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drawings/drawing3.xml" ContentType="application/vnd.openxmlformats-officedocument.drawing+xml"/>
  <Override PartName="/xl/embeddings/oleObject3.bin" ContentType="application/vnd.openxmlformats-officedocument.oleObject"/>
  <Override PartName="/xl/drawings/drawing4.xml" ContentType="application/vnd.openxmlformats-officedocument.drawing+xml"/>
  <Override PartName="/xl/drawings/drawing5.xml" ContentType="application/vnd.openxmlformats-officedocument.drawing+xml"/>
  <Override PartName="/xl/embeddings/oleObject4.bin" ContentType="application/vnd.openxmlformats-officedocument.oleObject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/>
  <mc:AlternateContent xmlns:mc="http://schemas.openxmlformats.org/markup-compatibility/2006">
    <mc:Choice Requires="x15">
      <x15ac:absPath xmlns:x15ac="http://schemas.microsoft.com/office/spreadsheetml/2010/11/ac" url="\\192.168.213.201\Workflow\Data_Yassine_Khaled_Export_Nour\"/>
    </mc:Choice>
  </mc:AlternateContent>
  <xr:revisionPtr revIDLastSave="0" documentId="13_ncr:1_{6FDD0457-289F-4DF9-A6B0-C4EF0747B366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Tarif (2)" sheetId="13" r:id="rId1"/>
    <sheet name="FP230130" sheetId="2" r:id="rId2"/>
    <sheet name="FN230071" sheetId="4" state="hidden" r:id="rId3"/>
    <sheet name="FP230094" sheetId="12" r:id="rId4"/>
    <sheet name="PLD" sheetId="5" r:id="rId5"/>
    <sheet name="Calcul D" sheetId="8" state="hidden" r:id="rId6"/>
  </sheets>
  <definedNames>
    <definedName name="_xlnm._FilterDatabase" localSheetId="3" hidden="1">'FP230094'!$C$21:$I$42</definedName>
    <definedName name="_xlnm._FilterDatabase" localSheetId="1" hidden="1">'FP230130'!$K$12:$N$12</definedName>
    <definedName name="_xlnm._FilterDatabase" localSheetId="0" hidden="1">'Tarif (2)'!$B$2:$S$24</definedName>
    <definedName name="_xlnm.Print_Area" localSheetId="2">'FN230071'!$A$1:$I$50</definedName>
    <definedName name="_xlnm.Print_Area" localSheetId="3">'FP230094'!$A$1:$I$54</definedName>
    <definedName name="_xlnm.Print_Area" localSheetId="1">'FP230130'!$A$1:$I$56</definedName>
    <definedName name="_xlnm.Print_Area" localSheetId="4">PLD!$C$1:$F$40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5" i="2" l="1"/>
  <c r="G24" i="2"/>
  <c r="G27" i="2"/>
  <c r="G28" i="2"/>
  <c r="G39" i="2"/>
  <c r="G40" i="2"/>
  <c r="G43" i="2"/>
  <c r="G44" i="2"/>
  <c r="F45" i="2"/>
  <c r="F24" i="2"/>
  <c r="F25" i="2"/>
  <c r="G25" i="2" s="1"/>
  <c r="F26" i="2"/>
  <c r="G26" i="2" s="1"/>
  <c r="F27" i="2"/>
  <c r="F28" i="2"/>
  <c r="F29" i="2"/>
  <c r="G29" i="2" s="1"/>
  <c r="F30" i="2"/>
  <c r="G30" i="2" s="1"/>
  <c r="F31" i="2"/>
  <c r="G31" i="2" s="1"/>
  <c r="F32" i="2"/>
  <c r="G32" i="2" s="1"/>
  <c r="F33" i="2"/>
  <c r="G33" i="2" s="1"/>
  <c r="F34" i="2"/>
  <c r="G34" i="2" s="1"/>
  <c r="F35" i="2"/>
  <c r="G35" i="2" s="1"/>
  <c r="F36" i="2"/>
  <c r="G36" i="2" s="1"/>
  <c r="F37" i="2"/>
  <c r="G37" i="2" s="1"/>
  <c r="F38" i="2"/>
  <c r="G38" i="2" s="1"/>
  <c r="F39" i="2"/>
  <c r="F40" i="2"/>
  <c r="F41" i="2"/>
  <c r="G41" i="2" s="1"/>
  <c r="F42" i="2"/>
  <c r="G42" i="2" s="1"/>
  <c r="F43" i="2"/>
  <c r="F44" i="2"/>
  <c r="F23" i="2"/>
  <c r="G23" i="2" s="1"/>
  <c r="H40" i="2"/>
  <c r="J2" i="2"/>
  <c r="H26" i="2" s="1"/>
  <c r="N35" i="12"/>
  <c r="M45" i="12"/>
  <c r="M46" i="12"/>
  <c r="M47" i="12"/>
  <c r="M48" i="12"/>
  <c r="M49" i="12"/>
  <c r="M50" i="12"/>
  <c r="M51" i="12"/>
  <c r="M52" i="12"/>
  <c r="M53" i="12"/>
  <c r="M54" i="12"/>
  <c r="M55" i="12"/>
  <c r="M56" i="12"/>
  <c r="M44" i="12"/>
  <c r="P11" i="12"/>
  <c r="K33" i="12"/>
  <c r="F44" i="12"/>
  <c r="I42" i="12"/>
  <c r="I41" i="12"/>
  <c r="I40" i="12"/>
  <c r="I39" i="12"/>
  <c r="I38" i="12"/>
  <c r="I37" i="12"/>
  <c r="I36" i="12"/>
  <c r="C36" i="12"/>
  <c r="C37" i="12" s="1"/>
  <c r="C38" i="12" s="1"/>
  <c r="I35" i="12"/>
  <c r="I34" i="12"/>
  <c r="I33" i="12"/>
  <c r="I32" i="12"/>
  <c r="I31" i="12"/>
  <c r="I30" i="12"/>
  <c r="I29" i="12"/>
  <c r="I28" i="12"/>
  <c r="I27" i="12"/>
  <c r="I26" i="12"/>
  <c r="I25" i="12"/>
  <c r="I24" i="12"/>
  <c r="I23" i="12"/>
  <c r="F29" i="5"/>
  <c r="G46" i="2" l="1"/>
  <c r="F46" i="2"/>
  <c r="H39" i="2"/>
  <c r="H31" i="2"/>
  <c r="H24" i="2"/>
  <c r="I24" i="2" s="1"/>
  <c r="H38" i="2"/>
  <c r="H23" i="2"/>
  <c r="I23" i="2" s="1"/>
  <c r="H32" i="2"/>
  <c r="I32" i="2" s="1"/>
  <c r="H30" i="2"/>
  <c r="I30" i="2" s="1"/>
  <c r="H41" i="2"/>
  <c r="H33" i="2"/>
  <c r="H25" i="2"/>
  <c r="I25" i="2" s="1"/>
  <c r="H29" i="2"/>
  <c r="H44" i="2"/>
  <c r="H36" i="2"/>
  <c r="H28" i="2"/>
  <c r="H43" i="2"/>
  <c r="H35" i="2"/>
  <c r="H27" i="2"/>
  <c r="I27" i="2" s="1"/>
  <c r="H37" i="2"/>
  <c r="H42" i="2"/>
  <c r="H34" i="2"/>
  <c r="I31" i="2"/>
  <c r="I26" i="2"/>
  <c r="G44" i="12"/>
  <c r="I44" i="12"/>
  <c r="I45" i="2"/>
  <c r="E52" i="2" l="1"/>
  <c r="E53" i="2"/>
  <c r="E50" i="12"/>
  <c r="I28" i="2"/>
  <c r="I29" i="2"/>
  <c r="I33" i="2"/>
  <c r="I34" i="2"/>
  <c r="I35" i="2"/>
  <c r="I36" i="2"/>
  <c r="I42" i="2"/>
  <c r="I43" i="2"/>
  <c r="I44" i="2"/>
  <c r="C11" i="4"/>
  <c r="H25" i="4"/>
  <c r="H26" i="4"/>
  <c r="H27" i="4"/>
  <c r="H28" i="4"/>
  <c r="H31" i="4"/>
  <c r="H32" i="4"/>
  <c r="H33" i="4"/>
  <c r="H34" i="4"/>
  <c r="H35" i="4"/>
  <c r="H36" i="4"/>
  <c r="H37" i="4"/>
  <c r="H38" i="4"/>
  <c r="H23" i="4"/>
  <c r="D34" i="5" l="1"/>
  <c r="E51" i="12"/>
  <c r="D35" i="5"/>
  <c r="I46" i="2"/>
  <c r="K44" i="12" s="1"/>
  <c r="D38" i="4"/>
  <c r="D37" i="4"/>
  <c r="D36" i="4"/>
  <c r="D35" i="4"/>
  <c r="D34" i="4"/>
  <c r="D32" i="4"/>
  <c r="D33" i="4"/>
  <c r="D31" i="4"/>
  <c r="D30" i="4"/>
  <c r="D29" i="4"/>
  <c r="D27" i="4"/>
  <c r="D28" i="4"/>
  <c r="D26" i="4"/>
  <c r="D25" i="4"/>
  <c r="D24" i="4"/>
  <c r="D23" i="4"/>
  <c r="J36" i="4"/>
  <c r="J35" i="4"/>
  <c r="C34" i="4" l="1"/>
  <c r="C35" i="4"/>
  <c r="C36" i="4"/>
  <c r="C37" i="4"/>
  <c r="C38" i="4"/>
  <c r="C33" i="4"/>
  <c r="F38" i="4"/>
  <c r="F24" i="4"/>
  <c r="G24" i="4" s="1"/>
  <c r="J40" i="4" s="1"/>
  <c r="F25" i="4"/>
  <c r="G25" i="4" s="1"/>
  <c r="J41" i="4" s="1"/>
  <c r="F26" i="4"/>
  <c r="G26" i="4" s="1"/>
  <c r="J42" i="4" s="1"/>
  <c r="F27" i="4"/>
  <c r="G27" i="4" s="1"/>
  <c r="J43" i="4" s="1"/>
  <c r="F28" i="4"/>
  <c r="G28" i="4" s="1"/>
  <c r="J44" i="4" s="1"/>
  <c r="F29" i="4"/>
  <c r="G29" i="4" s="1"/>
  <c r="J45" i="4" s="1"/>
  <c r="F30" i="4"/>
  <c r="G30" i="4" s="1"/>
  <c r="J46" i="4" s="1"/>
  <c r="F33" i="4"/>
  <c r="F34" i="4"/>
  <c r="F23" i="4"/>
  <c r="G23" i="4" s="1"/>
  <c r="C24" i="4"/>
  <c r="C25" i="4" s="1"/>
  <c r="C27" i="4" s="1"/>
  <c r="C28" i="4" s="1"/>
  <c r="C29" i="4" s="1"/>
  <c r="C31" i="4"/>
  <c r="C41" i="4"/>
  <c r="C47" i="4"/>
  <c r="C43" i="4"/>
  <c r="C44" i="4"/>
  <c r="C42" i="4"/>
  <c r="J39" i="4" l="1"/>
  <c r="F32" i="4"/>
  <c r="C46" i="4"/>
  <c r="G37" i="4"/>
  <c r="F37" i="4"/>
  <c r="G36" i="4"/>
  <c r="F36" i="4"/>
  <c r="I36" i="4" s="1"/>
  <c r="G35" i="4"/>
  <c r="F35" i="4"/>
  <c r="G31" i="4"/>
  <c r="F31" i="4"/>
  <c r="G38" i="4"/>
  <c r="G33" i="4"/>
  <c r="G32" i="4"/>
  <c r="G34" i="4"/>
  <c r="C45" i="4"/>
  <c r="I38" i="4"/>
  <c r="I34" i="4"/>
  <c r="I33" i="4"/>
  <c r="H24" i="8"/>
  <c r="H25" i="8"/>
  <c r="H26" i="8"/>
  <c r="H27" i="8"/>
  <c r="H28" i="8"/>
  <c r="H29" i="8"/>
  <c r="H30" i="8"/>
  <c r="H23" i="8"/>
  <c r="F30" i="8"/>
  <c r="F29" i="8"/>
  <c r="F28" i="8"/>
  <c r="F27" i="8"/>
  <c r="F26" i="8"/>
  <c r="F25" i="8"/>
  <c r="C25" i="8"/>
  <c r="C26" i="8" s="1"/>
  <c r="C27" i="8" s="1"/>
  <c r="C28" i="8" s="1"/>
  <c r="C29" i="8" s="1"/>
  <c r="F24" i="8"/>
  <c r="G24" i="8" s="1"/>
  <c r="C24" i="8"/>
  <c r="K23" i="8"/>
  <c r="F23" i="8"/>
  <c r="D16" i="5"/>
  <c r="D13" i="5"/>
  <c r="D14" i="5"/>
  <c r="D15" i="5"/>
  <c r="D12" i="5"/>
  <c r="D11" i="5"/>
  <c r="K23" i="4"/>
  <c r="K29" i="4" l="1"/>
  <c r="K46" i="4" s="1"/>
  <c r="G39" i="4"/>
  <c r="I37" i="4"/>
  <c r="I32" i="4"/>
  <c r="I31" i="4"/>
  <c r="F39" i="4"/>
  <c r="I35" i="4"/>
  <c r="I27" i="8"/>
  <c r="I28" i="8"/>
  <c r="G29" i="8"/>
  <c r="G30" i="8"/>
  <c r="I29" i="8"/>
  <c r="G27" i="8"/>
  <c r="I24" i="8"/>
  <c r="I25" i="8"/>
  <c r="I26" i="8"/>
  <c r="F33" i="8"/>
  <c r="G23" i="8"/>
  <c r="I23" i="8"/>
  <c r="G28" i="8"/>
  <c r="G25" i="8"/>
  <c r="I30" i="8"/>
  <c r="G26" i="8"/>
  <c r="I28" i="4"/>
  <c r="I27" i="4"/>
  <c r="I26" i="4"/>
  <c r="I25" i="4"/>
  <c r="I24" i="4"/>
  <c r="I23" i="4"/>
  <c r="K50" i="4" l="1"/>
  <c r="K45" i="4"/>
  <c r="K48" i="4"/>
  <c r="K49" i="4"/>
  <c r="K44" i="4"/>
  <c r="K42" i="4"/>
  <c r="K41" i="4"/>
  <c r="K43" i="4"/>
  <c r="K40" i="4"/>
  <c r="K37" i="4"/>
  <c r="K38" i="4"/>
  <c r="G33" i="8"/>
  <c r="I33" i="8"/>
  <c r="K36" i="4"/>
  <c r="K35" i="4"/>
  <c r="K34" i="4"/>
  <c r="K33" i="4"/>
  <c r="K32" i="4"/>
  <c r="K47" i="4" l="1"/>
  <c r="K39" i="4"/>
  <c r="K26" i="8"/>
  <c r="K27" i="8" s="1"/>
  <c r="K25" i="4"/>
  <c r="K25" i="8"/>
  <c r="O22" i="8"/>
  <c r="K26" i="4"/>
  <c r="K27" i="4" s="1"/>
  <c r="P22" i="8" l="1"/>
  <c r="I29" i="4"/>
  <c r="I30" i="4" l="1"/>
  <c r="I39" i="4" s="1"/>
  <c r="N22" i="8" l="1"/>
  <c r="O23" i="8" s="1"/>
  <c r="K31" i="4"/>
  <c r="K24" i="8" l="1"/>
  <c r="K24" i="4"/>
</calcChain>
</file>

<file path=xl/sharedStrings.xml><?xml version="1.0" encoding="utf-8"?>
<sst xmlns="http://schemas.openxmlformats.org/spreadsheetml/2006/main" count="358" uniqueCount="160">
  <si>
    <r>
      <t>S</t>
    </r>
    <r>
      <rPr>
        <b/>
        <u/>
        <sz val="22"/>
        <color rgb="FFC00000"/>
        <rFont val="Calibri Light"/>
        <family val="1"/>
        <scheme val="major"/>
      </rPr>
      <t xml:space="preserve">ociété </t>
    </r>
    <r>
      <rPr>
        <b/>
        <u/>
        <sz val="26"/>
        <color rgb="FFC00000"/>
        <rFont val="Calibri Light"/>
        <family val="1"/>
        <scheme val="major"/>
      </rPr>
      <t>N</t>
    </r>
    <r>
      <rPr>
        <b/>
        <u/>
        <sz val="22"/>
        <color rgb="FFC00000"/>
        <rFont val="Calibri Light"/>
        <family val="1"/>
        <scheme val="major"/>
      </rPr>
      <t xml:space="preserve">ouvelle des </t>
    </r>
    <r>
      <rPr>
        <b/>
        <u/>
        <sz val="26"/>
        <color rgb="FFC00000"/>
        <rFont val="Calibri Light"/>
        <family val="1"/>
        <scheme val="major"/>
      </rPr>
      <t>A</t>
    </r>
    <r>
      <rPr>
        <b/>
        <u/>
        <sz val="22"/>
        <color rgb="FFC00000"/>
        <rFont val="Calibri Light"/>
        <family val="1"/>
        <scheme val="major"/>
      </rPr>
      <t>ccumulateurs</t>
    </r>
  </si>
  <si>
    <t>Route de sousse km 6    2033 Megrine-Tunisie      Tel : [+216] 71 433-233      Fax : [+216] 71 433-424</t>
  </si>
  <si>
    <t>Capital 10.500.000 DT     MF : 1027384 F/A/M/000    RC : B2478702007   Mail : bat.nour@nour.com.tn</t>
  </si>
  <si>
    <t xml:space="preserve">Web: www.batteriesnour.com     </t>
  </si>
  <si>
    <t>Weimarische Str. 128, 99625 Großneuhausen, Germany </t>
  </si>
  <si>
    <t>Tél : 00491714020578</t>
  </si>
  <si>
    <t>Réf</t>
  </si>
  <si>
    <t>Désignation</t>
  </si>
  <si>
    <t>Quantité pce</t>
  </si>
  <si>
    <t>Poids (tonne)</t>
  </si>
  <si>
    <t>P.U  en EURO</t>
  </si>
  <si>
    <t>P.T en EURO</t>
  </si>
  <si>
    <t>EXW</t>
  </si>
  <si>
    <t xml:space="preserve">Totaux </t>
  </si>
  <si>
    <r>
      <t>* Arrêtée la présente facture à la somme de :</t>
    </r>
    <r>
      <rPr>
        <b/>
        <sz val="10"/>
        <rFont val="Cambria"/>
        <family val="1"/>
      </rPr>
      <t xml:space="preserve">   </t>
    </r>
  </si>
  <si>
    <t>* Mode de livraison: EXW</t>
  </si>
  <si>
    <t>Banque Domiciliataire : STB bank IBAN : TN59 1010 6045 2315 2787 8897  SWIFT : STBKTNTTXXX</t>
  </si>
  <si>
    <t>* Mode de paiement :  Virement avant Expédition</t>
  </si>
  <si>
    <t>PLAQUES TUBULAIRES 399</t>
  </si>
  <si>
    <t>PLAQUES 399 internes</t>
  </si>
  <si>
    <t>PLAQUES 399 externes</t>
  </si>
  <si>
    <t>Batteriedienst Hempe</t>
  </si>
  <si>
    <t>USt-Id-Nr: DE 815903643</t>
  </si>
  <si>
    <t>Steuernummer : 151/230/26214</t>
  </si>
  <si>
    <t>Email : sabrina@batteriedienst-hempe.de  /  info@nour-batteries.de</t>
  </si>
  <si>
    <t>GRILLE</t>
  </si>
  <si>
    <t>PLAQUES TUBULAIRES 534</t>
  </si>
  <si>
    <t>PLAQUES 534 internes</t>
  </si>
  <si>
    <t>PLAQUES 534 externes</t>
  </si>
  <si>
    <t>PLAQUES OGI+</t>
  </si>
  <si>
    <t>* Produit d'origine tunisienne</t>
  </si>
  <si>
    <t>PLAQUES OGI-</t>
  </si>
  <si>
    <t>Vingt et un mille huit cent soixante neuf euros 49 centimes.</t>
  </si>
  <si>
    <t>* Nombre de Palettes  :  04</t>
  </si>
  <si>
    <t>* Poids net   : 7436 KGS</t>
  </si>
  <si>
    <t>* Poids Brut : 7516   KGS</t>
  </si>
  <si>
    <t>plomb</t>
  </si>
  <si>
    <t>OGI+/-</t>
  </si>
  <si>
    <t>Coef</t>
  </si>
  <si>
    <t>Tot Fact</t>
  </si>
  <si>
    <t>Tot OGI</t>
  </si>
  <si>
    <t>DIF</t>
  </si>
  <si>
    <t>Unit AJUST</t>
  </si>
  <si>
    <t>TOT OGI+/-</t>
  </si>
  <si>
    <t>Tot PROF REELLE</t>
  </si>
  <si>
    <t>quantité</t>
  </si>
  <si>
    <t>poids en T</t>
  </si>
  <si>
    <t>Calculé</t>
  </si>
  <si>
    <t>Ajouter au PU OGI+/-</t>
  </si>
  <si>
    <t>Address: Route de sousse km 6, 2033 Megrine, Tunis</t>
  </si>
  <si>
    <t>Tel : [+216] 71 433-233    Fax : [+216] 71 433-424</t>
  </si>
  <si>
    <t>Capital 12.000.000 DT     MF : 1027384 F/A/M/000    RC : B2478702007</t>
  </si>
  <si>
    <t>Bank Details : STB bank / IBAN : TN59 1010 6045 2315 2787 8897 / SWIFT : STBKTNTTXXX</t>
  </si>
  <si>
    <t>LISTE DE COLISAGE</t>
  </si>
  <si>
    <t>PALETTE Numéro</t>
  </si>
  <si>
    <t>Quantité</t>
  </si>
  <si>
    <t>Client:</t>
  </si>
  <si>
    <t>Societe Nouvelle des Accumulateurs NOUR</t>
  </si>
  <si>
    <t>Tot Plomb-ajustements</t>
  </si>
  <si>
    <t>Typ</t>
  </si>
  <si>
    <t>Gewicht</t>
  </si>
  <si>
    <t>LME 1500</t>
  </si>
  <si>
    <t>LME 1550</t>
  </si>
  <si>
    <t>LME 1600</t>
  </si>
  <si>
    <t>LME 1650</t>
  </si>
  <si>
    <t>LME 1700</t>
  </si>
  <si>
    <t>LME 1750</t>
  </si>
  <si>
    <t>LME 1800</t>
  </si>
  <si>
    <t>LME 1850</t>
  </si>
  <si>
    <t>LME 1900</t>
  </si>
  <si>
    <t>LME 1950</t>
  </si>
  <si>
    <t>LME 2000</t>
  </si>
  <si>
    <t>LME 2050</t>
  </si>
  <si>
    <t>LME 2100</t>
  </si>
  <si>
    <t>LME 2150</t>
  </si>
  <si>
    <t>LME 2200</t>
  </si>
  <si>
    <t>204+</t>
  </si>
  <si>
    <t>204-</t>
  </si>
  <si>
    <t>OGI+</t>
  </si>
  <si>
    <t>OGI-</t>
  </si>
  <si>
    <t>274+</t>
  </si>
  <si>
    <t>274 int</t>
  </si>
  <si>
    <t>274-ext</t>
  </si>
  <si>
    <t>289+</t>
  </si>
  <si>
    <t>289-int</t>
  </si>
  <si>
    <t>289-ext</t>
  </si>
  <si>
    <t>315+</t>
  </si>
  <si>
    <t>315-int</t>
  </si>
  <si>
    <t>315-ext</t>
  </si>
  <si>
    <t>399+</t>
  </si>
  <si>
    <t>399-int</t>
  </si>
  <si>
    <t>399-ext</t>
  </si>
  <si>
    <t>429+</t>
  </si>
  <si>
    <t>429-int</t>
  </si>
  <si>
    <t>429-ext</t>
  </si>
  <si>
    <t>534+</t>
  </si>
  <si>
    <t>534-int</t>
  </si>
  <si>
    <t>534-ext</t>
  </si>
  <si>
    <t>Preise sind gültig bis 30/06/2022</t>
  </si>
  <si>
    <t>FACTURE   N° FN220062</t>
  </si>
  <si>
    <t xml:space="preserve">Megrine le : </t>
  </si>
  <si>
    <t>TOTAL</t>
  </si>
  <si>
    <t>Ajustement Poids</t>
  </si>
  <si>
    <t>= poids réel+qtépce*K$29</t>
  </si>
  <si>
    <t>PLAQUES 204+</t>
  </si>
  <si>
    <t>PLAQUES TUBULAIRES 274</t>
  </si>
  <si>
    <t>PLAQUES 274 internes</t>
  </si>
  <si>
    <t>PLAQUES 274 externes</t>
  </si>
  <si>
    <t>PLAQUES 204-</t>
  </si>
  <si>
    <t>Palette N°01</t>
  </si>
  <si>
    <t>Type</t>
  </si>
  <si>
    <t>534 TUB</t>
  </si>
  <si>
    <t>399 TUB</t>
  </si>
  <si>
    <t>399 IN</t>
  </si>
  <si>
    <t>PLAQUES TUBULAIRES 315</t>
  </si>
  <si>
    <t>PLAQUES 315 internes</t>
  </si>
  <si>
    <t>PLAQUES 315 externes</t>
  </si>
  <si>
    <t>FACTURE   N° FN230071</t>
  </si>
  <si>
    <t>* Poids net   :</t>
  </si>
  <si>
    <t xml:space="preserve">* Poids Brut : </t>
  </si>
  <si>
    <t>* Nombre de Palettes  :  03</t>
  </si>
  <si>
    <t>Megrine le : 12/09/2023</t>
  </si>
  <si>
    <t>FACTURE PROFORMA  N° FP230130</t>
  </si>
  <si>
    <t>Onze mille sept cent quatre vingt dix sept euros</t>
  </si>
  <si>
    <t>FACTURE N° FP230</t>
  </si>
  <si>
    <t>Megrine le :</t>
  </si>
  <si>
    <t>RELATIVE A LA FACTURE: FN230</t>
  </si>
  <si>
    <t>Date:</t>
  </si>
  <si>
    <t>PLAQUES TUBULAIRES 429</t>
  </si>
  <si>
    <t>PLAQUES 429 internes</t>
  </si>
  <si>
    <t>PLAQUES 429 externes</t>
  </si>
  <si>
    <t>PLAQUES TUBULAIRES 289</t>
  </si>
  <si>
    <t>PLAQUES 289 internes</t>
  </si>
  <si>
    <t>PLAQUES 289 externes</t>
  </si>
  <si>
    <t>P001</t>
  </si>
  <si>
    <t>P002</t>
  </si>
  <si>
    <t>P003</t>
  </si>
  <si>
    <t>P004</t>
  </si>
  <si>
    <t>P005</t>
  </si>
  <si>
    <t>P006</t>
  </si>
  <si>
    <t>P007</t>
  </si>
  <si>
    <t>P008</t>
  </si>
  <si>
    <t>P009</t>
  </si>
  <si>
    <t>P010</t>
  </si>
  <si>
    <t>P011</t>
  </si>
  <si>
    <t>P012</t>
  </si>
  <si>
    <t>P013</t>
  </si>
  <si>
    <t>P014</t>
  </si>
  <si>
    <t>P015</t>
  </si>
  <si>
    <t>P016</t>
  </si>
  <si>
    <t>P017</t>
  </si>
  <si>
    <t>P018</t>
  </si>
  <si>
    <t>P019</t>
  </si>
  <si>
    <t>P020</t>
  </si>
  <si>
    <t>P021</t>
  </si>
  <si>
    <t>P022</t>
  </si>
  <si>
    <t>P023</t>
  </si>
  <si>
    <t>LME</t>
  </si>
  <si>
    <t>QUANTITY</t>
  </si>
  <si>
    <t xml:space="preserve">* Nombre de Palettes 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</si>
</sst>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-* #,##0.00_-;\-* #,##0.00_-;_-* &quot;-&quot;??_-;_-@_-"/>
    <numFmt numFmtId="164" formatCode="_-* #,##0.00\ _€_-;\-* #,##0.00\ _€_-;_-* &quot;-&quot;??\ _€_-;_-@_-"/>
    <numFmt numFmtId="165" formatCode="#,##0.000"/>
    <numFmt numFmtId="166" formatCode="0.000"/>
    <numFmt numFmtId="167" formatCode="_-* #,##0.0000000\ _€_-;\-* #,##0.0000000\ _€_-;_-* &quot;-&quot;??\ _€_-;_-@_-"/>
    <numFmt numFmtId="168" formatCode="_-* #,##0.000000\ _€_-;\-* #,##0.000000\ _€_-;_-* &quot;-&quot;??\ _€_-;_-@_-"/>
    <numFmt numFmtId="169" formatCode="_-* #,##0.0000\ _€_-;\-* #,##0.0000\ _€_-;_-* &quot;-&quot;??\ _€_-;_-@_-"/>
    <numFmt numFmtId="170" formatCode="_-* #,##0.000\ _€_-;\-* #,##0.000\ _€_-;_-* &quot;-&quot;??\ _€_-;_-@_-"/>
    <numFmt numFmtId="171" formatCode="#,##0\ [$KGS]"/>
    <numFmt numFmtId="172" formatCode="0.0000"/>
    <numFmt numFmtId="173" formatCode="_-* #,##0.0000_-;\-* #,##0.0000_-;_-* &quot;-&quot;??_-;_-@_-"/>
    <numFmt numFmtId="175" formatCode="00"/>
  </numFmts>
  <fonts count="48" x14ac:knownFonts="1">
    <font>
      <sz val="10"/>
      <color theme="1"/>
      <name val="Cambri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 Light"/>
      <family val="1"/>
      <scheme val="major"/>
    </font>
    <font>
      <b/>
      <u/>
      <sz val="26"/>
      <color rgb="FFC00000"/>
      <name val="Calibri Light"/>
      <family val="1"/>
      <scheme val="major"/>
    </font>
    <font>
      <b/>
      <u/>
      <sz val="22"/>
      <color rgb="FFC00000"/>
      <name val="Calibri Light"/>
      <family val="1"/>
      <scheme val="major"/>
    </font>
    <font>
      <sz val="9"/>
      <color theme="1"/>
      <name val="Calibri Light"/>
      <family val="1"/>
      <scheme val="major"/>
    </font>
    <font>
      <sz val="10"/>
      <name val="Calibri Light"/>
      <family val="1"/>
      <scheme val="major"/>
    </font>
    <font>
      <b/>
      <sz val="14"/>
      <name val="Cambria"/>
      <family val="1"/>
    </font>
    <font>
      <sz val="10"/>
      <name val="Cambria"/>
      <family val="1"/>
    </font>
    <font>
      <sz val="10"/>
      <name val="Arial"/>
      <family val="2"/>
    </font>
    <font>
      <sz val="12"/>
      <name val="Cambria"/>
      <family val="1"/>
    </font>
    <font>
      <b/>
      <sz val="10"/>
      <name val="Cambria"/>
      <family val="1"/>
    </font>
    <font>
      <b/>
      <sz val="12"/>
      <color theme="0"/>
      <name val="Times New Roman"/>
      <family val="1"/>
    </font>
    <font>
      <b/>
      <sz val="12"/>
      <name val="Cambria"/>
      <family val="1"/>
    </font>
    <font>
      <sz val="11"/>
      <color indexed="8"/>
      <name val="Calibri"/>
      <family val="2"/>
    </font>
    <font>
      <b/>
      <sz val="10"/>
      <color indexed="8"/>
      <name val="Cambria"/>
      <family val="1"/>
    </font>
    <font>
      <b/>
      <i/>
      <sz val="10"/>
      <name val="Cambria"/>
      <family val="1"/>
    </font>
    <font>
      <sz val="10"/>
      <color theme="1"/>
      <name val="Cambria"/>
      <family val="1"/>
    </font>
    <font>
      <sz val="8"/>
      <name val="Cambria"/>
      <family val="2"/>
    </font>
    <font>
      <sz val="10"/>
      <color rgb="FFFF0000"/>
      <name val="Calibri Light"/>
      <family val="1"/>
      <scheme val="major"/>
    </font>
    <font>
      <sz val="9"/>
      <color rgb="FFFF0000"/>
      <name val="Calibri Light"/>
      <family val="1"/>
      <scheme val="major"/>
    </font>
    <font>
      <sz val="10"/>
      <color rgb="FFFF0000"/>
      <name val="Cambria"/>
      <family val="1"/>
    </font>
    <font>
      <b/>
      <sz val="12"/>
      <color rgb="FFFF0000"/>
      <name val="Cambria"/>
      <family val="1"/>
    </font>
    <font>
      <b/>
      <sz val="10"/>
      <color rgb="FFFF0000"/>
      <name val="Cambria"/>
      <family val="1"/>
    </font>
    <font>
      <b/>
      <sz val="10"/>
      <color rgb="FFFF0000"/>
      <name val="Calibri Light"/>
      <family val="1"/>
      <scheme val="major"/>
    </font>
    <font>
      <sz val="10"/>
      <color rgb="FFFF0000"/>
      <name val="Arial"/>
      <family val="2"/>
    </font>
    <font>
      <sz val="16"/>
      <name val="Calibri Light"/>
      <family val="1"/>
      <scheme val="major"/>
    </font>
    <font>
      <b/>
      <sz val="16"/>
      <color rgb="FFC00000"/>
      <name val="Cambria"/>
      <family val="1"/>
    </font>
    <font>
      <b/>
      <sz val="18"/>
      <name val="Cambria"/>
      <family val="1"/>
    </font>
    <font>
      <b/>
      <sz val="18"/>
      <color rgb="FFD86212"/>
      <name val="Cambria"/>
      <family val="1"/>
    </font>
    <font>
      <b/>
      <sz val="11"/>
      <color theme="1"/>
      <name val="Cambria"/>
      <family val="1"/>
    </font>
    <font>
      <b/>
      <sz val="10"/>
      <color theme="1"/>
      <name val="Cambria"/>
      <family val="1"/>
    </font>
    <font>
      <sz val="10"/>
      <name val="Book Antiqua"/>
      <family val="1"/>
    </font>
    <font>
      <b/>
      <sz val="16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4"/>
      <color indexed="8"/>
      <name val="Calibri Light"/>
      <family val="1"/>
      <scheme val="major"/>
    </font>
    <font>
      <b/>
      <sz val="18"/>
      <name val="Calibri Light"/>
      <family val="1"/>
      <scheme val="maj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14"/>
      <name val="Calibri"/>
      <family val="2"/>
    </font>
    <font>
      <sz val="12"/>
      <color indexed="8"/>
      <name val="Calibri"/>
      <family val="2"/>
    </font>
    <font>
      <sz val="10"/>
      <color theme="1"/>
      <name val="Cambria"/>
      <family val="2"/>
    </font>
    <font>
      <sz val="12"/>
      <color theme="1"/>
      <name val="Calibri"/>
      <family val="2"/>
      <scheme val="minor"/>
    </font>
    <font>
      <sz val="12"/>
      <name val="Calibri"/>
      <family val="2"/>
    </font>
    <font>
      <sz val="12"/>
      <color theme="1"/>
      <name val="Cambria"/>
      <family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55"/>
      </left>
      <right style="hair">
        <color indexed="23"/>
      </right>
      <top/>
      <bottom style="double">
        <color indexed="55"/>
      </bottom>
      <diagonal/>
    </border>
    <border>
      <left style="medium">
        <color indexed="55"/>
      </left>
      <right/>
      <top/>
      <bottom style="double">
        <color indexed="55"/>
      </bottom>
      <diagonal/>
    </border>
    <border>
      <left style="double">
        <color indexed="55"/>
      </left>
      <right style="hair">
        <color indexed="23"/>
      </right>
      <top style="double">
        <color indexed="23"/>
      </top>
      <bottom style="hair">
        <color indexed="23"/>
      </bottom>
      <diagonal/>
    </border>
    <border>
      <left style="medium">
        <color indexed="55"/>
      </left>
      <right/>
      <top style="double">
        <color indexed="55"/>
      </top>
      <bottom style="double">
        <color indexed="55"/>
      </bottom>
      <diagonal/>
    </border>
    <border>
      <left style="double">
        <color indexed="55"/>
      </left>
      <right style="hair">
        <color indexed="23"/>
      </right>
      <top style="double">
        <color indexed="55"/>
      </top>
      <bottom style="double">
        <color indexed="55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11" fillId="0" borderId="0"/>
    <xf numFmtId="0" fontId="16" fillId="0" borderId="0"/>
    <xf numFmtId="0" fontId="16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41" fillId="0" borderId="0"/>
    <xf numFmtId="43" fontId="44" fillId="0" borderId="0" applyFont="0" applyFill="0" applyBorder="0" applyAlignment="0" applyProtection="0"/>
  </cellStyleXfs>
  <cellXfs count="236">
    <xf numFmtId="0" fontId="0" fillId="0" borderId="0" xfId="0"/>
    <xf numFmtId="0" fontId="4" fillId="0" borderId="0" xfId="0" applyFont="1"/>
    <xf numFmtId="0" fontId="4" fillId="0" borderId="0" xfId="0" applyFont="1" applyAlignment="1">
      <alignment vertical="top"/>
    </xf>
    <xf numFmtId="0" fontId="19" fillId="0" borderId="0" xfId="0" applyFont="1"/>
    <xf numFmtId="0" fontId="8" fillId="0" borderId="0" xfId="0" applyFont="1"/>
    <xf numFmtId="0" fontId="11" fillId="0" borderId="0" xfId="0" applyFont="1"/>
    <xf numFmtId="4" fontId="11" fillId="0" borderId="0" xfId="0" applyNumberFormat="1" applyFont="1" applyAlignment="1">
      <alignment horizontal="center"/>
    </xf>
    <xf numFmtId="4" fontId="4" fillId="0" borderId="0" xfId="0" applyNumberFormat="1" applyFont="1"/>
    <xf numFmtId="4" fontId="8" fillId="0" borderId="0" xfId="0" applyNumberFormat="1" applyFont="1"/>
    <xf numFmtId="0" fontId="5" fillId="0" borderId="0" xfId="0" applyFont="1"/>
    <xf numFmtId="0" fontId="7" fillId="0" borderId="0" xfId="0" applyFont="1"/>
    <xf numFmtId="4" fontId="7" fillId="0" borderId="0" xfId="0" applyNumberFormat="1" applyFont="1"/>
    <xf numFmtId="0" fontId="7" fillId="0" borderId="0" xfId="0" applyFont="1" applyAlignment="1">
      <alignment horizontal="left"/>
    </xf>
    <xf numFmtId="4" fontId="7" fillId="0" borderId="0" xfId="0" applyNumberFormat="1" applyFont="1" applyAlignment="1">
      <alignment horizontal="left"/>
    </xf>
    <xf numFmtId="0" fontId="8" fillId="0" borderId="1" xfId="0" applyFont="1" applyBorder="1"/>
    <xf numFmtId="0" fontId="8" fillId="0" borderId="2" xfId="0" applyFont="1" applyBorder="1"/>
    <xf numFmtId="4" fontId="8" fillId="0" borderId="2" xfId="0" applyNumberFormat="1" applyFont="1" applyBorder="1"/>
    <xf numFmtId="0" fontId="8" fillId="0" borderId="0" xfId="0" applyFont="1" applyAlignment="1">
      <alignment vertical="top"/>
    </xf>
    <xf numFmtId="0" fontId="8" fillId="0" borderId="3" xfId="0" applyFont="1" applyBorder="1" applyAlignment="1">
      <alignment vertical="top"/>
    </xf>
    <xf numFmtId="0" fontId="9" fillId="0" borderId="4" xfId="0" applyFont="1" applyBorder="1"/>
    <xf numFmtId="0" fontId="9" fillId="0" borderId="0" xfId="0" applyFont="1"/>
    <xf numFmtId="0" fontId="10" fillId="0" borderId="0" xfId="0" applyFont="1"/>
    <xf numFmtId="4" fontId="10" fillId="0" borderId="0" xfId="0" applyNumberFormat="1" applyFont="1" applyAlignment="1">
      <alignment horizontal="center"/>
    </xf>
    <xf numFmtId="0" fontId="8" fillId="0" borderId="3" xfId="0" applyFont="1" applyBorder="1"/>
    <xf numFmtId="0" fontId="9" fillId="0" borderId="5" xfId="1" applyFont="1" applyBorder="1"/>
    <xf numFmtId="0" fontId="9" fillId="0" borderId="6" xfId="1" applyFont="1" applyBorder="1"/>
    <xf numFmtId="0" fontId="10" fillId="0" borderId="6" xfId="0" applyFont="1" applyBorder="1"/>
    <xf numFmtId="4" fontId="10" fillId="0" borderId="6" xfId="0" applyNumberFormat="1" applyFont="1" applyBorder="1" applyAlignment="1">
      <alignment horizontal="center"/>
    </xf>
    <xf numFmtId="0" fontId="10" fillId="0" borderId="7" xfId="0" applyFont="1" applyBorder="1"/>
    <xf numFmtId="0" fontId="9" fillId="0" borderId="8" xfId="1" applyFont="1" applyBorder="1"/>
    <xf numFmtId="0" fontId="9" fillId="0" borderId="0" xfId="1" applyFont="1"/>
    <xf numFmtId="0" fontId="10" fillId="0" borderId="9" xfId="0" applyFont="1" applyBorder="1"/>
    <xf numFmtId="0" fontId="9" fillId="0" borderId="8" xfId="0" applyFont="1" applyBorder="1"/>
    <xf numFmtId="0" fontId="9" fillId="0" borderId="8" xfId="1" applyFont="1" applyBorder="1" applyAlignment="1">
      <alignment horizontal="left"/>
    </xf>
    <xf numFmtId="0" fontId="10" fillId="0" borderId="0" xfId="0" applyFont="1" applyAlignment="1">
      <alignment horizontal="left"/>
    </xf>
    <xf numFmtId="0" fontId="12" fillId="0" borderId="4" xfId="0" applyFont="1" applyBorder="1"/>
    <xf numFmtId="4" fontId="10" fillId="0" borderId="4" xfId="0" applyNumberFormat="1" applyFont="1" applyBorder="1" applyAlignment="1">
      <alignment horizontal="center"/>
    </xf>
    <xf numFmtId="0" fontId="10" fillId="0" borderId="11" xfId="0" applyFont="1" applyBorder="1"/>
    <xf numFmtId="0" fontId="13" fillId="0" borderId="0" xfId="0" applyFont="1"/>
    <xf numFmtId="0" fontId="14" fillId="0" borderId="0" xfId="0" applyFont="1"/>
    <xf numFmtId="4" fontId="13" fillId="0" borderId="15" xfId="0" applyNumberFormat="1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0" fillId="0" borderId="3" xfId="0" applyFont="1" applyBorder="1"/>
    <xf numFmtId="0" fontId="13" fillId="0" borderId="1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4" fontId="17" fillId="0" borderId="9" xfId="0" applyNumberFormat="1" applyFont="1" applyBorder="1" applyAlignment="1">
      <alignment horizontal="center"/>
    </xf>
    <xf numFmtId="2" fontId="17" fillId="0" borderId="17" xfId="0" applyNumberFormat="1" applyFont="1" applyBorder="1" applyAlignment="1">
      <alignment horizontal="center"/>
    </xf>
    <xf numFmtId="3" fontId="18" fillId="0" borderId="18" xfId="0" applyNumberFormat="1" applyFont="1" applyBorder="1" applyAlignment="1">
      <alignment horizontal="center" vertical="center"/>
    </xf>
    <xf numFmtId="165" fontId="18" fillId="0" borderId="18" xfId="0" applyNumberFormat="1" applyFont="1" applyBorder="1" applyAlignment="1">
      <alignment horizontal="center" vertical="center"/>
    </xf>
    <xf numFmtId="4" fontId="18" fillId="0" borderId="18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0" fillId="0" borderId="7" xfId="0" applyFont="1" applyBorder="1" applyAlignment="1">
      <alignment horizontal="left"/>
    </xf>
    <xf numFmtId="0" fontId="10" fillId="0" borderId="9" xfId="0" applyFont="1" applyBorder="1" applyAlignment="1">
      <alignment horizontal="left"/>
    </xf>
    <xf numFmtId="0" fontId="10" fillId="0" borderId="8" xfId="0" applyFont="1" applyBorder="1"/>
    <xf numFmtId="0" fontId="8" fillId="0" borderId="19" xfId="0" applyFont="1" applyBorder="1"/>
    <xf numFmtId="0" fontId="10" fillId="0" borderId="10" xfId="0" applyFont="1" applyBorder="1"/>
    <xf numFmtId="0" fontId="10" fillId="0" borderId="4" xfId="0" applyFont="1" applyBorder="1"/>
    <xf numFmtId="164" fontId="13" fillId="0" borderId="17" xfId="0" applyNumberFormat="1" applyFont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166" fontId="13" fillId="2" borderId="9" xfId="0" applyNumberFormat="1" applyFont="1" applyFill="1" applyBorder="1" applyAlignment="1">
      <alignment horizontal="center" vertical="center"/>
    </xf>
    <xf numFmtId="4" fontId="13" fillId="2" borderId="9" xfId="0" applyNumberFormat="1" applyFont="1" applyFill="1" applyBorder="1" applyAlignment="1">
      <alignment horizontal="center" vertical="center"/>
    </xf>
    <xf numFmtId="0" fontId="21" fillId="0" borderId="0" xfId="0" applyFont="1"/>
    <xf numFmtId="0" fontId="22" fillId="0" borderId="0" xfId="0" applyFont="1"/>
    <xf numFmtId="0" fontId="22" fillId="0" borderId="0" xfId="0" applyFont="1" applyAlignment="1">
      <alignment horizontal="center"/>
    </xf>
    <xf numFmtId="0" fontId="23" fillId="0" borderId="0" xfId="0" applyFont="1"/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164" fontId="25" fillId="0" borderId="0" xfId="0" applyNumberFormat="1" applyFont="1" applyAlignment="1">
      <alignment horizontal="center" vertical="center"/>
    </xf>
    <xf numFmtId="164" fontId="26" fillId="0" borderId="0" xfId="0" applyNumberFormat="1" applyFont="1" applyAlignment="1">
      <alignment horizontal="left" vertical="center"/>
    </xf>
    <xf numFmtId="0" fontId="23" fillId="0" borderId="0" xfId="0" applyFont="1" applyAlignment="1">
      <alignment horizontal="left"/>
    </xf>
    <xf numFmtId="0" fontId="27" fillId="0" borderId="0" xfId="0" applyFont="1"/>
    <xf numFmtId="164" fontId="19" fillId="0" borderId="0" xfId="0" applyNumberFormat="1" applyFont="1"/>
    <xf numFmtId="4" fontId="4" fillId="0" borderId="0" xfId="0" applyNumberFormat="1" applyFont="1" applyAlignment="1">
      <alignment vertical="top"/>
    </xf>
    <xf numFmtId="4" fontId="19" fillId="0" borderId="0" xfId="0" applyNumberFormat="1" applyFont="1"/>
    <xf numFmtId="0" fontId="18" fillId="2" borderId="8" xfId="0" applyFont="1" applyFill="1" applyBorder="1" applyAlignment="1">
      <alignment horizontal="left" vertical="center"/>
    </xf>
    <xf numFmtId="0" fontId="18" fillId="2" borderId="9" xfId="0" applyFont="1" applyFill="1" applyBorder="1" applyAlignment="1">
      <alignment horizontal="left" vertical="center"/>
    </xf>
    <xf numFmtId="0" fontId="13" fillId="0" borderId="8" xfId="0" applyFont="1" applyBorder="1"/>
    <xf numFmtId="164" fontId="13" fillId="0" borderId="18" xfId="0" applyNumberFormat="1" applyFont="1" applyBorder="1" applyAlignment="1">
      <alignment horizontal="center" vertical="center"/>
    </xf>
    <xf numFmtId="167" fontId="25" fillId="0" borderId="0" xfId="0" applyNumberFormat="1" applyFont="1" applyAlignment="1">
      <alignment horizontal="center" vertical="center"/>
    </xf>
    <xf numFmtId="167" fontId="19" fillId="0" borderId="0" xfId="0" applyNumberFormat="1" applyFont="1"/>
    <xf numFmtId="0" fontId="4" fillId="3" borderId="0" xfId="0" applyFont="1" applyFill="1"/>
    <xf numFmtId="164" fontId="19" fillId="3" borderId="0" xfId="0" applyNumberFormat="1" applyFont="1" applyFill="1"/>
    <xf numFmtId="0" fontId="11" fillId="2" borderId="0" xfId="6" applyFill="1" applyAlignment="1">
      <alignment horizontal="center"/>
    </xf>
    <xf numFmtId="0" fontId="28" fillId="2" borderId="0" xfId="6" applyFont="1" applyFill="1" applyAlignment="1">
      <alignment horizontal="center"/>
    </xf>
    <xf numFmtId="0" fontId="29" fillId="2" borderId="0" xfId="0" applyFont="1" applyFill="1" applyAlignment="1">
      <alignment horizontal="left" vertical="center"/>
    </xf>
    <xf numFmtId="0" fontId="0" fillId="2" borderId="0" xfId="0" applyFill="1"/>
    <xf numFmtId="0" fontId="32" fillId="2" borderId="0" xfId="0" applyFont="1" applyFill="1" applyAlignment="1">
      <alignment vertical="center"/>
    </xf>
    <xf numFmtId="0" fontId="33" fillId="2" borderId="0" xfId="0" applyFont="1" applyFill="1" applyAlignment="1">
      <alignment vertical="center"/>
    </xf>
    <xf numFmtId="0" fontId="28" fillId="2" borderId="20" xfId="6" applyFont="1" applyFill="1" applyBorder="1" applyAlignment="1">
      <alignment horizontal="center"/>
    </xf>
    <xf numFmtId="0" fontId="28" fillId="2" borderId="21" xfId="6" applyFont="1" applyFill="1" applyBorder="1" applyAlignment="1">
      <alignment horizontal="center"/>
    </xf>
    <xf numFmtId="0" fontId="28" fillId="2" borderId="22" xfId="6" applyFont="1" applyFill="1" applyBorder="1" applyAlignment="1">
      <alignment horizontal="center"/>
    </xf>
    <xf numFmtId="0" fontId="35" fillId="4" borderId="6" xfId="1" applyFont="1" applyFill="1" applyBorder="1" applyAlignment="1">
      <alignment horizontal="center"/>
    </xf>
    <xf numFmtId="0" fontId="36" fillId="4" borderId="8" xfId="1" applyFont="1" applyFill="1" applyBorder="1"/>
    <xf numFmtId="0" fontId="11" fillId="2" borderId="0" xfId="6" applyFill="1" applyAlignment="1">
      <alignment horizontal="center" vertical="center" wrapText="1"/>
    </xf>
    <xf numFmtId="0" fontId="28" fillId="2" borderId="23" xfId="6" applyFont="1" applyFill="1" applyBorder="1"/>
    <xf numFmtId="0" fontId="11" fillId="2" borderId="0" xfId="6" applyFill="1"/>
    <xf numFmtId="0" fontId="28" fillId="2" borderId="0" xfId="6" applyFont="1" applyFill="1"/>
    <xf numFmtId="0" fontId="11" fillId="2" borderId="0" xfId="6" applyFill="1" applyAlignment="1">
      <alignment horizontal="center" shrinkToFit="1"/>
    </xf>
    <xf numFmtId="0" fontId="28" fillId="2" borderId="0" xfId="6" applyFont="1" applyFill="1" applyAlignment="1">
      <alignment horizontal="center" shrinkToFit="1"/>
    </xf>
    <xf numFmtId="0" fontId="28" fillId="0" borderId="0" xfId="6" applyFont="1" applyAlignment="1">
      <alignment horizontal="center"/>
    </xf>
    <xf numFmtId="0" fontId="36" fillId="4" borderId="5" xfId="1" applyFont="1" applyFill="1" applyBorder="1"/>
    <xf numFmtId="0" fontId="35" fillId="4" borderId="0" xfId="1" applyFont="1" applyFill="1" applyAlignment="1">
      <alignment horizontal="center"/>
    </xf>
    <xf numFmtId="0" fontId="38" fillId="4" borderId="8" xfId="1" applyFont="1" applyFill="1" applyBorder="1"/>
    <xf numFmtId="0" fontId="35" fillId="0" borderId="28" xfId="6" applyFont="1" applyBorder="1" applyAlignment="1">
      <alignment horizontal="center" vertical="center" wrapText="1"/>
    </xf>
    <xf numFmtId="0" fontId="35" fillId="2" borderId="29" xfId="6" applyFont="1" applyFill="1" applyBorder="1" applyAlignment="1">
      <alignment horizontal="center" vertical="center" wrapText="1"/>
    </xf>
    <xf numFmtId="0" fontId="37" fillId="2" borderId="0" xfId="2" applyFont="1" applyFill="1" applyAlignment="1">
      <alignment horizontal="left" vertical="center"/>
    </xf>
    <xf numFmtId="0" fontId="37" fillId="2" borderId="8" xfId="2" applyFont="1" applyFill="1" applyBorder="1" applyAlignment="1">
      <alignment horizontal="center" vertical="center" wrapText="1"/>
    </xf>
    <xf numFmtId="0" fontId="37" fillId="2" borderId="10" xfId="2" applyFont="1" applyFill="1" applyBorder="1" applyAlignment="1">
      <alignment horizontal="center" vertical="center" wrapText="1"/>
    </xf>
    <xf numFmtId="0" fontId="37" fillId="2" borderId="4" xfId="2" applyFont="1" applyFill="1" applyBorder="1" applyAlignment="1">
      <alignment horizontal="left" vertical="center"/>
    </xf>
    <xf numFmtId="0" fontId="28" fillId="2" borderId="23" xfId="6" applyFont="1" applyFill="1" applyBorder="1" applyAlignment="1">
      <alignment horizontal="center"/>
    </xf>
    <xf numFmtId="0" fontId="9" fillId="2" borderId="0" xfId="0" applyFont="1" applyFill="1" applyAlignment="1">
      <alignment vertical="center"/>
    </xf>
    <xf numFmtId="0" fontId="0" fillId="0" borderId="23" xfId="0" applyBorder="1"/>
    <xf numFmtId="0" fontId="28" fillId="2" borderId="23" xfId="6" applyFont="1" applyFill="1" applyBorder="1" applyAlignment="1">
      <alignment horizontal="center" vertical="center" wrapText="1"/>
    </xf>
    <xf numFmtId="0" fontId="3" fillId="0" borderId="0" xfId="8"/>
    <xf numFmtId="0" fontId="3" fillId="0" borderId="24" xfId="8" applyBorder="1" applyAlignment="1">
      <alignment horizontal="center"/>
    </xf>
    <xf numFmtId="0" fontId="39" fillId="0" borderId="24" xfId="8" applyFont="1" applyBorder="1" applyAlignment="1">
      <alignment horizontal="center"/>
    </xf>
    <xf numFmtId="0" fontId="39" fillId="5" borderId="24" xfId="8" applyFont="1" applyFill="1" applyBorder="1" applyAlignment="1">
      <alignment horizontal="center"/>
    </xf>
    <xf numFmtId="0" fontId="40" fillId="5" borderId="24" xfId="8" applyFont="1" applyFill="1" applyBorder="1" applyAlignment="1">
      <alignment horizontal="center"/>
    </xf>
    <xf numFmtId="0" fontId="39" fillId="5" borderId="26" xfId="8" applyFont="1" applyFill="1" applyBorder="1" applyAlignment="1">
      <alignment horizontal="center"/>
    </xf>
    <xf numFmtId="0" fontId="42" fillId="3" borderId="31" xfId="9" applyFont="1" applyFill="1" applyBorder="1" applyAlignment="1">
      <alignment horizontal="center" vertical="center" wrapText="1"/>
    </xf>
    <xf numFmtId="166" fontId="43" fillId="3" borderId="32" xfId="9" applyNumberFormat="1" applyFont="1" applyFill="1" applyBorder="1" applyAlignment="1">
      <alignment horizontal="center" vertical="center" wrapText="1"/>
    </xf>
    <xf numFmtId="2" fontId="40" fillId="3" borderId="27" xfId="8" applyNumberFormat="1" applyFont="1" applyFill="1" applyBorder="1"/>
    <xf numFmtId="2" fontId="40" fillId="3" borderId="24" xfId="8" applyNumberFormat="1" applyFont="1" applyFill="1" applyBorder="1"/>
    <xf numFmtId="0" fontId="42" fillId="6" borderId="33" xfId="9" applyFont="1" applyFill="1" applyBorder="1" applyAlignment="1">
      <alignment horizontal="center" vertical="center" wrapText="1"/>
    </xf>
    <xf numFmtId="166" fontId="43" fillId="2" borderId="34" xfId="9" applyNumberFormat="1" applyFont="1" applyFill="1" applyBorder="1" applyAlignment="1">
      <alignment horizontal="center" vertical="center" wrapText="1"/>
    </xf>
    <xf numFmtId="0" fontId="42" fillId="3" borderId="33" xfId="9" applyFont="1" applyFill="1" applyBorder="1" applyAlignment="1">
      <alignment horizontal="center" vertical="center" wrapText="1"/>
    </xf>
    <xf numFmtId="166" fontId="43" fillId="3" borderId="34" xfId="9" applyNumberFormat="1" applyFont="1" applyFill="1" applyBorder="1" applyAlignment="1">
      <alignment horizontal="center" vertical="center" wrapText="1"/>
    </xf>
    <xf numFmtId="0" fontId="42" fillId="3" borderId="35" xfId="9" applyFont="1" applyFill="1" applyBorder="1" applyAlignment="1">
      <alignment horizontal="center" vertical="center" wrapText="1"/>
    </xf>
    <xf numFmtId="0" fontId="42" fillId="6" borderId="35" xfId="9" applyFont="1" applyFill="1" applyBorder="1" applyAlignment="1">
      <alignment horizontal="center" vertical="center" wrapText="1"/>
    </xf>
    <xf numFmtId="14" fontId="9" fillId="0" borderId="0" xfId="0" applyNumberFormat="1" applyFont="1" applyAlignment="1">
      <alignment horizontal="left"/>
    </xf>
    <xf numFmtId="49" fontId="19" fillId="0" borderId="0" xfId="0" applyNumberFormat="1" applyFont="1"/>
    <xf numFmtId="165" fontId="4" fillId="0" borderId="0" xfId="0" applyNumberFormat="1" applyFont="1"/>
    <xf numFmtId="168" fontId="19" fillId="0" borderId="0" xfId="0" applyNumberFormat="1" applyFont="1"/>
    <xf numFmtId="165" fontId="13" fillId="2" borderId="9" xfId="0" applyNumberFormat="1" applyFont="1" applyFill="1" applyBorder="1" applyAlignment="1">
      <alignment horizontal="center" vertical="center"/>
    </xf>
    <xf numFmtId="166" fontId="13" fillId="0" borderId="17" xfId="0" applyNumberFormat="1" applyFont="1" applyBorder="1" applyAlignment="1">
      <alignment horizontal="center" vertical="center"/>
    </xf>
    <xf numFmtId="169" fontId="25" fillId="0" borderId="0" xfId="0" applyNumberFormat="1" applyFont="1" applyAlignment="1">
      <alignment horizontal="center" vertical="center"/>
    </xf>
    <xf numFmtId="0" fontId="3" fillId="3" borderId="0" xfId="8" applyFill="1"/>
    <xf numFmtId="164" fontId="4" fillId="0" borderId="0" xfId="0" applyNumberFormat="1" applyFont="1"/>
    <xf numFmtId="0" fontId="28" fillId="2" borderId="0" xfId="6" applyFont="1" applyFill="1" applyAlignment="1">
      <alignment horizontal="center" vertical="center" wrapText="1"/>
    </xf>
    <xf numFmtId="0" fontId="28" fillId="2" borderId="37" xfId="6" applyFont="1" applyFill="1" applyBorder="1" applyAlignment="1">
      <alignment horizontal="center"/>
    </xf>
    <xf numFmtId="0" fontId="35" fillId="4" borderId="38" xfId="1" applyFont="1" applyFill="1" applyBorder="1" applyAlignment="1">
      <alignment horizontal="center"/>
    </xf>
    <xf numFmtId="0" fontId="35" fillId="4" borderId="20" xfId="1" applyFont="1" applyFill="1" applyBorder="1" applyAlignment="1">
      <alignment horizontal="center"/>
    </xf>
    <xf numFmtId="0" fontId="35" fillId="4" borderId="39" xfId="1" applyFont="1" applyFill="1" applyBorder="1" applyAlignment="1">
      <alignment horizontal="left" wrapText="1"/>
    </xf>
    <xf numFmtId="0" fontId="37" fillId="2" borderId="36" xfId="2" applyFont="1" applyFill="1" applyBorder="1" applyAlignment="1">
      <alignment horizontal="center" vertical="center"/>
    </xf>
    <xf numFmtId="0" fontId="37" fillId="2" borderId="20" xfId="2" applyFont="1" applyFill="1" applyBorder="1" applyAlignment="1">
      <alignment horizontal="center" vertical="center"/>
    </xf>
    <xf numFmtId="0" fontId="37" fillId="2" borderId="39" xfId="2" applyFont="1" applyFill="1" applyBorder="1" applyAlignment="1">
      <alignment horizontal="center" vertical="center"/>
    </xf>
    <xf numFmtId="0" fontId="28" fillId="2" borderId="41" xfId="6" applyFont="1" applyFill="1" applyBorder="1"/>
    <xf numFmtId="0" fontId="28" fillId="0" borderId="30" xfId="6" applyFont="1" applyBorder="1" applyAlignment="1">
      <alignment horizontal="center"/>
    </xf>
    <xf numFmtId="0" fontId="28" fillId="2" borderId="30" xfId="6" applyFont="1" applyFill="1" applyBorder="1" applyAlignment="1">
      <alignment horizontal="center"/>
    </xf>
    <xf numFmtId="0" fontId="28" fillId="2" borderId="42" xfId="6" applyFont="1" applyFill="1" applyBorder="1" applyAlignment="1">
      <alignment horizontal="center"/>
    </xf>
    <xf numFmtId="170" fontId="25" fillId="0" borderId="0" xfId="0" applyNumberFormat="1" applyFont="1" applyAlignment="1">
      <alignment horizontal="center" vertical="center"/>
    </xf>
    <xf numFmtId="169" fontId="26" fillId="0" borderId="0" xfId="0" applyNumberFormat="1" applyFont="1" applyAlignment="1">
      <alignment horizontal="left" vertical="center"/>
    </xf>
    <xf numFmtId="0" fontId="37" fillId="2" borderId="0" xfId="2" applyFont="1" applyFill="1" applyAlignment="1">
      <alignment horizontal="center" vertical="center" wrapText="1"/>
    </xf>
    <xf numFmtId="0" fontId="2" fillId="3" borderId="0" xfId="8" applyFont="1" applyFill="1"/>
    <xf numFmtId="0" fontId="10" fillId="0" borderId="0" xfId="0" applyFont="1" applyAlignment="1">
      <alignment horizontal="center" vertical="center"/>
    </xf>
    <xf numFmtId="3" fontId="18" fillId="0" borderId="14" xfId="0" applyNumberFormat="1" applyFont="1" applyBorder="1" applyAlignment="1">
      <alignment horizontal="center" vertical="center"/>
    </xf>
    <xf numFmtId="171" fontId="10" fillId="0" borderId="0" xfId="0" applyNumberFormat="1" applyFont="1" applyAlignment="1">
      <alignment horizontal="left" vertical="top"/>
    </xf>
    <xf numFmtId="0" fontId="37" fillId="2" borderId="24" xfId="2" applyFont="1" applyFill="1" applyBorder="1" applyAlignment="1">
      <alignment horizontal="center" vertical="center"/>
    </xf>
    <xf numFmtId="0" fontId="37" fillId="2" borderId="24" xfId="2" applyFont="1" applyFill="1" applyBorder="1" applyAlignment="1">
      <alignment vertical="center"/>
    </xf>
    <xf numFmtId="172" fontId="4" fillId="0" borderId="0" xfId="0" applyNumberFormat="1" applyFont="1"/>
    <xf numFmtId="173" fontId="37" fillId="2" borderId="0" xfId="10" applyNumberFormat="1" applyFont="1" applyFill="1" applyAlignment="1">
      <alignment horizontal="left" vertical="center"/>
    </xf>
    <xf numFmtId="0" fontId="37" fillId="2" borderId="25" xfId="2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39" fillId="0" borderId="0" xfId="8" applyFont="1"/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9" fillId="0" borderId="10" xfId="1" applyFont="1" applyBorder="1" applyAlignment="1">
      <alignment horizontal="left" wrapText="1"/>
    </xf>
    <xf numFmtId="0" fontId="9" fillId="0" borderId="4" xfId="1" applyFont="1" applyBorder="1" applyAlignment="1">
      <alignment horizontal="left" wrapText="1"/>
    </xf>
    <xf numFmtId="0" fontId="15" fillId="0" borderId="12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3" fillId="0" borderId="5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5" fillId="0" borderId="8" xfId="0" applyFont="1" applyBorder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8" fillId="2" borderId="8" xfId="0" applyFont="1" applyFill="1" applyBorder="1" applyAlignment="1">
      <alignment horizontal="left" vertical="center"/>
    </xf>
    <xf numFmtId="0" fontId="18" fillId="2" borderId="9" xfId="0" applyFont="1" applyFill="1" applyBorder="1" applyAlignment="1">
      <alignment horizontal="left" vertical="center"/>
    </xf>
    <xf numFmtId="0" fontId="18" fillId="2" borderId="0" xfId="0" applyFont="1" applyFill="1" applyAlignment="1">
      <alignment horizontal="left" vertical="center"/>
    </xf>
    <xf numFmtId="0" fontId="13" fillId="0" borderId="13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9" fillId="0" borderId="4" xfId="0" applyFont="1" applyBorder="1" applyAlignment="1">
      <alignment horizontal="left"/>
    </xf>
    <xf numFmtId="0" fontId="13" fillId="0" borderId="12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35" fillId="0" borderId="8" xfId="6" applyFont="1" applyBorder="1" applyAlignment="1">
      <alignment horizontal="center"/>
    </xf>
    <xf numFmtId="0" fontId="35" fillId="0" borderId="0" xfId="6" applyFont="1" applyAlignment="1">
      <alignment horizontal="center"/>
    </xf>
    <xf numFmtId="0" fontId="35" fillId="0" borderId="20" xfId="6" applyFont="1" applyBorder="1" applyAlignment="1">
      <alignment horizontal="center"/>
    </xf>
    <xf numFmtId="0" fontId="31" fillId="2" borderId="0" xfId="0" applyFont="1" applyFill="1" applyAlignment="1">
      <alignment horizontal="left" vertical="center"/>
    </xf>
    <xf numFmtId="0" fontId="30" fillId="2" borderId="0" xfId="0" applyFont="1" applyFill="1" applyAlignment="1">
      <alignment horizontal="left" vertical="center"/>
    </xf>
    <xf numFmtId="0" fontId="32" fillId="2" borderId="0" xfId="0" applyFont="1" applyFill="1" applyAlignment="1">
      <alignment horizontal="left" vertical="center"/>
    </xf>
    <xf numFmtId="0" fontId="34" fillId="2" borderId="0" xfId="6" applyFont="1" applyFill="1" applyAlignment="1">
      <alignment horizontal="center"/>
    </xf>
    <xf numFmtId="0" fontId="36" fillId="4" borderId="10" xfId="1" applyFont="1" applyFill="1" applyBorder="1" applyAlignment="1">
      <alignment horizontal="left" wrapText="1"/>
    </xf>
    <xf numFmtId="0" fontId="36" fillId="4" borderId="4" xfId="1" applyFont="1" applyFill="1" applyBorder="1" applyAlignment="1">
      <alignment horizontal="left" wrapText="1"/>
    </xf>
    <xf numFmtId="0" fontId="37" fillId="2" borderId="12" xfId="2" applyFont="1" applyFill="1" applyBorder="1" applyAlignment="1">
      <alignment horizontal="center" vertical="center" wrapText="1"/>
    </xf>
    <xf numFmtId="0" fontId="37" fillId="2" borderId="40" xfId="2" applyFont="1" applyFill="1" applyBorder="1" applyAlignment="1">
      <alignment horizontal="center" vertical="center" wrapText="1"/>
    </xf>
    <xf numFmtId="0" fontId="35" fillId="0" borderId="12" xfId="6" applyFont="1" applyBorder="1" applyAlignment="1">
      <alignment horizontal="center" vertical="center"/>
    </xf>
    <xf numFmtId="0" fontId="35" fillId="0" borderId="13" xfId="6" applyFont="1" applyBorder="1" applyAlignment="1">
      <alignment horizontal="center" vertical="center"/>
    </xf>
    <xf numFmtId="0" fontId="35" fillId="0" borderId="40" xfId="6" applyFont="1" applyBorder="1" applyAlignment="1">
      <alignment horizontal="center" vertical="center"/>
    </xf>
    <xf numFmtId="0" fontId="35" fillId="0" borderId="5" xfId="6" applyFont="1" applyBorder="1" applyAlignment="1">
      <alignment horizontal="center" vertical="center"/>
    </xf>
    <xf numFmtId="0" fontId="35" fillId="0" borderId="6" xfId="6" applyFont="1" applyBorder="1" applyAlignment="1">
      <alignment horizontal="center" vertical="center"/>
    </xf>
    <xf numFmtId="0" fontId="35" fillId="0" borderId="38" xfId="6" applyFont="1" applyBorder="1" applyAlignment="1">
      <alignment horizontal="center" vertical="center"/>
    </xf>
    <xf numFmtId="0" fontId="37" fillId="2" borderId="25" xfId="2" applyFont="1" applyFill="1" applyBorder="1" applyAlignment="1">
      <alignment horizontal="center" vertical="center" wrapText="1"/>
    </xf>
    <xf numFmtId="0" fontId="37" fillId="2" borderId="26" xfId="2" applyFont="1" applyFill="1" applyBorder="1" applyAlignment="1">
      <alignment horizontal="center" vertical="center" wrapText="1"/>
    </xf>
    <xf numFmtId="0" fontId="37" fillId="2" borderId="27" xfId="2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right"/>
    </xf>
    <xf numFmtId="0" fontId="1" fillId="0" borderId="0" xfId="8" applyFont="1"/>
    <xf numFmtId="0" fontId="42" fillId="0" borderId="0" xfId="9" applyFont="1" applyFill="1" applyBorder="1" applyAlignment="1">
      <alignment horizontal="center" vertical="center" wrapText="1"/>
    </xf>
    <xf numFmtId="166" fontId="43" fillId="0" borderId="0" xfId="9" applyNumberFormat="1" applyFont="1" applyFill="1" applyBorder="1" applyAlignment="1">
      <alignment horizontal="center" vertical="center" wrapText="1"/>
    </xf>
    <xf numFmtId="2" fontId="40" fillId="0" borderId="0" xfId="8" applyNumberFormat="1" applyFont="1" applyFill="1" applyBorder="1"/>
    <xf numFmtId="0" fontId="3" fillId="0" borderId="0" xfId="8" applyFill="1" applyBorder="1"/>
    <xf numFmtId="0" fontId="4" fillId="0" borderId="0" xfId="0" applyFont="1" applyFill="1" applyBorder="1" applyAlignment="1">
      <alignment vertical="top"/>
    </xf>
    <xf numFmtId="0" fontId="4" fillId="0" borderId="0" xfId="0" applyFont="1" applyFill="1" applyBorder="1"/>
    <xf numFmtId="0" fontId="19" fillId="0" borderId="0" xfId="0" applyFont="1" applyFill="1" applyBorder="1"/>
    <xf numFmtId="4" fontId="19" fillId="0" borderId="0" xfId="0" applyNumberFormat="1" applyFont="1" applyFill="1" applyBorder="1"/>
    <xf numFmtId="4" fontId="4" fillId="0" borderId="0" xfId="0" applyNumberFormat="1" applyFont="1" applyFill="1" applyBorder="1"/>
    <xf numFmtId="165" fontId="4" fillId="0" borderId="0" xfId="0" applyNumberFormat="1" applyFont="1" applyFill="1" applyBorder="1"/>
    <xf numFmtId="175" fontId="10" fillId="0" borderId="0" xfId="0" applyNumberFormat="1" applyFont="1" applyAlignment="1">
      <alignment horizontal="left"/>
    </xf>
    <xf numFmtId="166" fontId="43" fillId="7" borderId="24" xfId="9" applyNumberFormat="1" applyFont="1" applyFill="1" applyBorder="1" applyAlignment="1">
      <alignment horizontal="center" vertical="center" wrapText="1"/>
    </xf>
    <xf numFmtId="166" fontId="43" fillId="8" borderId="24" xfId="9" applyNumberFormat="1" applyFont="1" applyFill="1" applyBorder="1" applyAlignment="1">
      <alignment horizontal="center" vertical="center" wrapText="1"/>
    </xf>
    <xf numFmtId="0" fontId="40" fillId="9" borderId="24" xfId="8" applyFont="1" applyFill="1" applyBorder="1" applyAlignment="1">
      <alignment horizontal="center"/>
    </xf>
    <xf numFmtId="0" fontId="45" fillId="7" borderId="24" xfId="8" applyFont="1" applyFill="1" applyBorder="1" applyAlignment="1">
      <alignment horizontal="center"/>
    </xf>
    <xf numFmtId="0" fontId="46" fillId="7" borderId="24" xfId="9" applyFont="1" applyFill="1" applyBorder="1" applyAlignment="1">
      <alignment horizontal="center" vertical="center" wrapText="1"/>
    </xf>
    <xf numFmtId="0" fontId="45" fillId="8" borderId="24" xfId="8" applyFont="1" applyFill="1" applyBorder="1" applyAlignment="1">
      <alignment horizontal="center"/>
    </xf>
    <xf numFmtId="0" fontId="46" fillId="8" borderId="24" xfId="9" applyFont="1" applyFill="1" applyBorder="1" applyAlignment="1">
      <alignment horizontal="center" vertical="center" wrapText="1"/>
    </xf>
    <xf numFmtId="0" fontId="47" fillId="7" borderId="24" xfId="0" applyFont="1" applyFill="1" applyBorder="1" applyAlignment="1">
      <alignment horizontal="center"/>
    </xf>
    <xf numFmtId="0" fontId="47" fillId="8" borderId="24" xfId="0" applyFont="1" applyFill="1" applyBorder="1" applyAlignment="1">
      <alignment horizontal="center"/>
    </xf>
    <xf numFmtId="4" fontId="47" fillId="7" borderId="24" xfId="0" applyNumberFormat="1" applyFont="1" applyFill="1" applyBorder="1" applyAlignment="1">
      <alignment horizontal="center"/>
    </xf>
  </cellXfs>
  <cellStyles count="11">
    <cellStyle name="Milliers" xfId="10" builtinId="3"/>
    <cellStyle name="Normal" xfId="0" builtinId="0"/>
    <cellStyle name="Normal 13" xfId="6" xr:uid="{51DA10A8-4D40-48CB-9540-87C916D18F06}"/>
    <cellStyle name="Normal 2" xfId="7" xr:uid="{459A7364-8310-4535-BDC0-2E64A2516472}"/>
    <cellStyle name="Normal 24" xfId="1" xr:uid="{00000000-0005-0000-0000-000001000000}"/>
    <cellStyle name="Normal 3" xfId="8" xr:uid="{9B95B284-C2AA-4F1A-8D4E-3A4AF1FE0C88}"/>
    <cellStyle name="Normal 4_Copie de Xl0000085" xfId="5" xr:uid="{00000000-0005-0000-0000-000002000000}"/>
    <cellStyle name="Normal 5" xfId="2" xr:uid="{00000000-0005-0000-0000-000003000000}"/>
    <cellStyle name="Normal 6" xfId="3" xr:uid="{00000000-0005-0000-0000-000004000000}"/>
    <cellStyle name="Normal 7" xfId="4" xr:uid="{00000000-0005-0000-0000-000005000000}"/>
    <cellStyle name="Normal_Nomenclature" xfId="9" xr:uid="{EA1B1092-D1AF-451F-939F-3ECF75A955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9525</xdr:rowOff>
        </xdr:from>
        <xdr:to>
          <xdr:col>3</xdr:col>
          <xdr:colOff>342900</xdr:colOff>
          <xdr:row>6</xdr:row>
          <xdr:rowOff>85725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11043</xdr:colOff>
      <xdr:row>48</xdr:row>
      <xdr:rowOff>36306</xdr:rowOff>
    </xdr:from>
    <xdr:to>
      <xdr:col>7</xdr:col>
      <xdr:colOff>1046124</xdr:colOff>
      <xdr:row>54</xdr:row>
      <xdr:rowOff>2724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15565" y="7937915"/>
          <a:ext cx="1032319" cy="9603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9525</xdr:rowOff>
        </xdr:from>
        <xdr:to>
          <xdr:col>3</xdr:col>
          <xdr:colOff>342900</xdr:colOff>
          <xdr:row>6</xdr:row>
          <xdr:rowOff>85725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9525</xdr:rowOff>
        </xdr:from>
        <xdr:to>
          <xdr:col>3</xdr:col>
          <xdr:colOff>342900</xdr:colOff>
          <xdr:row>6</xdr:row>
          <xdr:rowOff>85725</xdr:rowOff>
        </xdr:to>
        <xdr:sp macro="" textlink="">
          <xdr:nvSpPr>
            <xdr:cNvPr id="19457" name="Object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3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6</xdr:col>
      <xdr:colOff>806173</xdr:colOff>
      <xdr:row>45</xdr:row>
      <xdr:rowOff>127415</xdr:rowOff>
    </xdr:from>
    <xdr:to>
      <xdr:col>8</xdr:col>
      <xdr:colOff>159884</xdr:colOff>
      <xdr:row>51</xdr:row>
      <xdr:rowOff>60702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57586" y="7656306"/>
          <a:ext cx="1035081" cy="96033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39</xdr:row>
      <xdr:rowOff>0</xdr:rowOff>
    </xdr:from>
    <xdr:ext cx="184731" cy="311803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2806700" y="1358265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184731" cy="311803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2806700" y="1358265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oneCell">
    <xdr:from>
      <xdr:col>2</xdr:col>
      <xdr:colOff>52848</xdr:colOff>
      <xdr:row>0</xdr:row>
      <xdr:rowOff>44825</xdr:rowOff>
    </xdr:from>
    <xdr:to>
      <xdr:col>3</xdr:col>
      <xdr:colOff>1081315</xdr:colOff>
      <xdr:row>7</xdr:row>
      <xdr:rowOff>1663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698" y="44825"/>
          <a:ext cx="1130067" cy="1727581"/>
        </a:xfrm>
        <a:prstGeom prst="rect">
          <a:avLst/>
        </a:prstGeom>
      </xdr:spPr>
    </xdr:pic>
    <xdr:clientData/>
  </xdr:twoCellAnchor>
  <xdr:oneCellAnchor>
    <xdr:from>
      <xdr:col>2</xdr:col>
      <xdr:colOff>0</xdr:colOff>
      <xdr:row>28</xdr:row>
      <xdr:rowOff>0</xdr:rowOff>
    </xdr:from>
    <xdr:ext cx="184731" cy="311803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2727325" y="956945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184731" cy="311803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/>
      </xdr:nvSpPr>
      <xdr:spPr>
        <a:xfrm>
          <a:off x="2727325" y="956945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184731" cy="311803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 txBox="1"/>
      </xdr:nvSpPr>
      <xdr:spPr>
        <a:xfrm>
          <a:off x="2730046" y="890814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184731" cy="311803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 txBox="1"/>
      </xdr:nvSpPr>
      <xdr:spPr>
        <a:xfrm>
          <a:off x="2730046" y="890814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184731" cy="311803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 txBox="1"/>
      </xdr:nvSpPr>
      <xdr:spPr>
        <a:xfrm>
          <a:off x="2730046" y="890814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184731" cy="311803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 txBox="1"/>
      </xdr:nvSpPr>
      <xdr:spPr>
        <a:xfrm>
          <a:off x="2730046" y="890814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21</xdr:row>
      <xdr:rowOff>0</xdr:rowOff>
    </xdr:from>
    <xdr:ext cx="184731" cy="311803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/>
      </xdr:nvSpPr>
      <xdr:spPr>
        <a:xfrm>
          <a:off x="2730046" y="9642929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21</xdr:row>
      <xdr:rowOff>0</xdr:rowOff>
    </xdr:from>
    <xdr:ext cx="184731" cy="311803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/>
      </xdr:nvSpPr>
      <xdr:spPr>
        <a:xfrm>
          <a:off x="2730046" y="9642929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 txBox="1"/>
      </xdr:nvSpPr>
      <xdr:spPr>
        <a:xfrm>
          <a:off x="2730046" y="62955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 txBox="1"/>
      </xdr:nvSpPr>
      <xdr:spPr>
        <a:xfrm>
          <a:off x="2730046" y="62955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/>
      </xdr:nvSpPr>
      <xdr:spPr>
        <a:xfrm>
          <a:off x="2730046" y="918028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/>
      </xdr:nvSpPr>
      <xdr:spPr>
        <a:xfrm>
          <a:off x="2730046" y="918028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 txBox="1"/>
      </xdr:nvSpPr>
      <xdr:spPr>
        <a:xfrm>
          <a:off x="2730046" y="949778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 txBox="1"/>
      </xdr:nvSpPr>
      <xdr:spPr>
        <a:xfrm>
          <a:off x="2730046" y="949778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184731" cy="311803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 txBox="1"/>
      </xdr:nvSpPr>
      <xdr:spPr>
        <a:xfrm>
          <a:off x="2730046" y="703035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184731" cy="311803"/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 txBox="1"/>
      </xdr:nvSpPr>
      <xdr:spPr>
        <a:xfrm>
          <a:off x="2730046" y="703035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 txBox="1"/>
      </xdr:nvSpPr>
      <xdr:spPr>
        <a:xfrm>
          <a:off x="2730046" y="6785429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/>
      </xdr:nvSpPr>
      <xdr:spPr>
        <a:xfrm>
          <a:off x="2730046" y="6785429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 txBox="1"/>
      </xdr:nvSpPr>
      <xdr:spPr>
        <a:xfrm>
          <a:off x="2730046" y="798285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 txBox="1"/>
      </xdr:nvSpPr>
      <xdr:spPr>
        <a:xfrm>
          <a:off x="2730046" y="798285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 txBox="1"/>
      </xdr:nvSpPr>
      <xdr:spPr>
        <a:xfrm>
          <a:off x="2730046" y="830035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 txBox="1"/>
      </xdr:nvSpPr>
      <xdr:spPr>
        <a:xfrm>
          <a:off x="2730046" y="830035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 txBox="1"/>
      </xdr:nvSpPr>
      <xdr:spPr>
        <a:xfrm>
          <a:off x="2730046" y="62955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 txBox="1"/>
      </xdr:nvSpPr>
      <xdr:spPr>
        <a:xfrm>
          <a:off x="2730046" y="62955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29" name="ZoneTexte 28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 txBox="1"/>
      </xdr:nvSpPr>
      <xdr:spPr>
        <a:xfrm>
          <a:off x="2730046" y="65405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 txBox="1"/>
      </xdr:nvSpPr>
      <xdr:spPr>
        <a:xfrm>
          <a:off x="2730046" y="65405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 txBox="1"/>
      </xdr:nvSpPr>
      <xdr:spPr>
        <a:xfrm>
          <a:off x="2730046" y="65405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32" name="ZoneTexte 31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 txBox="1"/>
      </xdr:nvSpPr>
      <xdr:spPr>
        <a:xfrm>
          <a:off x="2730046" y="65405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 txBox="1"/>
      </xdr:nvSpPr>
      <xdr:spPr>
        <a:xfrm>
          <a:off x="2730046" y="65405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34" name="ZoneTexte 33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 txBox="1"/>
      </xdr:nvSpPr>
      <xdr:spPr>
        <a:xfrm>
          <a:off x="2730046" y="65405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 txBox="1"/>
      </xdr:nvSpPr>
      <xdr:spPr>
        <a:xfrm>
          <a:off x="2722336" y="7116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 txBox="1"/>
      </xdr:nvSpPr>
      <xdr:spPr>
        <a:xfrm>
          <a:off x="2722336" y="7116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 txBox="1"/>
      </xdr:nvSpPr>
      <xdr:spPr>
        <a:xfrm>
          <a:off x="2722336" y="7116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38" name="ZoneTexte 3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 txBox="1"/>
      </xdr:nvSpPr>
      <xdr:spPr>
        <a:xfrm>
          <a:off x="2722336" y="7116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39" name="ZoneTexte 38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 txBox="1"/>
      </xdr:nvSpPr>
      <xdr:spPr>
        <a:xfrm>
          <a:off x="2722336" y="7361464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40" name="ZoneTexte 39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 txBox="1"/>
      </xdr:nvSpPr>
      <xdr:spPr>
        <a:xfrm>
          <a:off x="2722336" y="7361464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41" name="ZoneTexte 40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 txBox="1"/>
      </xdr:nvSpPr>
      <xdr:spPr>
        <a:xfrm>
          <a:off x="2722336" y="7116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 txBox="1"/>
      </xdr:nvSpPr>
      <xdr:spPr>
        <a:xfrm>
          <a:off x="2722336" y="7116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 txBox="1"/>
      </xdr:nvSpPr>
      <xdr:spPr>
        <a:xfrm>
          <a:off x="2722336" y="7116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44" name="ZoneTexte 43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 txBox="1"/>
      </xdr:nvSpPr>
      <xdr:spPr>
        <a:xfrm>
          <a:off x="2722336" y="7116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 txBox="1"/>
      </xdr:nvSpPr>
      <xdr:spPr>
        <a:xfrm>
          <a:off x="2722336" y="7361464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 txBox="1"/>
      </xdr:nvSpPr>
      <xdr:spPr>
        <a:xfrm>
          <a:off x="2722336" y="7361464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 txBox="1"/>
      </xdr:nvSpPr>
      <xdr:spPr>
        <a:xfrm>
          <a:off x="2722336" y="7361464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 txBox="1"/>
      </xdr:nvSpPr>
      <xdr:spPr>
        <a:xfrm>
          <a:off x="2722336" y="7361464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 txBox="1"/>
      </xdr:nvSpPr>
      <xdr:spPr>
        <a:xfrm>
          <a:off x="2722336" y="7361464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50" name="ZoneTexte 49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 txBox="1"/>
      </xdr:nvSpPr>
      <xdr:spPr>
        <a:xfrm>
          <a:off x="2722336" y="7361464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52" name="ZoneTexte 51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53" name="ZoneTexte 52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54" name="ZoneTexte 53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21</xdr:row>
      <xdr:rowOff>0</xdr:rowOff>
    </xdr:from>
    <xdr:ext cx="184731" cy="311803"/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21</xdr:row>
      <xdr:rowOff>0</xdr:rowOff>
    </xdr:from>
    <xdr:ext cx="184731" cy="311803"/>
    <xdr:sp macro="" textlink="">
      <xdr:nvSpPr>
        <xdr:cNvPr id="56" name="ZoneTexte 55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57" name="ZoneTexte 56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58" name="ZoneTexte 5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21</xdr:row>
      <xdr:rowOff>0</xdr:rowOff>
    </xdr:from>
    <xdr:ext cx="184731" cy="311803"/>
    <xdr:sp macro="" textlink="">
      <xdr:nvSpPr>
        <xdr:cNvPr id="61" name="ZoneTexte 60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21</xdr:row>
      <xdr:rowOff>0</xdr:rowOff>
    </xdr:from>
    <xdr:ext cx="184731" cy="311803"/>
    <xdr:sp macro="" textlink="">
      <xdr:nvSpPr>
        <xdr:cNvPr id="62" name="ZoneTexte 61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21</xdr:row>
      <xdr:rowOff>0</xdr:rowOff>
    </xdr:from>
    <xdr:ext cx="184731" cy="311803"/>
    <xdr:sp macro="" textlink="">
      <xdr:nvSpPr>
        <xdr:cNvPr id="63" name="ZoneTexte 62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21</xdr:row>
      <xdr:rowOff>0</xdr:rowOff>
    </xdr:from>
    <xdr:ext cx="184731" cy="311803"/>
    <xdr:sp macro="" textlink="">
      <xdr:nvSpPr>
        <xdr:cNvPr id="64" name="ZoneTexte 63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21</xdr:row>
      <xdr:rowOff>0</xdr:rowOff>
    </xdr:from>
    <xdr:ext cx="184731" cy="311803"/>
    <xdr:sp macro="" textlink="">
      <xdr:nvSpPr>
        <xdr:cNvPr id="65" name="ZoneTexte 64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21</xdr:row>
      <xdr:rowOff>0</xdr:rowOff>
    </xdr:from>
    <xdr:ext cx="184731" cy="311803"/>
    <xdr:sp macro="" textlink="">
      <xdr:nvSpPr>
        <xdr:cNvPr id="66" name="ZoneTexte 65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67" name="ZoneTexte 66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68" name="ZoneTexte 67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69" name="ZoneTexte 68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70" name="ZoneTexte 69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71" name="ZoneTexte 70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72" name="ZoneTexte 71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73" name="ZoneTexte 7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74" name="ZoneTexte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75" name="ZoneTexte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76" name="ZoneTexte 75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77" name="ZoneTexte 76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78" name="ZoneTexte 77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79" name="ZoneTexte 78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80" name="ZoneTexte 79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81" name="ZoneTexte 80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82" name="ZoneTexte 81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83" name="ZoneTexte 82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 txBox="1"/>
      </xdr:nvSpPr>
      <xdr:spPr>
        <a:xfrm>
          <a:off x="2722336" y="6354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84" name="ZoneTexte 83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 txBox="1"/>
      </xdr:nvSpPr>
      <xdr:spPr>
        <a:xfrm>
          <a:off x="2722336" y="6354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85" name="ZoneTexte 84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 txBox="1"/>
      </xdr:nvSpPr>
      <xdr:spPr>
        <a:xfrm>
          <a:off x="2722336" y="6354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86" name="ZoneTexte 85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 txBox="1"/>
      </xdr:nvSpPr>
      <xdr:spPr>
        <a:xfrm>
          <a:off x="2722336" y="6354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87" name="ZoneTexte 86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 txBox="1"/>
      </xdr:nvSpPr>
      <xdr:spPr>
        <a:xfrm>
          <a:off x="2722336" y="6354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88" name="ZoneTexte 87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 txBox="1"/>
      </xdr:nvSpPr>
      <xdr:spPr>
        <a:xfrm>
          <a:off x="2722336" y="6354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89" name="ZoneTexte 88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 txBox="1"/>
      </xdr:nvSpPr>
      <xdr:spPr>
        <a:xfrm>
          <a:off x="2722336" y="6354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90" name="ZoneTexte 89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 txBox="1"/>
      </xdr:nvSpPr>
      <xdr:spPr>
        <a:xfrm>
          <a:off x="2722336" y="6354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91" name="ZoneTexte 90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 txBox="1"/>
      </xdr:nvSpPr>
      <xdr:spPr>
        <a:xfrm>
          <a:off x="2722336" y="6354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92" name="ZoneTexte 91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 txBox="1"/>
      </xdr:nvSpPr>
      <xdr:spPr>
        <a:xfrm>
          <a:off x="2722336" y="6354536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93" name="ZoneTexte 92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 txBox="1"/>
      </xdr:nvSpPr>
      <xdr:spPr>
        <a:xfrm>
          <a:off x="2722336" y="7647214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94" name="ZoneTexte 93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 txBox="1"/>
      </xdr:nvSpPr>
      <xdr:spPr>
        <a:xfrm>
          <a:off x="2722336" y="7647214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95" name="ZoneTexte 9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 txBox="1"/>
      </xdr:nvSpPr>
      <xdr:spPr>
        <a:xfrm>
          <a:off x="2722336" y="7647214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96" name="ZoneTexte 95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 txBox="1"/>
      </xdr:nvSpPr>
      <xdr:spPr>
        <a:xfrm>
          <a:off x="2722336" y="7647214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97" name="ZoneTexte 96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98" name="ZoneTexte 97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99" name="ZoneTexte 98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00" name="ZoneTexte 99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01" name="ZoneTexte 100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02" name="ZoneTexte 101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03" name="ZoneTexte 102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04" name="ZoneTexte 103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05" name="ZoneTexte 104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06" name="ZoneTexte 105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07" name="ZoneTexte 106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08" name="ZoneTexte 107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09" name="ZoneTexte 108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10" name="ZoneTexte 109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11" name="ZoneTexte 110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12" name="ZoneTexte 111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13" name="ZoneTexte 112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14" name="ZoneTexte 113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15" name="ZoneTexte 114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16" name="ZoneTexte 115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17" name="ZoneTexte 116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18" name="ZoneTexte 117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19" name="ZoneTexte 118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20" name="ZoneTexte 119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21" name="ZoneTexte 120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22" name="ZoneTexte 121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23" name="ZoneTexte 122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24" name="ZoneTexte 123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25" name="ZoneTexte 12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26" name="ZoneTexte 125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27" name="ZoneTexte 126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28" name="ZoneTexte 12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29" name="ZoneTexte 128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30" name="ZoneTexte 129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31" name="ZoneTexte 130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32" name="ZoneTexte 131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33" name="ZoneTexte 132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34" name="ZoneTexte 133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35" name="ZoneTexte 134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36" name="ZoneTexte 135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37" name="ZoneTexte 136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38" name="ZoneTexte 13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39" name="ZoneTexte 138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40" name="ZoneTexte 139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 txBox="1"/>
      </xdr:nvSpPr>
      <xdr:spPr>
        <a:xfrm>
          <a:off x="2722336" y="6844393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41" name="ZoneTexte 140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42" name="ZoneTexte 141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43" name="ZoneTexte 142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44" name="ZoneTexte 143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 txBox="1"/>
      </xdr:nvSpPr>
      <xdr:spPr>
        <a:xfrm>
          <a:off x="2722336" y="708932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45" name="ZoneTexte 144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46" name="ZoneTexte 145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47" name="ZoneTexte 146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48" name="ZoneTexte 14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49" name="ZoneTexte 148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50" name="ZoneTexte 149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51" name="ZoneTexte 150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52" name="ZoneTexte 151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53" name="ZoneTexte 152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54" name="ZoneTexte 153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55" name="ZoneTexte 154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56" name="ZoneTexte 155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57" name="ZoneTexte 156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58" name="ZoneTexte 15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59" name="ZoneTexte 158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60" name="ZoneTexte 159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61" name="ZoneTexte 160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62" name="ZoneTexte 161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63" name="ZoneTexte 162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64" name="ZoneTexte 163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65" name="ZoneTexte 164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66" name="ZoneTexte 165">
          <a:extLst>
            <a:ext uri="{FF2B5EF4-FFF2-40B4-BE49-F238E27FC236}">
              <a16:creationId xmlns:a16="http://schemas.microsoft.com/office/drawing/2014/main" id="{00000000-0008-0000-0400-0000A6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67" name="ZoneTexte 166">
          <a:extLst>
            <a:ext uri="{FF2B5EF4-FFF2-40B4-BE49-F238E27FC236}">
              <a16:creationId xmlns:a16="http://schemas.microsoft.com/office/drawing/2014/main" id="{00000000-0008-0000-0400-0000A7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68" name="ZoneTexte 167">
          <a:extLst>
            <a:ext uri="{FF2B5EF4-FFF2-40B4-BE49-F238E27FC236}">
              <a16:creationId xmlns:a16="http://schemas.microsoft.com/office/drawing/2014/main" id="{00000000-0008-0000-0400-0000A8000000}"/>
            </a:ext>
          </a:extLst>
        </xdr:cNvPr>
        <xdr:cNvSpPr txBox="1"/>
      </xdr:nvSpPr>
      <xdr:spPr>
        <a:xfrm>
          <a:off x="2722336" y="8899071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69" name="ZoneTexte 168">
          <a:extLst>
            <a:ext uri="{FF2B5EF4-FFF2-40B4-BE49-F238E27FC236}">
              <a16:creationId xmlns:a16="http://schemas.microsoft.com/office/drawing/2014/main" id="{00000000-0008-0000-0400-0000A9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70" name="ZoneTexte 169">
          <a:extLst>
            <a:ext uri="{FF2B5EF4-FFF2-40B4-BE49-F238E27FC236}">
              <a16:creationId xmlns:a16="http://schemas.microsoft.com/office/drawing/2014/main" id="{00000000-0008-0000-0400-0000AA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71" name="ZoneTexte 170">
          <a:extLst>
            <a:ext uri="{FF2B5EF4-FFF2-40B4-BE49-F238E27FC236}">
              <a16:creationId xmlns:a16="http://schemas.microsoft.com/office/drawing/2014/main" id="{00000000-0008-0000-0400-0000AB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72" name="ZoneTexte 171">
          <a:extLst>
            <a:ext uri="{FF2B5EF4-FFF2-40B4-BE49-F238E27FC236}">
              <a16:creationId xmlns:a16="http://schemas.microsoft.com/office/drawing/2014/main" id="{00000000-0008-0000-0400-0000AC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73" name="ZoneTexte 172">
          <a:extLst>
            <a:ext uri="{FF2B5EF4-FFF2-40B4-BE49-F238E27FC236}">
              <a16:creationId xmlns:a16="http://schemas.microsoft.com/office/drawing/2014/main" id="{00000000-0008-0000-0400-0000AD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74" name="ZoneTexte 173">
          <a:extLst>
            <a:ext uri="{FF2B5EF4-FFF2-40B4-BE49-F238E27FC236}">
              <a16:creationId xmlns:a16="http://schemas.microsoft.com/office/drawing/2014/main" id="{00000000-0008-0000-0400-0000AE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75" name="ZoneTexte 174">
          <a:extLst>
            <a:ext uri="{FF2B5EF4-FFF2-40B4-BE49-F238E27FC236}">
              <a16:creationId xmlns:a16="http://schemas.microsoft.com/office/drawing/2014/main" id="{00000000-0008-0000-0400-0000AF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76" name="ZoneTexte 175">
          <a:extLst>
            <a:ext uri="{FF2B5EF4-FFF2-40B4-BE49-F238E27FC236}">
              <a16:creationId xmlns:a16="http://schemas.microsoft.com/office/drawing/2014/main" id="{00000000-0008-0000-0400-0000B0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77" name="ZoneTexte 176">
          <a:extLst>
            <a:ext uri="{FF2B5EF4-FFF2-40B4-BE49-F238E27FC236}">
              <a16:creationId xmlns:a16="http://schemas.microsoft.com/office/drawing/2014/main" id="{00000000-0008-0000-0400-0000B1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78" name="ZoneTexte 177">
          <a:extLst>
            <a:ext uri="{FF2B5EF4-FFF2-40B4-BE49-F238E27FC236}">
              <a16:creationId xmlns:a16="http://schemas.microsoft.com/office/drawing/2014/main" id="{00000000-0008-0000-0400-0000B2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79" name="ZoneTexte 178">
          <a:extLst>
            <a:ext uri="{FF2B5EF4-FFF2-40B4-BE49-F238E27FC236}">
              <a16:creationId xmlns:a16="http://schemas.microsoft.com/office/drawing/2014/main" id="{00000000-0008-0000-0400-0000B3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80" name="ZoneTexte 179">
          <a:extLst>
            <a:ext uri="{FF2B5EF4-FFF2-40B4-BE49-F238E27FC236}">
              <a16:creationId xmlns:a16="http://schemas.microsoft.com/office/drawing/2014/main" id="{00000000-0008-0000-0400-0000B4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81" name="ZoneTexte 180">
          <a:extLst>
            <a:ext uri="{FF2B5EF4-FFF2-40B4-BE49-F238E27FC236}">
              <a16:creationId xmlns:a16="http://schemas.microsoft.com/office/drawing/2014/main" id="{00000000-0008-0000-0400-0000B5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82" name="ZoneTexte 181">
          <a:extLst>
            <a:ext uri="{FF2B5EF4-FFF2-40B4-BE49-F238E27FC236}">
              <a16:creationId xmlns:a16="http://schemas.microsoft.com/office/drawing/2014/main" id="{00000000-0008-0000-0400-0000B6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83" name="ZoneTexte 182">
          <a:extLst>
            <a:ext uri="{FF2B5EF4-FFF2-40B4-BE49-F238E27FC236}">
              <a16:creationId xmlns:a16="http://schemas.microsoft.com/office/drawing/2014/main" id="{00000000-0008-0000-0400-0000B7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84" name="ZoneTexte 183">
          <a:extLst>
            <a:ext uri="{FF2B5EF4-FFF2-40B4-BE49-F238E27FC236}">
              <a16:creationId xmlns:a16="http://schemas.microsoft.com/office/drawing/2014/main" id="{00000000-0008-0000-0400-0000B8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85" name="ZoneTexte 184">
          <a:extLst>
            <a:ext uri="{FF2B5EF4-FFF2-40B4-BE49-F238E27FC236}">
              <a16:creationId xmlns:a16="http://schemas.microsoft.com/office/drawing/2014/main" id="{00000000-0008-0000-0400-0000B9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86" name="ZoneTexte 185">
          <a:extLst>
            <a:ext uri="{FF2B5EF4-FFF2-40B4-BE49-F238E27FC236}">
              <a16:creationId xmlns:a16="http://schemas.microsoft.com/office/drawing/2014/main" id="{00000000-0008-0000-0400-0000BA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87" name="ZoneTexte 186">
          <a:extLst>
            <a:ext uri="{FF2B5EF4-FFF2-40B4-BE49-F238E27FC236}">
              <a16:creationId xmlns:a16="http://schemas.microsoft.com/office/drawing/2014/main" id="{00000000-0008-0000-0400-0000BB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88" name="ZoneTexte 187">
          <a:extLst>
            <a:ext uri="{FF2B5EF4-FFF2-40B4-BE49-F238E27FC236}">
              <a16:creationId xmlns:a16="http://schemas.microsoft.com/office/drawing/2014/main" id="{00000000-0008-0000-0400-0000BC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89" name="ZoneTexte 188">
          <a:extLst>
            <a:ext uri="{FF2B5EF4-FFF2-40B4-BE49-F238E27FC236}">
              <a16:creationId xmlns:a16="http://schemas.microsoft.com/office/drawing/2014/main" id="{00000000-0008-0000-0400-0000BD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90" name="ZoneTexte 189">
          <a:extLst>
            <a:ext uri="{FF2B5EF4-FFF2-40B4-BE49-F238E27FC236}">
              <a16:creationId xmlns:a16="http://schemas.microsoft.com/office/drawing/2014/main" id="{00000000-0008-0000-0400-0000BE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91" name="ZoneTexte 190">
          <a:extLst>
            <a:ext uri="{FF2B5EF4-FFF2-40B4-BE49-F238E27FC236}">
              <a16:creationId xmlns:a16="http://schemas.microsoft.com/office/drawing/2014/main" id="{00000000-0008-0000-0400-0000BF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28</xdr:row>
      <xdr:rowOff>0</xdr:rowOff>
    </xdr:from>
    <xdr:ext cx="184731" cy="311803"/>
    <xdr:sp macro="" textlink="">
      <xdr:nvSpPr>
        <xdr:cNvPr id="192" name="ZoneTexte 191">
          <a:extLst>
            <a:ext uri="{FF2B5EF4-FFF2-40B4-BE49-F238E27FC236}">
              <a16:creationId xmlns:a16="http://schemas.microsoft.com/office/drawing/2014/main" id="{00000000-0008-0000-0400-0000C0000000}"/>
            </a:ext>
          </a:extLst>
        </xdr:cNvPr>
        <xdr:cNvSpPr txBox="1"/>
      </xdr:nvSpPr>
      <xdr:spPr>
        <a:xfrm>
          <a:off x="2722336" y="9525000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26</xdr:row>
      <xdr:rowOff>0</xdr:rowOff>
    </xdr:from>
    <xdr:ext cx="184731" cy="311803"/>
    <xdr:sp macro="" textlink="">
      <xdr:nvSpPr>
        <xdr:cNvPr id="193" name="ZoneTexte 192">
          <a:extLst>
            <a:ext uri="{FF2B5EF4-FFF2-40B4-BE49-F238E27FC236}">
              <a16:creationId xmlns:a16="http://schemas.microsoft.com/office/drawing/2014/main" id="{00000000-0008-0000-0400-0000C1000000}"/>
            </a:ext>
          </a:extLst>
        </xdr:cNvPr>
        <xdr:cNvSpPr txBox="1"/>
      </xdr:nvSpPr>
      <xdr:spPr>
        <a:xfrm>
          <a:off x="2722336" y="991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26</xdr:row>
      <xdr:rowOff>0</xdr:rowOff>
    </xdr:from>
    <xdr:ext cx="184731" cy="311803"/>
    <xdr:sp macro="" textlink="">
      <xdr:nvSpPr>
        <xdr:cNvPr id="194" name="ZoneTexte 193">
          <a:extLst>
            <a:ext uri="{FF2B5EF4-FFF2-40B4-BE49-F238E27FC236}">
              <a16:creationId xmlns:a16="http://schemas.microsoft.com/office/drawing/2014/main" id="{00000000-0008-0000-0400-0000C2000000}"/>
            </a:ext>
          </a:extLst>
        </xdr:cNvPr>
        <xdr:cNvSpPr txBox="1"/>
      </xdr:nvSpPr>
      <xdr:spPr>
        <a:xfrm>
          <a:off x="2722336" y="991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26</xdr:row>
      <xdr:rowOff>0</xdr:rowOff>
    </xdr:from>
    <xdr:ext cx="184731" cy="311803"/>
    <xdr:sp macro="" textlink="">
      <xdr:nvSpPr>
        <xdr:cNvPr id="195" name="ZoneTexte 194">
          <a:extLst>
            <a:ext uri="{FF2B5EF4-FFF2-40B4-BE49-F238E27FC236}">
              <a16:creationId xmlns:a16="http://schemas.microsoft.com/office/drawing/2014/main" id="{00000000-0008-0000-0400-0000C3000000}"/>
            </a:ext>
          </a:extLst>
        </xdr:cNvPr>
        <xdr:cNvSpPr txBox="1"/>
      </xdr:nvSpPr>
      <xdr:spPr>
        <a:xfrm>
          <a:off x="2722336" y="991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26</xdr:row>
      <xdr:rowOff>0</xdr:rowOff>
    </xdr:from>
    <xdr:ext cx="184731" cy="311803"/>
    <xdr:sp macro="" textlink="">
      <xdr:nvSpPr>
        <xdr:cNvPr id="196" name="ZoneTexte 195">
          <a:extLst>
            <a:ext uri="{FF2B5EF4-FFF2-40B4-BE49-F238E27FC236}">
              <a16:creationId xmlns:a16="http://schemas.microsoft.com/office/drawing/2014/main" id="{00000000-0008-0000-0400-0000C4000000}"/>
            </a:ext>
          </a:extLst>
        </xdr:cNvPr>
        <xdr:cNvSpPr txBox="1"/>
      </xdr:nvSpPr>
      <xdr:spPr>
        <a:xfrm>
          <a:off x="2722336" y="991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26</xdr:row>
      <xdr:rowOff>0</xdr:rowOff>
    </xdr:from>
    <xdr:ext cx="184731" cy="311803"/>
    <xdr:sp macro="" textlink="">
      <xdr:nvSpPr>
        <xdr:cNvPr id="197" name="ZoneTexte 196">
          <a:extLst>
            <a:ext uri="{FF2B5EF4-FFF2-40B4-BE49-F238E27FC236}">
              <a16:creationId xmlns:a16="http://schemas.microsoft.com/office/drawing/2014/main" id="{00000000-0008-0000-0400-0000C5000000}"/>
            </a:ext>
          </a:extLst>
        </xdr:cNvPr>
        <xdr:cNvSpPr txBox="1"/>
      </xdr:nvSpPr>
      <xdr:spPr>
        <a:xfrm>
          <a:off x="2722336" y="991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26</xdr:row>
      <xdr:rowOff>0</xdr:rowOff>
    </xdr:from>
    <xdr:ext cx="184731" cy="311803"/>
    <xdr:sp macro="" textlink="">
      <xdr:nvSpPr>
        <xdr:cNvPr id="198" name="ZoneTexte 197">
          <a:extLst>
            <a:ext uri="{FF2B5EF4-FFF2-40B4-BE49-F238E27FC236}">
              <a16:creationId xmlns:a16="http://schemas.microsoft.com/office/drawing/2014/main" id="{00000000-0008-0000-0400-0000C6000000}"/>
            </a:ext>
          </a:extLst>
        </xdr:cNvPr>
        <xdr:cNvSpPr txBox="1"/>
      </xdr:nvSpPr>
      <xdr:spPr>
        <a:xfrm>
          <a:off x="2722336" y="991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26</xdr:row>
      <xdr:rowOff>0</xdr:rowOff>
    </xdr:from>
    <xdr:ext cx="184731" cy="311803"/>
    <xdr:sp macro="" textlink="">
      <xdr:nvSpPr>
        <xdr:cNvPr id="199" name="ZoneTexte 198">
          <a:extLst>
            <a:ext uri="{FF2B5EF4-FFF2-40B4-BE49-F238E27FC236}">
              <a16:creationId xmlns:a16="http://schemas.microsoft.com/office/drawing/2014/main" id="{00000000-0008-0000-0400-0000C7000000}"/>
            </a:ext>
          </a:extLst>
        </xdr:cNvPr>
        <xdr:cNvSpPr txBox="1"/>
      </xdr:nvSpPr>
      <xdr:spPr>
        <a:xfrm>
          <a:off x="2722336" y="991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26</xdr:row>
      <xdr:rowOff>0</xdr:rowOff>
    </xdr:from>
    <xdr:ext cx="184731" cy="311803"/>
    <xdr:sp macro="" textlink="">
      <xdr:nvSpPr>
        <xdr:cNvPr id="200" name="ZoneTexte 199">
          <a:extLst>
            <a:ext uri="{FF2B5EF4-FFF2-40B4-BE49-F238E27FC236}">
              <a16:creationId xmlns:a16="http://schemas.microsoft.com/office/drawing/2014/main" id="{00000000-0008-0000-0400-0000C8000000}"/>
            </a:ext>
          </a:extLst>
        </xdr:cNvPr>
        <xdr:cNvSpPr txBox="1"/>
      </xdr:nvSpPr>
      <xdr:spPr>
        <a:xfrm>
          <a:off x="2722336" y="991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26</xdr:row>
      <xdr:rowOff>0</xdr:rowOff>
    </xdr:from>
    <xdr:ext cx="184731" cy="311803"/>
    <xdr:sp macro="" textlink="">
      <xdr:nvSpPr>
        <xdr:cNvPr id="201" name="ZoneTexte 200">
          <a:extLst>
            <a:ext uri="{FF2B5EF4-FFF2-40B4-BE49-F238E27FC236}">
              <a16:creationId xmlns:a16="http://schemas.microsoft.com/office/drawing/2014/main" id="{00000000-0008-0000-0400-0000C9000000}"/>
            </a:ext>
          </a:extLst>
        </xdr:cNvPr>
        <xdr:cNvSpPr txBox="1"/>
      </xdr:nvSpPr>
      <xdr:spPr>
        <a:xfrm>
          <a:off x="2722336" y="991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939800</xdr:colOff>
      <xdr:row>26</xdr:row>
      <xdr:rowOff>0</xdr:rowOff>
    </xdr:from>
    <xdr:ext cx="184731" cy="311803"/>
    <xdr:sp macro="" textlink="">
      <xdr:nvSpPr>
        <xdr:cNvPr id="202" name="ZoneTexte 201">
          <a:extLst>
            <a:ext uri="{FF2B5EF4-FFF2-40B4-BE49-F238E27FC236}">
              <a16:creationId xmlns:a16="http://schemas.microsoft.com/office/drawing/2014/main" id="{00000000-0008-0000-0400-0000CA000000}"/>
            </a:ext>
          </a:extLst>
        </xdr:cNvPr>
        <xdr:cNvSpPr txBox="1"/>
      </xdr:nvSpPr>
      <xdr:spPr>
        <a:xfrm>
          <a:off x="2722336" y="9919607"/>
          <a:ext cx="184731" cy="3118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9525</xdr:rowOff>
        </xdr:from>
        <xdr:to>
          <xdr:col>3</xdr:col>
          <xdr:colOff>342900</xdr:colOff>
          <xdr:row>6</xdr:row>
          <xdr:rowOff>85725</xdr:rowOff>
        </xdr:to>
        <xdr:sp macro="" textlink="">
          <xdr:nvSpPr>
            <xdr:cNvPr id="8193" name="Object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5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165653</xdr:colOff>
      <xdr:row>34</xdr:row>
      <xdr:rowOff>127000</xdr:rowOff>
    </xdr:from>
    <xdr:to>
      <xdr:col>8</xdr:col>
      <xdr:colOff>282881</xdr:colOff>
      <xdr:row>40</xdr:row>
      <xdr:rowOff>59458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80553" y="6381750"/>
          <a:ext cx="974478" cy="9484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21045-FFFC-404D-B550-9F6531475232}">
  <dimension ref="A1:T26"/>
  <sheetViews>
    <sheetView workbookViewId="0">
      <pane xSplit="3" ySplit="2" topLeftCell="F3" activePane="bottomRight" state="frozen"/>
      <selection pane="topRight" activeCell="C1" sqref="C1"/>
      <selection pane="bottomLeft" activeCell="A3" sqref="A3"/>
      <selection pane="bottomRight" activeCell="A2" sqref="A2:C24"/>
    </sheetView>
  </sheetViews>
  <sheetFormatPr baseColWidth="10" defaultColWidth="10.85546875" defaultRowHeight="15" x14ac:dyDescent="0.25"/>
  <cols>
    <col min="1" max="1" width="26.7109375" style="118" customWidth="1"/>
    <col min="2" max="2" width="10.7109375" style="118" customWidth="1"/>
    <col min="3" max="3" width="9.140625" style="118" customWidth="1"/>
    <col min="4" max="4" width="9.28515625" style="118" customWidth="1"/>
    <col min="5" max="5" width="9.5703125" style="118" customWidth="1"/>
    <col min="6" max="6" width="10.140625" style="118" customWidth="1"/>
    <col min="7" max="7" width="10" style="118" customWidth="1"/>
    <col min="8" max="8" width="9.7109375" style="118" customWidth="1"/>
    <col min="9" max="10" width="10.140625" style="118" customWidth="1"/>
    <col min="11" max="11" width="9.7109375" style="118" customWidth="1"/>
    <col min="12" max="12" width="10" style="118" customWidth="1"/>
    <col min="13" max="13" width="10.5703125" style="118" customWidth="1"/>
    <col min="14" max="14" width="10.85546875" style="118" customWidth="1"/>
    <col min="15" max="15" width="8.7109375" style="118" customWidth="1"/>
    <col min="16" max="16" width="10" style="118" customWidth="1"/>
    <col min="17" max="17" width="9.5703125" style="118" customWidth="1"/>
    <col min="18" max="18" width="10" style="118" customWidth="1"/>
    <col min="19" max="16384" width="10.85546875" style="118"/>
  </cols>
  <sheetData>
    <row r="1" spans="1:20" x14ac:dyDescent="0.25">
      <c r="D1" s="118">
        <v>1</v>
      </c>
      <c r="E1" s="118">
        <v>2</v>
      </c>
      <c r="F1" s="118">
        <v>3</v>
      </c>
      <c r="G1" s="118">
        <v>4</v>
      </c>
      <c r="H1" s="118">
        <v>5</v>
      </c>
      <c r="I1" s="118">
        <v>6</v>
      </c>
      <c r="J1" s="118">
        <v>7</v>
      </c>
      <c r="K1" s="118">
        <v>8</v>
      </c>
      <c r="L1" s="118">
        <v>9</v>
      </c>
      <c r="M1" s="118">
        <v>10</v>
      </c>
      <c r="N1" s="118">
        <v>11</v>
      </c>
      <c r="O1" s="118">
        <v>12</v>
      </c>
      <c r="P1" s="118">
        <v>13</v>
      </c>
      <c r="Q1" s="118">
        <v>14</v>
      </c>
      <c r="R1" s="118">
        <v>15</v>
      </c>
    </row>
    <row r="2" spans="1:20" ht="15.75" x14ac:dyDescent="0.25">
      <c r="B2" s="119" t="s">
        <v>59</v>
      </c>
      <c r="C2" s="120" t="s">
        <v>60</v>
      </c>
      <c r="D2" s="121" t="s">
        <v>61</v>
      </c>
      <c r="E2" s="121" t="s">
        <v>62</v>
      </c>
      <c r="F2" s="121" t="s">
        <v>63</v>
      </c>
      <c r="G2" s="121" t="s">
        <v>64</v>
      </c>
      <c r="H2" s="121" t="s">
        <v>65</v>
      </c>
      <c r="I2" s="122" t="s">
        <v>66</v>
      </c>
      <c r="J2" s="121" t="s">
        <v>67</v>
      </c>
      <c r="K2" s="121" t="s">
        <v>68</v>
      </c>
      <c r="L2" s="121" t="s">
        <v>69</v>
      </c>
      <c r="M2" s="121" t="s">
        <v>70</v>
      </c>
      <c r="N2" s="121" t="s">
        <v>71</v>
      </c>
      <c r="O2" s="123" t="s">
        <v>72</v>
      </c>
      <c r="P2" s="123" t="s">
        <v>73</v>
      </c>
      <c r="Q2" s="123" t="s">
        <v>74</v>
      </c>
      <c r="R2" s="123" t="s">
        <v>75</v>
      </c>
    </row>
    <row r="3" spans="1:20" s="141" customFormat="1" ht="19.5" thickBot="1" x14ac:dyDescent="0.3">
      <c r="A3" s="118" t="s">
        <v>104</v>
      </c>
      <c r="B3" s="124" t="s">
        <v>76</v>
      </c>
      <c r="C3" s="125">
        <v>1.1599999999999999</v>
      </c>
      <c r="D3" s="126">
        <v>3.21</v>
      </c>
      <c r="E3" s="126">
        <v>3.2800000000000002</v>
      </c>
      <c r="F3" s="126">
        <v>3.35</v>
      </c>
      <c r="G3" s="126">
        <v>3.41</v>
      </c>
      <c r="H3" s="126">
        <v>3.47</v>
      </c>
      <c r="I3" s="126">
        <v>3.52</v>
      </c>
      <c r="J3" s="126">
        <v>3.58</v>
      </c>
      <c r="K3" s="126">
        <v>3.64</v>
      </c>
      <c r="L3" s="126">
        <v>3.69</v>
      </c>
      <c r="M3" s="126">
        <v>3.75</v>
      </c>
      <c r="N3" s="126">
        <v>3.81</v>
      </c>
      <c r="O3" s="126">
        <v>3.86</v>
      </c>
      <c r="P3" s="126">
        <v>3.92</v>
      </c>
      <c r="Q3" s="126">
        <v>3.98</v>
      </c>
      <c r="R3" s="126">
        <v>4.04</v>
      </c>
    </row>
    <row r="4" spans="1:20" ht="20.25" customHeight="1" thickTop="1" thickBot="1" x14ac:dyDescent="0.3">
      <c r="A4" s="118" t="s">
        <v>108</v>
      </c>
      <c r="B4" s="128" t="s">
        <v>77</v>
      </c>
      <c r="C4" s="129">
        <v>0.97</v>
      </c>
      <c r="D4" s="126">
        <v>2.36</v>
      </c>
      <c r="E4" s="126">
        <v>2.4</v>
      </c>
      <c r="F4" s="126">
        <v>2.4500000000000002</v>
      </c>
      <c r="G4" s="126">
        <v>2.5</v>
      </c>
      <c r="H4" s="126">
        <v>2.5500000000000003</v>
      </c>
      <c r="I4" s="126">
        <v>2.6</v>
      </c>
      <c r="J4" s="126">
        <v>2.65</v>
      </c>
      <c r="K4" s="126">
        <v>2.69</v>
      </c>
      <c r="L4" s="126">
        <v>2.73</v>
      </c>
      <c r="M4" s="126">
        <v>2.7800000000000002</v>
      </c>
      <c r="N4" s="126">
        <v>2.82</v>
      </c>
      <c r="O4" s="126">
        <v>2.86</v>
      </c>
      <c r="P4" s="126">
        <v>2.91</v>
      </c>
      <c r="Q4" s="126">
        <v>2.95</v>
      </c>
      <c r="R4" s="126">
        <v>3</v>
      </c>
    </row>
    <row r="5" spans="1:20" s="141" customFormat="1" ht="20.25" thickTop="1" thickBot="1" x14ac:dyDescent="0.3">
      <c r="A5" s="141" t="s">
        <v>29</v>
      </c>
      <c r="B5" s="130" t="s">
        <v>78</v>
      </c>
      <c r="C5" s="131">
        <v>0.48205972718934936</v>
      </c>
      <c r="D5" s="126">
        <v>1.1400000000000001</v>
      </c>
      <c r="E5" s="126">
        <v>1.17</v>
      </c>
      <c r="F5" s="126">
        <v>1.19</v>
      </c>
      <c r="G5" s="126">
        <v>1.21</v>
      </c>
      <c r="H5" s="126">
        <v>1.23</v>
      </c>
      <c r="I5" s="126">
        <v>1.26</v>
      </c>
      <c r="J5" s="126">
        <v>1.29</v>
      </c>
      <c r="K5" s="126">
        <v>1.31</v>
      </c>
      <c r="L5" s="126">
        <v>1.33</v>
      </c>
      <c r="M5" s="126">
        <v>1.35</v>
      </c>
      <c r="N5" s="126">
        <v>1.37</v>
      </c>
      <c r="O5" s="126">
        <v>1.3900000000000001</v>
      </c>
      <c r="P5" s="126">
        <v>1.41</v>
      </c>
      <c r="Q5" s="126">
        <v>1.43</v>
      </c>
      <c r="R5" s="126">
        <v>1.45</v>
      </c>
      <c r="T5" s="158"/>
    </row>
    <row r="6" spans="1:20" s="141" customFormat="1" ht="20.25" thickTop="1" thickBot="1" x14ac:dyDescent="0.3">
      <c r="A6" s="118" t="s">
        <v>31</v>
      </c>
      <c r="B6" s="130" t="s">
        <v>79</v>
      </c>
      <c r="C6" s="131">
        <v>0.48000000000000009</v>
      </c>
      <c r="D6" s="126">
        <v>1.1400000000000001</v>
      </c>
      <c r="E6" s="126">
        <v>1.17</v>
      </c>
      <c r="F6" s="126">
        <v>1.19</v>
      </c>
      <c r="G6" s="126">
        <v>1.21</v>
      </c>
      <c r="H6" s="126">
        <v>1.22</v>
      </c>
      <c r="I6" s="126">
        <v>1.25</v>
      </c>
      <c r="J6" s="126">
        <v>1.29</v>
      </c>
      <c r="K6" s="126">
        <v>1.31</v>
      </c>
      <c r="L6" s="126">
        <v>1.33</v>
      </c>
      <c r="M6" s="126">
        <v>1.35</v>
      </c>
      <c r="N6" s="126">
        <v>1.37</v>
      </c>
      <c r="O6" s="126">
        <v>1.3900000000000001</v>
      </c>
      <c r="P6" s="126">
        <v>1.41</v>
      </c>
      <c r="Q6" s="126">
        <v>1.43</v>
      </c>
      <c r="R6" s="126">
        <v>1.45</v>
      </c>
      <c r="S6" s="141">
        <v>500</v>
      </c>
    </row>
    <row r="7" spans="1:20" s="141" customFormat="1" ht="20.25" thickTop="1" thickBot="1" x14ac:dyDescent="0.3">
      <c r="A7" s="118" t="s">
        <v>105</v>
      </c>
      <c r="B7" s="132" t="s">
        <v>80</v>
      </c>
      <c r="C7" s="131">
        <v>1.4800000000000002</v>
      </c>
      <c r="D7" s="126">
        <v>4.12</v>
      </c>
      <c r="E7" s="126">
        <v>4.2</v>
      </c>
      <c r="F7" s="126">
        <v>4.2700000000000005</v>
      </c>
      <c r="G7" s="126">
        <v>4.3500000000000005</v>
      </c>
      <c r="H7" s="126">
        <v>4.43</v>
      </c>
      <c r="I7" s="126">
        <v>4.5</v>
      </c>
      <c r="J7" s="126">
        <v>4.58</v>
      </c>
      <c r="K7" s="126">
        <v>4.6500000000000004</v>
      </c>
      <c r="L7" s="126">
        <v>4.72</v>
      </c>
      <c r="M7" s="126">
        <v>4.8</v>
      </c>
      <c r="N7" s="126">
        <v>4.87</v>
      </c>
      <c r="O7" s="126">
        <v>4.9400000000000004</v>
      </c>
      <c r="P7" s="126">
        <v>5.0200000000000005</v>
      </c>
      <c r="Q7" s="126">
        <v>5.1000000000000005</v>
      </c>
      <c r="R7" s="126">
        <v>5.17</v>
      </c>
    </row>
    <row r="8" spans="1:20" s="141" customFormat="1" ht="20.25" thickTop="1" thickBot="1" x14ac:dyDescent="0.3">
      <c r="A8" s="118" t="s">
        <v>106</v>
      </c>
      <c r="B8" s="130" t="s">
        <v>81</v>
      </c>
      <c r="C8" s="131">
        <v>1.2700000000000002</v>
      </c>
      <c r="D8" s="126">
        <v>3.04</v>
      </c>
      <c r="E8" s="126">
        <v>3.11</v>
      </c>
      <c r="F8" s="126">
        <v>3.17</v>
      </c>
      <c r="G8" s="126">
        <v>3.24</v>
      </c>
      <c r="H8" s="126">
        <v>3.3000000000000003</v>
      </c>
      <c r="I8" s="126">
        <v>3.37</v>
      </c>
      <c r="J8" s="126">
        <v>3.44</v>
      </c>
      <c r="K8" s="126">
        <v>3.49</v>
      </c>
      <c r="L8" s="126">
        <v>3.54</v>
      </c>
      <c r="M8" s="126">
        <v>3.6</v>
      </c>
      <c r="N8" s="126">
        <v>3.65</v>
      </c>
      <c r="O8" s="126">
        <v>3.71</v>
      </c>
      <c r="P8" s="126">
        <v>3.77</v>
      </c>
      <c r="Q8" s="126">
        <v>3.8200000000000003</v>
      </c>
      <c r="R8" s="126">
        <v>3.88</v>
      </c>
    </row>
    <row r="9" spans="1:20" s="141" customFormat="1" ht="20.25" thickTop="1" thickBot="1" x14ac:dyDescent="0.3">
      <c r="A9" s="118" t="s">
        <v>107</v>
      </c>
      <c r="B9" s="130" t="s">
        <v>82</v>
      </c>
      <c r="C9" s="131">
        <v>0.82000000000000006</v>
      </c>
      <c r="D9" s="126">
        <v>1.96</v>
      </c>
      <c r="E9" s="126">
        <v>2</v>
      </c>
      <c r="F9" s="126">
        <v>2.04</v>
      </c>
      <c r="G9" s="126">
        <v>2.09</v>
      </c>
      <c r="H9" s="126">
        <v>2.13</v>
      </c>
      <c r="I9" s="126">
        <v>2.17</v>
      </c>
      <c r="J9" s="126">
        <v>2.21</v>
      </c>
      <c r="K9" s="126">
        <v>2.25</v>
      </c>
      <c r="L9" s="126">
        <v>2.2800000000000002</v>
      </c>
      <c r="M9" s="126">
        <v>2.3199999999999998</v>
      </c>
      <c r="N9" s="126">
        <v>2.35</v>
      </c>
      <c r="O9" s="126">
        <v>2.39</v>
      </c>
      <c r="P9" s="126">
        <v>2.4300000000000002</v>
      </c>
      <c r="Q9" s="126">
        <v>2.46</v>
      </c>
      <c r="R9" s="126">
        <v>2.5</v>
      </c>
    </row>
    <row r="10" spans="1:20" ht="20.25" customHeight="1" thickTop="1" thickBot="1" x14ac:dyDescent="0.3">
      <c r="A10" s="214" t="s">
        <v>131</v>
      </c>
      <c r="B10" s="132" t="s">
        <v>83</v>
      </c>
      <c r="C10" s="131">
        <v>1.5999999999999999</v>
      </c>
      <c r="D10" s="126">
        <v>4.45</v>
      </c>
      <c r="E10" s="126">
        <v>4.53</v>
      </c>
      <c r="F10" s="126">
        <v>4.6100000000000003</v>
      </c>
      <c r="G10" s="126">
        <v>4.6900000000000004</v>
      </c>
      <c r="H10" s="126">
        <v>4.7700000000000005</v>
      </c>
      <c r="I10" s="126">
        <v>4.8600000000000003</v>
      </c>
      <c r="J10" s="126">
        <v>4.9400000000000004</v>
      </c>
      <c r="K10" s="126">
        <v>5.01</v>
      </c>
      <c r="L10" s="126">
        <v>5.09</v>
      </c>
      <c r="M10" s="126">
        <v>5.17</v>
      </c>
      <c r="N10" s="126">
        <v>5.25</v>
      </c>
      <c r="O10" s="126">
        <v>5.33</v>
      </c>
      <c r="P10" s="126">
        <v>5.41</v>
      </c>
      <c r="Q10" s="126">
        <v>5.49</v>
      </c>
      <c r="R10" s="126">
        <v>5.58</v>
      </c>
    </row>
    <row r="11" spans="1:20" ht="20.25" customHeight="1" thickTop="1" thickBot="1" x14ac:dyDescent="0.3">
      <c r="A11" s="214" t="s">
        <v>132</v>
      </c>
      <c r="B11" s="133" t="s">
        <v>84</v>
      </c>
      <c r="C11" s="129">
        <v>1.345</v>
      </c>
      <c r="D11" s="126">
        <v>3.23</v>
      </c>
      <c r="E11" s="126">
        <v>3.3000000000000003</v>
      </c>
      <c r="F11" s="126">
        <v>3.38</v>
      </c>
      <c r="G11" s="126">
        <v>3.45</v>
      </c>
      <c r="H11" s="126">
        <v>3.52</v>
      </c>
      <c r="I11" s="126">
        <v>3.59</v>
      </c>
      <c r="J11" s="126">
        <v>3.66</v>
      </c>
      <c r="K11" s="126">
        <v>3.72</v>
      </c>
      <c r="L11" s="126">
        <v>3.7800000000000002</v>
      </c>
      <c r="M11" s="126">
        <v>3.83</v>
      </c>
      <c r="N11" s="126">
        <v>3.89</v>
      </c>
      <c r="O11" s="126">
        <v>3.95</v>
      </c>
      <c r="P11" s="126">
        <v>4.01</v>
      </c>
      <c r="Q11" s="126">
        <v>4.07</v>
      </c>
      <c r="R11" s="126">
        <v>4.1399999999999997</v>
      </c>
    </row>
    <row r="12" spans="1:20" ht="20.25" customHeight="1" thickTop="1" thickBot="1" x14ac:dyDescent="0.3">
      <c r="A12" s="214" t="s">
        <v>133</v>
      </c>
      <c r="B12" s="133" t="s">
        <v>85</v>
      </c>
      <c r="C12" s="129">
        <v>0.87000000000000011</v>
      </c>
      <c r="D12" s="126">
        <v>2.08</v>
      </c>
      <c r="E12" s="126">
        <v>2.12</v>
      </c>
      <c r="F12" s="126">
        <v>2.16</v>
      </c>
      <c r="G12" s="126">
        <v>2.21</v>
      </c>
      <c r="H12" s="126">
        <v>2.25</v>
      </c>
      <c r="I12" s="126">
        <v>2.3000000000000003</v>
      </c>
      <c r="J12" s="126">
        <v>2.35</v>
      </c>
      <c r="K12" s="126">
        <v>2.38</v>
      </c>
      <c r="L12" s="126">
        <v>2.42</v>
      </c>
      <c r="M12" s="126">
        <v>2.46</v>
      </c>
      <c r="N12" s="126">
        <v>2.4900000000000002</v>
      </c>
      <c r="O12" s="126">
        <v>2.5300000000000002</v>
      </c>
      <c r="P12" s="126">
        <v>2.57</v>
      </c>
      <c r="Q12" s="126">
        <v>2.61</v>
      </c>
      <c r="R12" s="126">
        <v>2.65</v>
      </c>
    </row>
    <row r="13" spans="1:20" ht="20.25" thickTop="1" thickBot="1" x14ac:dyDescent="0.3">
      <c r="A13" s="141" t="s">
        <v>114</v>
      </c>
      <c r="B13" s="132" t="s">
        <v>86</v>
      </c>
      <c r="C13" s="131">
        <v>2.0100000000000002</v>
      </c>
      <c r="D13" s="126">
        <v>5.51</v>
      </c>
      <c r="E13" s="126">
        <v>5.62</v>
      </c>
      <c r="F13" s="126">
        <v>5.72</v>
      </c>
      <c r="G13" s="126">
        <v>5.82</v>
      </c>
      <c r="H13" s="126">
        <v>5.93</v>
      </c>
      <c r="I13" s="126">
        <v>6.03</v>
      </c>
      <c r="J13" s="126">
        <v>6.1400000000000006</v>
      </c>
      <c r="K13" s="126">
        <v>6.24</v>
      </c>
      <c r="L13" s="126">
        <v>6.33</v>
      </c>
      <c r="M13" s="126">
        <v>6.43</v>
      </c>
      <c r="N13" s="126">
        <v>6.53</v>
      </c>
      <c r="O13" s="126">
        <v>6.63</v>
      </c>
      <c r="P13" s="126">
        <v>6.73</v>
      </c>
      <c r="Q13" s="126">
        <v>6.83</v>
      </c>
      <c r="R13" s="126">
        <v>6.94</v>
      </c>
    </row>
    <row r="14" spans="1:20" ht="20.25" thickTop="1" thickBot="1" x14ac:dyDescent="0.3">
      <c r="A14" s="141" t="s">
        <v>115</v>
      </c>
      <c r="B14" s="133" t="s">
        <v>87</v>
      </c>
      <c r="C14" s="129">
        <v>1.4949999999999997</v>
      </c>
      <c r="D14" s="126">
        <v>3.61</v>
      </c>
      <c r="E14" s="126">
        <v>3.69</v>
      </c>
      <c r="F14" s="126">
        <v>3.77</v>
      </c>
      <c r="G14" s="126">
        <v>3.85</v>
      </c>
      <c r="H14" s="126">
        <v>3.93</v>
      </c>
      <c r="I14" s="126">
        <v>4</v>
      </c>
      <c r="J14" s="126">
        <v>4.08</v>
      </c>
      <c r="K14" s="126">
        <v>4.1399999999999997</v>
      </c>
      <c r="L14" s="126">
        <v>4.21</v>
      </c>
      <c r="M14" s="126">
        <v>4.2700000000000005</v>
      </c>
      <c r="N14" s="126">
        <v>4.34</v>
      </c>
      <c r="O14" s="126">
        <v>4.4000000000000004</v>
      </c>
      <c r="P14" s="126">
        <v>4.47</v>
      </c>
      <c r="Q14" s="126">
        <v>4.54</v>
      </c>
      <c r="R14" s="126">
        <v>4.6100000000000003</v>
      </c>
    </row>
    <row r="15" spans="1:20" ht="20.25" thickTop="1" thickBot="1" x14ac:dyDescent="0.3">
      <c r="A15" s="141" t="s">
        <v>116</v>
      </c>
      <c r="B15" s="133" t="s">
        <v>88</v>
      </c>
      <c r="C15" s="129">
        <v>1.1000000000000001</v>
      </c>
      <c r="D15" s="126">
        <v>2.62</v>
      </c>
      <c r="E15" s="126">
        <v>2.68</v>
      </c>
      <c r="F15" s="126">
        <v>2.73</v>
      </c>
      <c r="G15" s="126">
        <v>2.79</v>
      </c>
      <c r="H15" s="126">
        <v>2.85</v>
      </c>
      <c r="I15" s="126">
        <v>2.9</v>
      </c>
      <c r="J15" s="126">
        <v>2.96</v>
      </c>
      <c r="K15" s="126">
        <v>3</v>
      </c>
      <c r="L15" s="126">
        <v>3.0500000000000003</v>
      </c>
      <c r="M15" s="126">
        <v>3.1</v>
      </c>
      <c r="N15" s="126">
        <v>3.14</v>
      </c>
      <c r="O15" s="126">
        <v>3.19</v>
      </c>
      <c r="P15" s="126">
        <v>3.24</v>
      </c>
      <c r="Q15" s="126">
        <v>3.29</v>
      </c>
      <c r="R15" s="126">
        <v>3.34</v>
      </c>
    </row>
    <row r="16" spans="1:20" s="141" customFormat="1" ht="20.25" thickTop="1" thickBot="1" x14ac:dyDescent="0.3">
      <c r="A16" s="141" t="s">
        <v>18</v>
      </c>
      <c r="B16" s="132" t="s">
        <v>89</v>
      </c>
      <c r="C16" s="131">
        <v>2.1800000000000002</v>
      </c>
      <c r="D16" s="126">
        <v>6</v>
      </c>
      <c r="E16" s="126">
        <v>6.11</v>
      </c>
      <c r="F16" s="126">
        <v>6.22</v>
      </c>
      <c r="G16" s="126">
        <v>6.34</v>
      </c>
      <c r="H16" s="126">
        <v>6.46</v>
      </c>
      <c r="I16" s="126">
        <v>6.57</v>
      </c>
      <c r="J16" s="126">
        <v>6.68</v>
      </c>
      <c r="K16" s="126">
        <v>6.79</v>
      </c>
      <c r="L16" s="126">
        <v>6.8900000000000006</v>
      </c>
      <c r="M16" s="126">
        <v>7</v>
      </c>
      <c r="N16" s="126">
        <v>7.1000000000000005</v>
      </c>
      <c r="O16" s="126">
        <v>7.21</v>
      </c>
      <c r="P16" s="126">
        <v>7.32</v>
      </c>
      <c r="Q16" s="126">
        <v>7.43</v>
      </c>
      <c r="R16" s="126">
        <v>7.55</v>
      </c>
      <c r="S16" s="141">
        <v>600</v>
      </c>
    </row>
    <row r="17" spans="1:19" s="141" customFormat="1" ht="20.25" thickTop="1" thickBot="1" x14ac:dyDescent="0.3">
      <c r="A17" s="118" t="s">
        <v>19</v>
      </c>
      <c r="B17" s="132" t="s">
        <v>90</v>
      </c>
      <c r="C17" s="131">
        <v>1.81</v>
      </c>
      <c r="D17" s="126">
        <v>4.38</v>
      </c>
      <c r="E17" s="126">
        <v>4.47</v>
      </c>
      <c r="F17" s="126">
        <v>4.57</v>
      </c>
      <c r="G17" s="126">
        <v>4.66</v>
      </c>
      <c r="H17" s="126">
        <v>4.75</v>
      </c>
      <c r="I17" s="126">
        <v>4.8500000000000005</v>
      </c>
      <c r="J17" s="126">
        <v>4.95</v>
      </c>
      <c r="K17" s="126">
        <v>5.0200000000000005</v>
      </c>
      <c r="L17" s="126">
        <v>5.1000000000000005</v>
      </c>
      <c r="M17" s="126">
        <v>5.18</v>
      </c>
      <c r="N17" s="126">
        <v>5.26</v>
      </c>
      <c r="O17" s="126">
        <v>5.34</v>
      </c>
      <c r="P17" s="126">
        <v>5.42</v>
      </c>
      <c r="Q17" s="126">
        <v>5.5</v>
      </c>
      <c r="R17" s="126">
        <v>5.59</v>
      </c>
      <c r="S17" s="141">
        <v>400</v>
      </c>
    </row>
    <row r="18" spans="1:19" s="141" customFormat="1" ht="20.25" thickTop="1" thickBot="1" x14ac:dyDescent="0.3">
      <c r="A18" s="141" t="s">
        <v>20</v>
      </c>
      <c r="B18" s="132" t="s">
        <v>91</v>
      </c>
      <c r="C18" s="131">
        <v>1.1399999999999997</v>
      </c>
      <c r="D18" s="126">
        <v>2.71</v>
      </c>
      <c r="E18" s="126">
        <v>2.77</v>
      </c>
      <c r="F18" s="126">
        <v>2.84</v>
      </c>
      <c r="G18" s="126">
        <v>2.89</v>
      </c>
      <c r="H18" s="126">
        <v>2.95</v>
      </c>
      <c r="I18" s="126">
        <v>3.0100000000000002</v>
      </c>
      <c r="J18" s="126">
        <v>3.0700000000000003</v>
      </c>
      <c r="K18" s="126">
        <v>3.12</v>
      </c>
      <c r="L18" s="126">
        <v>3.17</v>
      </c>
      <c r="M18" s="126">
        <v>3.21</v>
      </c>
      <c r="N18" s="126">
        <v>3.2600000000000002</v>
      </c>
      <c r="O18" s="126">
        <v>3.31</v>
      </c>
      <c r="P18" s="126">
        <v>3.36</v>
      </c>
      <c r="Q18" s="126">
        <v>3.42</v>
      </c>
      <c r="R18" s="126">
        <v>3.47</v>
      </c>
      <c r="S18" s="141">
        <v>100</v>
      </c>
    </row>
    <row r="19" spans="1:19" ht="20.25" thickTop="1" thickBot="1" x14ac:dyDescent="0.3">
      <c r="A19" s="214" t="s">
        <v>128</v>
      </c>
      <c r="B19" s="132" t="s">
        <v>92</v>
      </c>
      <c r="C19" s="131">
        <v>2.3200000000000003</v>
      </c>
      <c r="D19" s="126">
        <v>6.43</v>
      </c>
      <c r="E19" s="126">
        <v>6.54</v>
      </c>
      <c r="F19" s="126">
        <v>6.66</v>
      </c>
      <c r="G19" s="126">
        <v>6.78</v>
      </c>
      <c r="H19" s="126">
        <v>6.91</v>
      </c>
      <c r="I19" s="126">
        <v>7.0200000000000005</v>
      </c>
      <c r="J19" s="126">
        <v>7.1400000000000006</v>
      </c>
      <c r="K19" s="126">
        <v>7.25</v>
      </c>
      <c r="L19" s="126">
        <v>7.36</v>
      </c>
      <c r="M19" s="126">
        <v>7.48</v>
      </c>
      <c r="N19" s="126">
        <v>7.59</v>
      </c>
      <c r="O19" s="126">
        <v>7.71</v>
      </c>
      <c r="P19" s="126">
        <v>7.83</v>
      </c>
      <c r="Q19" s="126">
        <v>7.94</v>
      </c>
      <c r="R19" s="126">
        <v>8.07</v>
      </c>
    </row>
    <row r="20" spans="1:19" ht="20.25" thickTop="1" thickBot="1" x14ac:dyDescent="0.3">
      <c r="A20" s="214" t="s">
        <v>129</v>
      </c>
      <c r="B20" s="133" t="s">
        <v>93</v>
      </c>
      <c r="C20" s="129">
        <v>1.99</v>
      </c>
      <c r="D20" s="126">
        <v>4.8100000000000005</v>
      </c>
      <c r="E20" s="126">
        <v>4.92</v>
      </c>
      <c r="F20" s="126">
        <v>5.03</v>
      </c>
      <c r="G20" s="126">
        <v>5.13</v>
      </c>
      <c r="H20" s="126">
        <v>5.23</v>
      </c>
      <c r="I20" s="126">
        <v>5.33</v>
      </c>
      <c r="J20" s="126">
        <v>5.44</v>
      </c>
      <c r="K20" s="126">
        <v>5.5200000000000005</v>
      </c>
      <c r="L20" s="126">
        <v>5.61</v>
      </c>
      <c r="M20" s="126">
        <v>5.69</v>
      </c>
      <c r="N20" s="126">
        <v>5.78</v>
      </c>
      <c r="O20" s="126">
        <v>5.87</v>
      </c>
      <c r="P20" s="126">
        <v>5.96</v>
      </c>
      <c r="Q20" s="126">
        <v>6.05</v>
      </c>
      <c r="R20" s="126">
        <v>6.1400000000000006</v>
      </c>
    </row>
    <row r="21" spans="1:19" ht="20.25" thickTop="1" thickBot="1" x14ac:dyDescent="0.3">
      <c r="A21" s="214" t="s">
        <v>130</v>
      </c>
      <c r="B21" s="133" t="s">
        <v>94</v>
      </c>
      <c r="C21" s="129">
        <v>1.22</v>
      </c>
      <c r="D21" s="126">
        <v>2.91</v>
      </c>
      <c r="E21" s="126">
        <v>2.97</v>
      </c>
      <c r="F21" s="126">
        <v>3.04</v>
      </c>
      <c r="G21" s="126">
        <v>3.0500000000000003</v>
      </c>
      <c r="H21" s="126">
        <v>3.0700000000000003</v>
      </c>
      <c r="I21" s="126">
        <v>3.18</v>
      </c>
      <c r="J21" s="126">
        <v>3.29</v>
      </c>
      <c r="K21" s="126">
        <v>3.35</v>
      </c>
      <c r="L21" s="126">
        <v>3.4</v>
      </c>
      <c r="M21" s="126">
        <v>3.45</v>
      </c>
      <c r="N21" s="126">
        <v>3.5</v>
      </c>
      <c r="O21" s="126">
        <v>3.56</v>
      </c>
      <c r="P21" s="126">
        <v>3.61</v>
      </c>
      <c r="Q21" s="126">
        <v>3.67</v>
      </c>
      <c r="R21" s="126">
        <v>3.72</v>
      </c>
    </row>
    <row r="22" spans="1:19" s="141" customFormat="1" ht="20.25" thickTop="1" thickBot="1" x14ac:dyDescent="0.3">
      <c r="A22" s="141" t="s">
        <v>26</v>
      </c>
      <c r="B22" s="132" t="s">
        <v>95</v>
      </c>
      <c r="C22" s="131">
        <v>2.6989999999999998</v>
      </c>
      <c r="D22" s="126">
        <v>7.51</v>
      </c>
      <c r="E22" s="126">
        <v>7.6400000000000006</v>
      </c>
      <c r="F22" s="126">
        <v>7.78</v>
      </c>
      <c r="G22" s="126">
        <v>7.9300000000000006</v>
      </c>
      <c r="H22" s="126">
        <v>8.07</v>
      </c>
      <c r="I22" s="126">
        <v>8.2100000000000009</v>
      </c>
      <c r="J22" s="126">
        <v>8.34</v>
      </c>
      <c r="K22" s="126">
        <v>8.4700000000000006</v>
      </c>
      <c r="L22" s="126">
        <v>8.6</v>
      </c>
      <c r="M22" s="126">
        <v>8.74</v>
      </c>
      <c r="N22" s="126">
        <v>8.870000000000001</v>
      </c>
      <c r="O22" s="126">
        <v>9.01</v>
      </c>
      <c r="P22" s="126">
        <v>9.14</v>
      </c>
      <c r="Q22" s="126">
        <v>9.2799999999999994</v>
      </c>
      <c r="R22" s="126">
        <v>9.43</v>
      </c>
      <c r="S22" s="141">
        <v>300</v>
      </c>
    </row>
    <row r="23" spans="1:19" s="141" customFormat="1" ht="20.25" thickTop="1" thickBot="1" x14ac:dyDescent="0.3">
      <c r="A23" s="141" t="s">
        <v>27</v>
      </c>
      <c r="B23" s="132" t="s">
        <v>96</v>
      </c>
      <c r="C23" s="131">
        <v>2.4199999999999995</v>
      </c>
      <c r="D23" s="126">
        <v>5.88</v>
      </c>
      <c r="E23" s="126">
        <v>6</v>
      </c>
      <c r="F23" s="126">
        <v>6.12</v>
      </c>
      <c r="G23" s="126">
        <v>6.25</v>
      </c>
      <c r="H23" s="126">
        <v>6.38</v>
      </c>
      <c r="I23" s="126">
        <v>6.5</v>
      </c>
      <c r="J23" s="126">
        <v>6.63</v>
      </c>
      <c r="K23" s="126">
        <v>6.73</v>
      </c>
      <c r="L23" s="126">
        <v>6.84</v>
      </c>
      <c r="M23" s="126">
        <v>6.94</v>
      </c>
      <c r="N23" s="126">
        <v>7.05</v>
      </c>
      <c r="O23" s="126">
        <v>7.16</v>
      </c>
      <c r="P23" s="126">
        <v>7.2700000000000005</v>
      </c>
      <c r="Q23" s="126">
        <v>7.38</v>
      </c>
      <c r="R23" s="126">
        <v>7.49</v>
      </c>
      <c r="S23" s="141">
        <v>200</v>
      </c>
    </row>
    <row r="24" spans="1:19" s="141" customFormat="1" ht="20.25" thickTop="1" thickBot="1" x14ac:dyDescent="0.3">
      <c r="A24" s="141" t="s">
        <v>28</v>
      </c>
      <c r="B24" s="132" t="s">
        <v>97</v>
      </c>
      <c r="C24" s="131">
        <v>1.5800000000000003</v>
      </c>
      <c r="D24" s="126">
        <v>3.7600000000000002</v>
      </c>
      <c r="E24" s="126">
        <v>3.85</v>
      </c>
      <c r="F24" s="126">
        <v>3.94</v>
      </c>
      <c r="G24" s="126">
        <v>4.0200000000000005</v>
      </c>
      <c r="H24" s="126">
        <v>4.0999999999999996</v>
      </c>
      <c r="I24" s="126">
        <v>4.18</v>
      </c>
      <c r="J24" s="126">
        <v>4.26</v>
      </c>
      <c r="K24" s="126">
        <v>4.33</v>
      </c>
      <c r="L24" s="126">
        <v>4.4000000000000004</v>
      </c>
      <c r="M24" s="126">
        <v>4.46</v>
      </c>
      <c r="N24" s="126">
        <v>4.53</v>
      </c>
      <c r="O24" s="126">
        <v>4.6000000000000005</v>
      </c>
      <c r="P24" s="126">
        <v>4.67</v>
      </c>
      <c r="Q24" s="126">
        <v>4.74</v>
      </c>
      <c r="R24" s="126">
        <v>4.82</v>
      </c>
    </row>
    <row r="25" spans="1:19" ht="12" customHeight="1" thickTop="1" x14ac:dyDescent="0.25"/>
    <row r="26" spans="1:19" x14ac:dyDescent="0.25">
      <c r="C26" s="169" t="s">
        <v>98</v>
      </c>
      <c r="D26" s="169"/>
      <c r="E26" s="169"/>
      <c r="F26" s="169"/>
      <c r="G26" s="169"/>
      <c r="H26" s="169"/>
      <c r="I26" s="169"/>
    </row>
  </sheetData>
  <autoFilter ref="B2:S24" xr:uid="{A0704A73-94E7-4981-90F3-A0CA570DE60D}"/>
  <mergeCells count="1">
    <mergeCell ref="C26:I2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7"/>
  <sheetViews>
    <sheetView tabSelected="1" topLeftCell="A38" zoomScale="115" zoomScaleNormal="115" workbookViewId="0">
      <selection activeCell="L40" sqref="L40"/>
    </sheetView>
  </sheetViews>
  <sheetFormatPr baseColWidth="10" defaultColWidth="11.5703125" defaultRowHeight="12.75" x14ac:dyDescent="0.2"/>
  <cols>
    <col min="1" max="1" width="1.85546875" style="1" customWidth="1"/>
    <col min="2" max="2" width="2.140625" style="1" customWidth="1"/>
    <col min="3" max="3" width="4.7109375" style="1" customWidth="1"/>
    <col min="4" max="4" width="13" style="1" customWidth="1"/>
    <col min="5" max="5" width="24.28515625" style="1" customWidth="1"/>
    <col min="6" max="6" width="12" style="1" bestFit="1" customWidth="1"/>
    <col min="7" max="7" width="12.85546875" style="1" customWidth="1"/>
    <col min="8" max="8" width="16.140625" style="7" bestFit="1" customWidth="1"/>
    <col min="9" max="9" width="13" style="1" customWidth="1"/>
    <col min="10" max="10" width="13" style="66" customWidth="1"/>
    <col min="11" max="11" width="29.7109375" style="1" customWidth="1"/>
    <col min="12" max="12" width="11.5703125" style="7" customWidth="1"/>
    <col min="13" max="13" width="9" style="1" customWidth="1"/>
    <col min="14" max="16384" width="11.5703125" style="1"/>
  </cols>
  <sheetData>
    <row r="1" spans="1:27" x14ac:dyDescent="0.2">
      <c r="K1" s="1" t="s">
        <v>157</v>
      </c>
    </row>
    <row r="2" spans="1:27" ht="33.75" x14ac:dyDescent="0.5">
      <c r="E2" s="9" t="s">
        <v>0</v>
      </c>
      <c r="J2" s="66">
        <f>K2+3</f>
        <v>16</v>
      </c>
      <c r="K2" s="85">
        <v>13</v>
      </c>
    </row>
    <row r="3" spans="1:27" ht="6" customHeight="1" x14ac:dyDescent="0.2">
      <c r="I3" s="10"/>
      <c r="J3" s="67"/>
    </row>
    <row r="4" spans="1:27" x14ac:dyDescent="0.2">
      <c r="E4" s="10" t="s">
        <v>1</v>
      </c>
      <c r="F4" s="10"/>
      <c r="G4" s="10"/>
      <c r="H4" s="10"/>
    </row>
    <row r="5" spans="1:27" x14ac:dyDescent="0.2">
      <c r="E5" s="10" t="s">
        <v>2</v>
      </c>
      <c r="F5" s="10"/>
      <c r="G5" s="10"/>
      <c r="H5" s="11"/>
    </row>
    <row r="6" spans="1:27" x14ac:dyDescent="0.2">
      <c r="E6" s="172" t="s">
        <v>3</v>
      </c>
      <c r="F6" s="172"/>
      <c r="G6" s="172"/>
      <c r="H6" s="172"/>
    </row>
    <row r="7" spans="1:27" x14ac:dyDescent="0.2">
      <c r="E7" s="178" t="s">
        <v>16</v>
      </c>
      <c r="F7" s="178"/>
      <c r="G7" s="178"/>
      <c r="H7" s="178"/>
      <c r="I7" s="178"/>
      <c r="J7" s="68"/>
    </row>
    <row r="8" spans="1:27" x14ac:dyDescent="0.2">
      <c r="E8" s="12"/>
      <c r="F8" s="12"/>
      <c r="G8" s="12"/>
      <c r="H8" s="13"/>
    </row>
    <row r="9" spans="1:27" ht="13.5" thickBot="1" x14ac:dyDescent="0.25"/>
    <row r="10" spans="1:27" ht="5.45" customHeight="1" thickTop="1" x14ac:dyDescent="0.2">
      <c r="A10" s="4"/>
      <c r="B10" s="14"/>
      <c r="C10" s="15"/>
      <c r="D10" s="15"/>
      <c r="E10" s="15"/>
      <c r="F10" s="15"/>
      <c r="G10" s="15"/>
      <c r="H10" s="16"/>
      <c r="I10" s="15"/>
    </row>
    <row r="11" spans="1:27" s="2" customFormat="1" ht="25.9" customHeight="1" thickBot="1" x14ac:dyDescent="0.3">
      <c r="A11" s="17"/>
      <c r="B11" s="18"/>
      <c r="C11" s="19" t="s">
        <v>121</v>
      </c>
      <c r="D11" s="19"/>
      <c r="E11" s="20"/>
      <c r="F11" s="21"/>
      <c r="G11" s="21"/>
      <c r="H11" s="22"/>
      <c r="I11" s="21"/>
      <c r="J11" s="69"/>
      <c r="K11" s="215"/>
      <c r="L11" s="216"/>
      <c r="M11" s="217"/>
      <c r="N11" s="218"/>
      <c r="O11" s="219"/>
      <c r="P11" s="219"/>
      <c r="Q11" s="219"/>
      <c r="R11" s="219"/>
      <c r="S11" s="219"/>
      <c r="T11" s="219"/>
      <c r="U11" s="219"/>
      <c r="V11" s="219"/>
      <c r="W11" s="219"/>
      <c r="X11" s="219"/>
      <c r="Y11" s="219"/>
      <c r="Z11" s="219"/>
      <c r="AA11" s="219"/>
    </row>
    <row r="12" spans="1:27" ht="18" customHeight="1" x14ac:dyDescent="0.25">
      <c r="A12" s="4"/>
      <c r="B12" s="23"/>
      <c r="C12" s="24" t="s">
        <v>21</v>
      </c>
      <c r="D12" s="25"/>
      <c r="E12" s="25"/>
      <c r="F12" s="26"/>
      <c r="G12" s="26"/>
      <c r="H12" s="27"/>
      <c r="I12" s="28"/>
      <c r="J12" s="69"/>
      <c r="K12" s="228"/>
      <c r="L12" s="228" t="s">
        <v>59</v>
      </c>
      <c r="M12" s="228" t="s">
        <v>60</v>
      </c>
      <c r="N12" s="228" t="s">
        <v>158</v>
      </c>
      <c r="O12" s="220"/>
      <c r="P12" s="220"/>
      <c r="Q12" s="220"/>
      <c r="R12" s="220"/>
      <c r="S12" s="220"/>
      <c r="T12" s="220"/>
      <c r="U12" s="220"/>
      <c r="V12" s="220"/>
      <c r="W12" s="220"/>
      <c r="X12" s="220"/>
      <c r="Y12" s="220"/>
      <c r="Z12" s="220"/>
      <c r="AA12" s="220"/>
    </row>
    <row r="13" spans="1:27" ht="18" x14ac:dyDescent="0.25">
      <c r="A13" s="4"/>
      <c r="B13" s="23"/>
      <c r="C13" s="29" t="s">
        <v>4</v>
      </c>
      <c r="D13" s="30"/>
      <c r="E13" s="30"/>
      <c r="F13" s="21"/>
      <c r="G13" s="21"/>
      <c r="H13" s="22"/>
      <c r="I13" s="31"/>
      <c r="J13" s="69"/>
      <c r="K13" s="229" t="s">
        <v>104</v>
      </c>
      <c r="L13" s="230" t="s">
        <v>76</v>
      </c>
      <c r="M13" s="226">
        <v>1.1599999999999999</v>
      </c>
      <c r="N13" s="229"/>
      <c r="O13" s="220"/>
      <c r="P13" s="220"/>
      <c r="Q13" s="220"/>
      <c r="R13" s="220"/>
      <c r="S13" s="220"/>
      <c r="T13" s="220"/>
      <c r="U13" s="220"/>
      <c r="V13" s="220"/>
      <c r="W13" s="220"/>
      <c r="X13" s="220"/>
      <c r="Y13" s="220"/>
      <c r="Z13" s="220"/>
      <c r="AA13" s="220"/>
    </row>
    <row r="14" spans="1:27" ht="18" x14ac:dyDescent="0.25">
      <c r="A14" s="4"/>
      <c r="B14" s="23"/>
      <c r="C14" s="32" t="s">
        <v>22</v>
      </c>
      <c r="D14" s="30"/>
      <c r="E14" s="30"/>
      <c r="F14" s="21"/>
      <c r="G14" s="21"/>
      <c r="H14" s="22"/>
      <c r="I14" s="31"/>
      <c r="J14" s="69"/>
      <c r="K14" s="231" t="s">
        <v>108</v>
      </c>
      <c r="L14" s="232" t="s">
        <v>77</v>
      </c>
      <c r="M14" s="227">
        <v>0.97</v>
      </c>
      <c r="N14" s="231"/>
      <c r="O14" s="220"/>
      <c r="P14" s="220"/>
      <c r="Q14" s="220"/>
      <c r="R14" s="220"/>
      <c r="S14" s="220"/>
      <c r="T14" s="220"/>
      <c r="U14" s="220"/>
      <c r="V14" s="220"/>
      <c r="W14" s="220"/>
      <c r="X14" s="220"/>
      <c r="Y14" s="220"/>
      <c r="Z14" s="220"/>
      <c r="AA14" s="220"/>
    </row>
    <row r="15" spans="1:27" ht="18" x14ac:dyDescent="0.25">
      <c r="A15" s="4"/>
      <c r="B15" s="23"/>
      <c r="C15" s="32" t="s">
        <v>23</v>
      </c>
      <c r="D15" s="30"/>
      <c r="E15" s="30"/>
      <c r="F15" s="21"/>
      <c r="G15" s="21"/>
      <c r="H15" s="22"/>
      <c r="I15" s="31"/>
      <c r="J15" s="69"/>
      <c r="K15" s="229" t="s">
        <v>29</v>
      </c>
      <c r="L15" s="230" t="s">
        <v>78</v>
      </c>
      <c r="M15" s="226">
        <v>0.48205972718934936</v>
      </c>
      <c r="N15" s="229">
        <v>500</v>
      </c>
      <c r="O15" s="220"/>
      <c r="P15" s="220"/>
      <c r="Q15" s="220"/>
      <c r="R15" s="220"/>
      <c r="S15" s="220"/>
      <c r="T15" s="220"/>
      <c r="U15" s="220"/>
      <c r="V15" s="220"/>
      <c r="W15" s="220"/>
      <c r="X15" s="220"/>
      <c r="Y15" s="220"/>
      <c r="Z15" s="220"/>
      <c r="AA15" s="220"/>
    </row>
    <row r="16" spans="1:27" ht="18" x14ac:dyDescent="0.25">
      <c r="A16" s="4"/>
      <c r="B16" s="23"/>
      <c r="C16" s="33" t="s">
        <v>24</v>
      </c>
      <c r="D16" s="30"/>
      <c r="E16" s="30"/>
      <c r="F16" s="34"/>
      <c r="G16" s="34"/>
      <c r="H16" s="22"/>
      <c r="I16" s="31"/>
      <c r="J16" s="69"/>
      <c r="K16" s="231" t="s">
        <v>31</v>
      </c>
      <c r="L16" s="232" t="s">
        <v>79</v>
      </c>
      <c r="M16" s="227">
        <v>0.48000000000000009</v>
      </c>
      <c r="N16" s="231"/>
      <c r="O16" s="220"/>
      <c r="P16" s="220"/>
      <c r="Q16" s="220"/>
      <c r="R16" s="220"/>
      <c r="S16" s="220"/>
      <c r="T16" s="220"/>
      <c r="U16" s="220"/>
      <c r="V16" s="220"/>
      <c r="W16" s="220"/>
      <c r="X16" s="220"/>
      <c r="Y16" s="220"/>
      <c r="Z16" s="220"/>
      <c r="AA16" s="220"/>
    </row>
    <row r="17" spans="1:27" ht="18.75" customHeight="1" thickBot="1" x14ac:dyDescent="0.3">
      <c r="A17" s="4"/>
      <c r="B17" s="23"/>
      <c r="C17" s="173" t="s">
        <v>5</v>
      </c>
      <c r="D17" s="174"/>
      <c r="E17" s="174"/>
      <c r="F17" s="174"/>
      <c r="G17" s="35"/>
      <c r="H17" s="36"/>
      <c r="I17" s="37"/>
      <c r="J17" s="69"/>
      <c r="K17" s="229" t="s">
        <v>105</v>
      </c>
      <c r="L17" s="230" t="s">
        <v>80</v>
      </c>
      <c r="M17" s="226">
        <v>1.4800000000000002</v>
      </c>
      <c r="N17" s="229"/>
      <c r="O17" s="220"/>
      <c r="P17" s="220"/>
      <c r="Q17" s="220"/>
      <c r="R17" s="220"/>
      <c r="S17" s="220"/>
      <c r="T17" s="220"/>
      <c r="U17" s="220"/>
      <c r="V17" s="220"/>
      <c r="W17" s="220"/>
      <c r="X17" s="220"/>
      <c r="Y17" s="220"/>
      <c r="Z17" s="220"/>
      <c r="AA17" s="220"/>
    </row>
    <row r="18" spans="1:27" ht="16.5" thickBot="1" x14ac:dyDescent="0.3">
      <c r="A18" s="4"/>
      <c r="B18" s="23"/>
      <c r="C18" s="38"/>
      <c r="D18" s="39"/>
      <c r="E18" s="39"/>
      <c r="F18" s="21"/>
      <c r="G18" s="21"/>
      <c r="H18" s="22"/>
      <c r="I18" s="21"/>
      <c r="J18" s="69"/>
      <c r="K18" s="231" t="s">
        <v>106</v>
      </c>
      <c r="L18" s="232" t="s">
        <v>81</v>
      </c>
      <c r="M18" s="227">
        <v>1.2700000000000002</v>
      </c>
      <c r="N18" s="231"/>
      <c r="O18" s="220"/>
      <c r="P18" s="220"/>
      <c r="Q18" s="220"/>
      <c r="R18" s="220"/>
      <c r="S18" s="220"/>
      <c r="T18" s="220"/>
      <c r="U18" s="220"/>
      <c r="V18" s="220"/>
      <c r="W18" s="220"/>
      <c r="X18" s="220"/>
      <c r="Y18" s="220"/>
      <c r="Z18" s="220"/>
      <c r="AA18" s="220"/>
    </row>
    <row r="19" spans="1:27" ht="16.5" thickBot="1" x14ac:dyDescent="0.3">
      <c r="A19" s="4"/>
      <c r="B19" s="23"/>
      <c r="C19" s="175" t="s">
        <v>122</v>
      </c>
      <c r="D19" s="176"/>
      <c r="E19" s="176"/>
      <c r="F19" s="176"/>
      <c r="G19" s="176"/>
      <c r="H19" s="176"/>
      <c r="I19" s="177"/>
      <c r="J19" s="70"/>
      <c r="K19" s="229" t="s">
        <v>107</v>
      </c>
      <c r="L19" s="230" t="s">
        <v>82</v>
      </c>
      <c r="M19" s="226">
        <v>0.82000000000000006</v>
      </c>
      <c r="N19" s="229"/>
      <c r="O19" s="220"/>
      <c r="P19" s="220"/>
      <c r="Q19" s="220"/>
      <c r="R19" s="220"/>
      <c r="S19" s="220"/>
      <c r="T19" s="220"/>
      <c r="U19" s="220"/>
      <c r="V19" s="220"/>
      <c r="W19" s="220"/>
      <c r="X19" s="220"/>
      <c r="Y19" s="220"/>
      <c r="Z19" s="220"/>
      <c r="AA19" s="220"/>
    </row>
    <row r="20" spans="1:27" ht="16.5" thickBot="1" x14ac:dyDescent="0.3">
      <c r="A20" s="4"/>
      <c r="B20" s="23"/>
      <c r="C20" s="21"/>
      <c r="D20" s="21"/>
      <c r="E20" s="21"/>
      <c r="F20" s="21"/>
      <c r="G20" s="21"/>
      <c r="H20" s="22"/>
      <c r="I20" s="21"/>
      <c r="J20" s="69"/>
      <c r="K20" s="231" t="s">
        <v>131</v>
      </c>
      <c r="L20" s="232" t="s">
        <v>83</v>
      </c>
      <c r="M20" s="227">
        <v>1.5999999999999999</v>
      </c>
      <c r="N20" s="231">
        <v>300</v>
      </c>
      <c r="O20" s="220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  <c r="AA20" s="220"/>
    </row>
    <row r="21" spans="1:27" ht="15.75" x14ac:dyDescent="0.25">
      <c r="A21" s="4"/>
      <c r="B21" s="23"/>
      <c r="C21" s="170" t="s">
        <v>6</v>
      </c>
      <c r="D21" s="179" t="s">
        <v>7</v>
      </c>
      <c r="E21" s="180"/>
      <c r="F21" s="170" t="s">
        <v>8</v>
      </c>
      <c r="G21" s="170" t="s">
        <v>9</v>
      </c>
      <c r="H21" s="40" t="s">
        <v>10</v>
      </c>
      <c r="I21" s="41" t="s">
        <v>11</v>
      </c>
      <c r="J21" s="71"/>
      <c r="K21" s="229" t="s">
        <v>132</v>
      </c>
      <c r="L21" s="230" t="s">
        <v>84</v>
      </c>
      <c r="M21" s="226">
        <v>1.345</v>
      </c>
      <c r="N21" s="229"/>
      <c r="O21" s="220"/>
      <c r="P21" s="220"/>
      <c r="Q21" s="220"/>
      <c r="R21" s="220"/>
      <c r="S21" s="220"/>
      <c r="T21" s="220"/>
      <c r="U21" s="220"/>
      <c r="V21" s="220"/>
      <c r="W21" s="220"/>
      <c r="X21" s="220"/>
      <c r="Y21" s="220"/>
      <c r="Z21" s="220"/>
      <c r="AA21" s="220"/>
    </row>
    <row r="22" spans="1:27" ht="16.5" thickBot="1" x14ac:dyDescent="0.3">
      <c r="A22" s="4"/>
      <c r="B22" s="23"/>
      <c r="C22" s="171"/>
      <c r="D22" s="181"/>
      <c r="E22" s="182"/>
      <c r="F22" s="171"/>
      <c r="G22" s="171"/>
      <c r="H22" s="42" t="s">
        <v>12</v>
      </c>
      <c r="I22" s="42" t="s">
        <v>12</v>
      </c>
      <c r="J22" s="71"/>
      <c r="K22" s="231" t="s">
        <v>133</v>
      </c>
      <c r="L22" s="232" t="s">
        <v>85</v>
      </c>
      <c r="M22" s="227">
        <v>0.87000000000000011</v>
      </c>
      <c r="N22" s="231"/>
      <c r="O22" s="220"/>
      <c r="P22" s="220"/>
      <c r="Q22" s="220"/>
      <c r="R22" s="220"/>
      <c r="S22" s="220"/>
      <c r="T22" s="220"/>
      <c r="U22" s="220"/>
      <c r="V22" s="220"/>
      <c r="W22" s="220"/>
      <c r="X22" s="220"/>
      <c r="Y22" s="220"/>
      <c r="Z22" s="220"/>
      <c r="AA22" s="220"/>
    </row>
    <row r="23" spans="1:27" s="3" customFormat="1" ht="15.75" customHeight="1" x14ac:dyDescent="0.25">
      <c r="A23" s="21"/>
      <c r="B23" s="43"/>
      <c r="C23" s="167" t="s">
        <v>134</v>
      </c>
      <c r="D23" s="185" t="s">
        <v>104</v>
      </c>
      <c r="E23" s="186"/>
      <c r="F23" s="44">
        <f>+N13</f>
        <v>0</v>
      </c>
      <c r="G23" s="64">
        <f>+F23*'Tarif (2)'!C3/1000</f>
        <v>0</v>
      </c>
      <c r="H23" s="65">
        <f>+VLOOKUP(D23,'Tarif (2)'!A:R,'FP230130'!$J$2,FALSE)</f>
        <v>3.92</v>
      </c>
      <c r="I23" s="62">
        <f>H23*F23</f>
        <v>0</v>
      </c>
      <c r="J23" s="72"/>
      <c r="K23" s="229" t="s">
        <v>114</v>
      </c>
      <c r="L23" s="230" t="s">
        <v>86</v>
      </c>
      <c r="M23" s="226">
        <v>2.0100000000000002</v>
      </c>
      <c r="N23" s="233"/>
      <c r="O23" s="221"/>
      <c r="P23" s="221"/>
      <c r="Q23" s="221"/>
      <c r="R23" s="221"/>
      <c r="S23" s="221"/>
      <c r="T23" s="221"/>
      <c r="U23" s="221"/>
      <c r="V23" s="221"/>
      <c r="W23" s="221"/>
      <c r="X23" s="221"/>
      <c r="Y23" s="221"/>
      <c r="Z23" s="221"/>
      <c r="AA23" s="221"/>
    </row>
    <row r="24" spans="1:27" s="3" customFormat="1" ht="15" customHeight="1" x14ac:dyDescent="0.25">
      <c r="A24" s="21"/>
      <c r="B24" s="43"/>
      <c r="C24" s="44" t="s">
        <v>135</v>
      </c>
      <c r="D24" s="185" t="s">
        <v>108</v>
      </c>
      <c r="E24" s="186"/>
      <c r="F24" s="44">
        <f t="shared" ref="F24:F45" si="0">+N14</f>
        <v>0</v>
      </c>
      <c r="G24" s="64">
        <f>+F24*'Tarif (2)'!C4/1000</f>
        <v>0</v>
      </c>
      <c r="H24" s="65">
        <f>+VLOOKUP(D24,'Tarif (2)'!A:R,'FP230130'!$J$2,FALSE)</f>
        <v>2.91</v>
      </c>
      <c r="I24" s="62">
        <f>H24*F24</f>
        <v>0</v>
      </c>
      <c r="J24" s="72"/>
      <c r="K24" s="231" t="s">
        <v>115</v>
      </c>
      <c r="L24" s="232" t="s">
        <v>87</v>
      </c>
      <c r="M24" s="227">
        <v>1.4949999999999997</v>
      </c>
      <c r="N24" s="234">
        <v>200</v>
      </c>
      <c r="O24" s="221"/>
      <c r="P24" s="221"/>
      <c r="Q24" s="221"/>
      <c r="R24" s="221"/>
      <c r="S24" s="221"/>
      <c r="T24" s="221"/>
      <c r="U24" s="221"/>
      <c r="V24" s="221"/>
      <c r="W24" s="221"/>
      <c r="X24" s="221"/>
      <c r="Y24" s="221"/>
      <c r="Z24" s="221"/>
      <c r="AA24" s="221"/>
    </row>
    <row r="25" spans="1:27" s="3" customFormat="1" ht="14.25" customHeight="1" x14ac:dyDescent="0.25">
      <c r="A25" s="21"/>
      <c r="B25" s="43"/>
      <c r="C25" s="44" t="s">
        <v>136</v>
      </c>
      <c r="D25" s="185" t="s">
        <v>29</v>
      </c>
      <c r="E25" s="186"/>
      <c r="F25" s="44">
        <f t="shared" si="0"/>
        <v>500</v>
      </c>
      <c r="G25" s="64">
        <f>+F25*'Tarif (2)'!C5/1000</f>
        <v>0.24102986359467468</v>
      </c>
      <c r="H25" s="65">
        <f>+VLOOKUP(D25,'Tarif (2)'!A:R,'FP230130'!$J$2,FALSE)</f>
        <v>1.41</v>
      </c>
      <c r="I25" s="62">
        <f>H25*F25</f>
        <v>705</v>
      </c>
      <c r="J25" s="72"/>
      <c r="K25" s="229" t="s">
        <v>116</v>
      </c>
      <c r="L25" s="230" t="s">
        <v>88</v>
      </c>
      <c r="M25" s="226">
        <v>1.1000000000000001</v>
      </c>
      <c r="N25" s="233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21"/>
      <c r="Z25" s="221"/>
      <c r="AA25" s="221"/>
    </row>
    <row r="26" spans="1:27" s="3" customFormat="1" ht="12.75" customHeight="1" x14ac:dyDescent="0.25">
      <c r="A26" s="21"/>
      <c r="B26" s="43"/>
      <c r="C26" s="44" t="s">
        <v>137</v>
      </c>
      <c r="D26" s="185" t="s">
        <v>31</v>
      </c>
      <c r="E26" s="186"/>
      <c r="F26" s="44">
        <f t="shared" si="0"/>
        <v>0</v>
      </c>
      <c r="G26" s="64">
        <f>+F26*'Tarif (2)'!C6/1000</f>
        <v>0</v>
      </c>
      <c r="H26" s="65">
        <f>+VLOOKUP(D26,'Tarif (2)'!A:R,'FP230130'!$J$2,FALSE)</f>
        <v>1.41</v>
      </c>
      <c r="I26" s="62">
        <f>H26*F26</f>
        <v>0</v>
      </c>
      <c r="J26" s="72"/>
      <c r="K26" s="231" t="s">
        <v>18</v>
      </c>
      <c r="L26" s="232" t="s">
        <v>89</v>
      </c>
      <c r="M26" s="227">
        <v>2.1800000000000002</v>
      </c>
      <c r="N26" s="23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21"/>
      <c r="Z26" s="221"/>
      <c r="AA26" s="221"/>
    </row>
    <row r="27" spans="1:27" s="3" customFormat="1" ht="15.75" customHeight="1" x14ac:dyDescent="0.25">
      <c r="A27" s="21"/>
      <c r="B27" s="43"/>
      <c r="C27" s="44" t="s">
        <v>138</v>
      </c>
      <c r="D27" s="185" t="s">
        <v>105</v>
      </c>
      <c r="E27" s="186"/>
      <c r="F27" s="44">
        <f t="shared" si="0"/>
        <v>0</v>
      </c>
      <c r="G27" s="64">
        <f>+F27*'Tarif (2)'!C7/1000</f>
        <v>0</v>
      </c>
      <c r="H27" s="65">
        <f>+VLOOKUP(D27,'Tarif (2)'!A:R,'FP230130'!$J$2,FALSE)</f>
        <v>5.0200000000000005</v>
      </c>
      <c r="I27" s="62">
        <f>H27*F27</f>
        <v>0</v>
      </c>
      <c r="J27" s="72"/>
      <c r="K27" s="229" t="s">
        <v>19</v>
      </c>
      <c r="L27" s="230" t="s">
        <v>90</v>
      </c>
      <c r="M27" s="226">
        <v>1.81</v>
      </c>
      <c r="N27" s="229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</row>
    <row r="28" spans="1:27" s="3" customFormat="1" ht="15.75" customHeight="1" x14ac:dyDescent="0.25">
      <c r="A28" s="21"/>
      <c r="B28" s="43"/>
      <c r="C28" s="44" t="s">
        <v>139</v>
      </c>
      <c r="D28" s="185" t="s">
        <v>106</v>
      </c>
      <c r="E28" s="186"/>
      <c r="F28" s="44">
        <f t="shared" si="0"/>
        <v>0</v>
      </c>
      <c r="G28" s="64">
        <f>+F28*'Tarif (2)'!C8/1000</f>
        <v>0</v>
      </c>
      <c r="H28" s="65">
        <f>+VLOOKUP(D28,'Tarif (2)'!A:R,'FP230130'!$J$2,FALSE)</f>
        <v>3.77</v>
      </c>
      <c r="I28" s="62">
        <f t="shared" ref="I28:I44" si="1">H28*F28</f>
        <v>0</v>
      </c>
      <c r="J28" s="72"/>
      <c r="K28" s="231" t="s">
        <v>20</v>
      </c>
      <c r="L28" s="232" t="s">
        <v>91</v>
      </c>
      <c r="M28" s="227">
        <v>1.1399999999999997</v>
      </c>
      <c r="N28" s="23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</row>
    <row r="29" spans="1:27" s="3" customFormat="1" ht="15.75" customHeight="1" x14ac:dyDescent="0.25">
      <c r="A29" s="21"/>
      <c r="B29" s="43"/>
      <c r="C29" s="44" t="s">
        <v>140</v>
      </c>
      <c r="D29" s="185" t="s">
        <v>107</v>
      </c>
      <c r="E29" s="186"/>
      <c r="F29" s="44">
        <f t="shared" si="0"/>
        <v>0</v>
      </c>
      <c r="G29" s="64">
        <f>+F29*'Tarif (2)'!C9/1000</f>
        <v>0</v>
      </c>
      <c r="H29" s="65">
        <f>+VLOOKUP(D29,'Tarif (2)'!A:R,'FP230130'!$J$2,FALSE)</f>
        <v>2.4300000000000002</v>
      </c>
      <c r="I29" s="62">
        <f t="shared" si="1"/>
        <v>0</v>
      </c>
      <c r="J29" s="72"/>
      <c r="K29" s="229" t="s">
        <v>128</v>
      </c>
      <c r="L29" s="230" t="s">
        <v>92</v>
      </c>
      <c r="M29" s="226">
        <v>2.3200000000000003</v>
      </c>
      <c r="N29" s="229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</row>
    <row r="30" spans="1:27" s="3" customFormat="1" ht="15" customHeight="1" x14ac:dyDescent="0.25">
      <c r="A30" s="21"/>
      <c r="B30" s="43"/>
      <c r="C30" s="44" t="s">
        <v>141</v>
      </c>
      <c r="D30" s="185" t="s">
        <v>131</v>
      </c>
      <c r="E30" s="186"/>
      <c r="F30" s="44">
        <f t="shared" si="0"/>
        <v>300</v>
      </c>
      <c r="G30" s="64">
        <f>+F30*'Tarif (2)'!C10/1000</f>
        <v>0.47999999999999993</v>
      </c>
      <c r="H30" s="65">
        <f>+VLOOKUP(D30,'Tarif (2)'!A:R,'FP230130'!$J$2,FALSE)</f>
        <v>5.41</v>
      </c>
      <c r="I30" s="62">
        <f>H30*F30</f>
        <v>1623</v>
      </c>
      <c r="K30" s="231" t="s">
        <v>129</v>
      </c>
      <c r="L30" s="232" t="s">
        <v>93</v>
      </c>
      <c r="M30" s="227">
        <v>1.99</v>
      </c>
      <c r="N30" s="231"/>
      <c r="O30" s="221"/>
      <c r="P30" s="221"/>
      <c r="Q30" s="221"/>
      <c r="R30" s="221"/>
      <c r="S30" s="221"/>
      <c r="T30" s="221"/>
      <c r="U30" s="221"/>
      <c r="V30" s="221"/>
      <c r="W30" s="221"/>
      <c r="X30" s="221"/>
      <c r="Y30" s="221"/>
      <c r="Z30" s="221"/>
      <c r="AA30" s="221"/>
    </row>
    <row r="31" spans="1:27" s="3" customFormat="1" ht="15.75" x14ac:dyDescent="0.25">
      <c r="A31" s="21"/>
      <c r="B31" s="43"/>
      <c r="C31" s="44" t="s">
        <v>142</v>
      </c>
      <c r="D31" s="185" t="s">
        <v>132</v>
      </c>
      <c r="E31" s="186"/>
      <c r="F31" s="44">
        <f t="shared" si="0"/>
        <v>0</v>
      </c>
      <c r="G31" s="64">
        <f>+F31*'Tarif (2)'!C11/1000</f>
        <v>0</v>
      </c>
      <c r="H31" s="65">
        <f>+VLOOKUP(D31,'Tarif (2)'!A:R,'FP230130'!$J$2,FALSE)</f>
        <v>4.01</v>
      </c>
      <c r="I31" s="62">
        <f>H31*F31</f>
        <v>0</v>
      </c>
      <c r="K31" s="229" t="s">
        <v>130</v>
      </c>
      <c r="L31" s="230" t="s">
        <v>94</v>
      </c>
      <c r="M31" s="226">
        <v>1.22</v>
      </c>
      <c r="N31" s="233"/>
      <c r="O31" s="221"/>
      <c r="P31" s="221"/>
      <c r="Q31" s="221"/>
      <c r="R31" s="221"/>
      <c r="S31" s="221"/>
      <c r="T31" s="221"/>
      <c r="U31" s="221"/>
      <c r="V31" s="221"/>
      <c r="W31" s="221"/>
      <c r="X31" s="221"/>
      <c r="Y31" s="221"/>
      <c r="Z31" s="221"/>
      <c r="AA31" s="221"/>
    </row>
    <row r="32" spans="1:27" s="3" customFormat="1" ht="15.75" x14ac:dyDescent="0.25">
      <c r="A32" s="21"/>
      <c r="B32" s="43"/>
      <c r="C32" s="44" t="s">
        <v>143</v>
      </c>
      <c r="D32" s="185" t="s">
        <v>133</v>
      </c>
      <c r="E32" s="186"/>
      <c r="F32" s="44">
        <f t="shared" si="0"/>
        <v>0</v>
      </c>
      <c r="G32" s="64">
        <f>+F32*'Tarif (2)'!C12/1000</f>
        <v>0</v>
      </c>
      <c r="H32" s="65">
        <f>+VLOOKUP(D32,'Tarif (2)'!A:R,'FP230130'!$J$2,FALSE)</f>
        <v>2.57</v>
      </c>
      <c r="I32" s="62">
        <f>H32*F32</f>
        <v>0</v>
      </c>
      <c r="K32" s="231" t="s">
        <v>26</v>
      </c>
      <c r="L32" s="232" t="s">
        <v>95</v>
      </c>
      <c r="M32" s="227">
        <v>2.6989999999999998</v>
      </c>
      <c r="N32" s="234"/>
      <c r="O32" s="221"/>
      <c r="P32" s="221"/>
      <c r="Q32" s="221"/>
      <c r="R32" s="221"/>
      <c r="S32" s="221"/>
      <c r="T32" s="221"/>
      <c r="U32" s="221"/>
      <c r="V32" s="221"/>
      <c r="W32" s="221"/>
      <c r="X32" s="221"/>
      <c r="Y32" s="221"/>
      <c r="Z32" s="221"/>
      <c r="AA32" s="221"/>
    </row>
    <row r="33" spans="1:27" s="3" customFormat="1" ht="15.75" x14ac:dyDescent="0.25">
      <c r="A33" s="21"/>
      <c r="B33" s="43"/>
      <c r="C33" s="44" t="s">
        <v>144</v>
      </c>
      <c r="D33" s="185" t="s">
        <v>114</v>
      </c>
      <c r="E33" s="186"/>
      <c r="F33" s="44">
        <f t="shared" si="0"/>
        <v>0</v>
      </c>
      <c r="G33" s="64">
        <f>+F33*'Tarif (2)'!C13/1000</f>
        <v>0</v>
      </c>
      <c r="H33" s="65">
        <f>+VLOOKUP(D33,'Tarif (2)'!A:R,'FP230130'!$J$2,FALSE)</f>
        <v>6.73</v>
      </c>
      <c r="I33" s="62">
        <f t="shared" si="1"/>
        <v>0</v>
      </c>
      <c r="K33" s="229" t="s">
        <v>27</v>
      </c>
      <c r="L33" s="230" t="s">
        <v>96</v>
      </c>
      <c r="M33" s="226">
        <v>2.4199999999999995</v>
      </c>
      <c r="N33" s="233"/>
      <c r="O33" s="221"/>
      <c r="P33" s="221"/>
      <c r="Q33" s="221"/>
      <c r="R33" s="221"/>
      <c r="S33" s="221"/>
      <c r="T33" s="221"/>
      <c r="U33" s="221"/>
      <c r="V33" s="221"/>
      <c r="W33" s="221"/>
      <c r="X33" s="221"/>
      <c r="Y33" s="221"/>
      <c r="Z33" s="221"/>
      <c r="AA33" s="221"/>
    </row>
    <row r="34" spans="1:27" s="3" customFormat="1" ht="15.75" x14ac:dyDescent="0.25">
      <c r="A34" s="21"/>
      <c r="B34" s="43"/>
      <c r="C34" s="44" t="s">
        <v>145</v>
      </c>
      <c r="D34" s="185" t="s">
        <v>115</v>
      </c>
      <c r="E34" s="186"/>
      <c r="F34" s="44">
        <f t="shared" si="0"/>
        <v>200</v>
      </c>
      <c r="G34" s="64">
        <f>+F34*'Tarif (2)'!C14/1000</f>
        <v>0.29899999999999993</v>
      </c>
      <c r="H34" s="65">
        <f>+VLOOKUP(D34,'Tarif (2)'!A:R,'FP230130'!$J$2,FALSE)</f>
        <v>4.47</v>
      </c>
      <c r="I34" s="62">
        <f t="shared" si="1"/>
        <v>894</v>
      </c>
      <c r="K34" s="231" t="s">
        <v>28</v>
      </c>
      <c r="L34" s="232" t="s">
        <v>97</v>
      </c>
      <c r="M34" s="227">
        <v>1.5800000000000003</v>
      </c>
      <c r="N34" s="234"/>
      <c r="O34" s="221"/>
      <c r="P34" s="221"/>
      <c r="Q34" s="221"/>
      <c r="R34" s="221"/>
      <c r="S34" s="221"/>
      <c r="T34" s="221"/>
      <c r="U34" s="221"/>
      <c r="V34" s="221"/>
      <c r="W34" s="221"/>
      <c r="X34" s="221"/>
      <c r="Y34" s="221"/>
      <c r="Z34" s="221"/>
      <c r="AA34" s="221"/>
    </row>
    <row r="35" spans="1:27" s="3" customFormat="1" ht="15.75" x14ac:dyDescent="0.25">
      <c r="A35" s="21"/>
      <c r="B35" s="43"/>
      <c r="C35" s="44" t="s">
        <v>146</v>
      </c>
      <c r="D35" s="185" t="s">
        <v>116</v>
      </c>
      <c r="E35" s="186"/>
      <c r="F35" s="44">
        <f t="shared" si="0"/>
        <v>0</v>
      </c>
      <c r="G35" s="64">
        <f>+F35*'Tarif (2)'!C15/1000</f>
        <v>0</v>
      </c>
      <c r="H35" s="65">
        <f>+VLOOKUP(D35,'Tarif (2)'!A:R,'FP230130'!$J$2,FALSE)</f>
        <v>3.24</v>
      </c>
      <c r="I35" s="62">
        <f t="shared" si="1"/>
        <v>0</v>
      </c>
      <c r="K35" s="229" t="s">
        <v>25</v>
      </c>
      <c r="L35" s="235" t="s">
        <v>25</v>
      </c>
      <c r="M35" s="233"/>
      <c r="N35" s="233">
        <v>0.3</v>
      </c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</row>
    <row r="36" spans="1:27" s="3" customFormat="1" x14ac:dyDescent="0.2">
      <c r="A36" s="21"/>
      <c r="B36" s="43"/>
      <c r="C36" s="44" t="s">
        <v>147</v>
      </c>
      <c r="D36" s="185" t="s">
        <v>18</v>
      </c>
      <c r="E36" s="186"/>
      <c r="F36" s="44">
        <f t="shared" si="0"/>
        <v>0</v>
      </c>
      <c r="G36" s="64">
        <f>+F36*'Tarif (2)'!C16/1000</f>
        <v>0</v>
      </c>
      <c r="H36" s="65">
        <f>+VLOOKUP(D36,'Tarif (2)'!A:R,'FP230130'!$J$2,FALSE)</f>
        <v>7.32</v>
      </c>
      <c r="I36" s="62">
        <f t="shared" si="1"/>
        <v>0</v>
      </c>
      <c r="K36" s="221"/>
      <c r="L36" s="222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</row>
    <row r="37" spans="1:27" s="3" customFormat="1" x14ac:dyDescent="0.2">
      <c r="A37" s="21"/>
      <c r="B37" s="43"/>
      <c r="C37" s="44" t="s">
        <v>148</v>
      </c>
      <c r="D37" s="185" t="s">
        <v>19</v>
      </c>
      <c r="E37" s="186"/>
      <c r="F37" s="44">
        <f t="shared" si="0"/>
        <v>0</v>
      </c>
      <c r="G37" s="64">
        <f>+F37*'Tarif (2)'!C17/1000</f>
        <v>0</v>
      </c>
      <c r="H37" s="65">
        <f>+VLOOKUP(D37,'Tarif (2)'!A:R,'FP230130'!$J$2,FALSE)</f>
        <v>5.42</v>
      </c>
      <c r="I37" s="62"/>
      <c r="K37" s="221"/>
      <c r="L37" s="222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</row>
    <row r="38" spans="1:27" s="3" customFormat="1" x14ac:dyDescent="0.2">
      <c r="A38" s="21"/>
      <c r="B38" s="43"/>
      <c r="C38" s="44" t="s">
        <v>149</v>
      </c>
      <c r="D38" s="185" t="s">
        <v>20</v>
      </c>
      <c r="E38" s="186"/>
      <c r="F38" s="44">
        <f t="shared" si="0"/>
        <v>0</v>
      </c>
      <c r="G38" s="64">
        <f>+F38*'Tarif (2)'!C18/1000</f>
        <v>0</v>
      </c>
      <c r="H38" s="65">
        <f>+VLOOKUP(D38,'Tarif (2)'!A:R,'FP230130'!$J$2,FALSE)</f>
        <v>3.36</v>
      </c>
      <c r="I38" s="62"/>
      <c r="K38" s="221"/>
      <c r="L38" s="222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</row>
    <row r="39" spans="1:27" s="3" customFormat="1" x14ac:dyDescent="0.2">
      <c r="A39" s="21"/>
      <c r="B39" s="43"/>
      <c r="C39" s="44" t="s">
        <v>150</v>
      </c>
      <c r="D39" s="185" t="s">
        <v>128</v>
      </c>
      <c r="E39" s="186"/>
      <c r="F39" s="44">
        <f t="shared" si="0"/>
        <v>0</v>
      </c>
      <c r="G39" s="64">
        <f>+F39*'Tarif (2)'!C19/1000</f>
        <v>0</v>
      </c>
      <c r="H39" s="65">
        <f>+VLOOKUP(D39,'Tarif (2)'!A:R,'FP230130'!$J$2,FALSE)</f>
        <v>7.83</v>
      </c>
      <c r="I39" s="62"/>
      <c r="K39" s="221"/>
      <c r="L39" s="222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</row>
    <row r="40" spans="1:27" s="3" customFormat="1" x14ac:dyDescent="0.2">
      <c r="A40" s="21"/>
      <c r="B40" s="43"/>
      <c r="C40" s="44" t="s">
        <v>151</v>
      </c>
      <c r="D40" s="185" t="s">
        <v>129</v>
      </c>
      <c r="E40" s="186"/>
      <c r="F40" s="44">
        <f t="shared" si="0"/>
        <v>0</v>
      </c>
      <c r="G40" s="64">
        <f>+F40*'Tarif (2)'!C20/1000</f>
        <v>0</v>
      </c>
      <c r="H40" s="65">
        <f>+VLOOKUP(D40,'Tarif (2)'!A:R,'FP230130'!$J$2,FALSE)</f>
        <v>5.96</v>
      </c>
      <c r="I40" s="62"/>
      <c r="K40" s="221"/>
      <c r="L40" s="222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</row>
    <row r="41" spans="1:27" s="3" customFormat="1" x14ac:dyDescent="0.2">
      <c r="A41" s="21"/>
      <c r="B41" s="43"/>
      <c r="C41" s="44" t="s">
        <v>152</v>
      </c>
      <c r="D41" s="185" t="s">
        <v>130</v>
      </c>
      <c r="E41" s="186"/>
      <c r="F41" s="44">
        <f t="shared" si="0"/>
        <v>0</v>
      </c>
      <c r="G41" s="64">
        <f>+F41*'Tarif (2)'!C21/1000</f>
        <v>0</v>
      </c>
      <c r="H41" s="65">
        <f>+VLOOKUP(D41,'Tarif (2)'!A:R,'FP230130'!$J$2,FALSE)</f>
        <v>3.61</v>
      </c>
      <c r="I41" s="62"/>
      <c r="K41" s="221"/>
      <c r="L41" s="222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</row>
    <row r="42" spans="1:27" s="3" customFormat="1" x14ac:dyDescent="0.2">
      <c r="A42" s="21"/>
      <c r="B42" s="43"/>
      <c r="C42" s="44" t="s">
        <v>153</v>
      </c>
      <c r="D42" s="185" t="s">
        <v>26</v>
      </c>
      <c r="E42" s="186"/>
      <c r="F42" s="44">
        <f t="shared" si="0"/>
        <v>0</v>
      </c>
      <c r="G42" s="64">
        <f>+F42*'Tarif (2)'!C22/1000</f>
        <v>0</v>
      </c>
      <c r="H42" s="65">
        <f>+VLOOKUP(D42,'Tarif (2)'!A:R,'FP230130'!$J$2,FALSE)</f>
        <v>9.14</v>
      </c>
      <c r="I42" s="62">
        <f t="shared" si="1"/>
        <v>0</v>
      </c>
      <c r="K42" s="221"/>
      <c r="L42" s="222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21"/>
      <c r="Z42" s="221"/>
      <c r="AA42" s="221"/>
    </row>
    <row r="43" spans="1:27" s="3" customFormat="1" x14ac:dyDescent="0.2">
      <c r="A43" s="21"/>
      <c r="B43" s="43"/>
      <c r="C43" s="44" t="s">
        <v>154</v>
      </c>
      <c r="D43" s="185" t="s">
        <v>27</v>
      </c>
      <c r="E43" s="186"/>
      <c r="F43" s="44">
        <f t="shared" si="0"/>
        <v>0</v>
      </c>
      <c r="G43" s="64">
        <f>+F43*'Tarif (2)'!C23/1000</f>
        <v>0</v>
      </c>
      <c r="H43" s="65">
        <f>+VLOOKUP(D43,'Tarif (2)'!A:R,'FP230130'!$J$2,FALSE)</f>
        <v>7.2700000000000005</v>
      </c>
      <c r="I43" s="62">
        <f t="shared" si="1"/>
        <v>0</v>
      </c>
      <c r="K43" s="221"/>
      <c r="L43" s="222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21"/>
      <c r="Z43" s="221"/>
      <c r="AA43" s="221"/>
    </row>
    <row r="44" spans="1:27" s="3" customFormat="1" ht="15.75" customHeight="1" x14ac:dyDescent="0.2">
      <c r="A44" s="21"/>
      <c r="B44" s="43"/>
      <c r="C44" s="44" t="s">
        <v>155</v>
      </c>
      <c r="D44" s="185" t="s">
        <v>28</v>
      </c>
      <c r="E44" s="186"/>
      <c r="F44" s="44">
        <f t="shared" si="0"/>
        <v>0</v>
      </c>
      <c r="G44" s="64">
        <f>+F44*'Tarif (2)'!C24/1000</f>
        <v>0</v>
      </c>
      <c r="H44" s="65">
        <f>+VLOOKUP(D44,'Tarif (2)'!A:R,'FP230130'!$J$2,FALSE)</f>
        <v>4.67</v>
      </c>
      <c r="I44" s="62">
        <f t="shared" si="1"/>
        <v>0</v>
      </c>
      <c r="K44" s="221"/>
      <c r="L44" s="222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21"/>
      <c r="Z44" s="221"/>
      <c r="AA44" s="221"/>
    </row>
    <row r="45" spans="1:27" ht="13.5" thickBot="1" x14ac:dyDescent="0.25">
      <c r="A45" s="4"/>
      <c r="B45" s="23"/>
      <c r="C45" s="168" t="s">
        <v>156</v>
      </c>
      <c r="D45" s="187" t="s">
        <v>25</v>
      </c>
      <c r="E45" s="186"/>
      <c r="F45" s="44">
        <f t="shared" si="0"/>
        <v>0.3</v>
      </c>
      <c r="G45" s="64">
        <f>+N35</f>
        <v>0.3</v>
      </c>
      <c r="H45" s="65">
        <v>2350</v>
      </c>
      <c r="I45" s="62">
        <f>H45*G45</f>
        <v>705</v>
      </c>
      <c r="J45" s="72"/>
      <c r="K45" s="220"/>
      <c r="L45" s="223"/>
      <c r="M45" s="220"/>
      <c r="N45" s="220"/>
      <c r="O45" s="220"/>
      <c r="P45" s="220"/>
      <c r="Q45" s="220"/>
      <c r="R45" s="220"/>
      <c r="S45" s="220"/>
      <c r="T45" s="220"/>
      <c r="U45" s="220"/>
      <c r="V45" s="220"/>
      <c r="W45" s="220"/>
      <c r="X45" s="220"/>
      <c r="Y45" s="220"/>
      <c r="Z45" s="220"/>
      <c r="AA45" s="220"/>
    </row>
    <row r="46" spans="1:27" ht="13.5" thickBot="1" x14ac:dyDescent="0.25">
      <c r="A46" s="4"/>
      <c r="B46" s="23"/>
      <c r="C46" s="181" t="s">
        <v>13</v>
      </c>
      <c r="D46" s="188"/>
      <c r="E46" s="189"/>
      <c r="F46" s="160">
        <f>SUM(F23:F45)</f>
        <v>1000.3</v>
      </c>
      <c r="G46" s="52">
        <f>SUM(G23:G45)</f>
        <v>1.3200298635946746</v>
      </c>
      <c r="H46" s="53"/>
      <c r="I46" s="82">
        <f>SUM(I23:I45)</f>
        <v>3927</v>
      </c>
      <c r="J46" s="73"/>
      <c r="K46" s="224"/>
      <c r="L46" s="223"/>
      <c r="M46" s="220"/>
      <c r="N46" s="224"/>
      <c r="O46" s="220"/>
      <c r="P46" s="220"/>
      <c r="Q46" s="220"/>
      <c r="R46" s="220"/>
      <c r="S46" s="220"/>
      <c r="T46" s="220"/>
      <c r="U46" s="220"/>
      <c r="V46" s="220"/>
      <c r="W46" s="220"/>
      <c r="X46" s="220"/>
      <c r="Y46" s="220"/>
      <c r="Z46" s="220"/>
      <c r="AA46" s="220"/>
    </row>
    <row r="47" spans="1:27" x14ac:dyDescent="0.2">
      <c r="A47" s="4"/>
      <c r="B47" s="23"/>
      <c r="C47" s="54" t="s">
        <v>14</v>
      </c>
      <c r="D47" s="55"/>
      <c r="E47" s="55"/>
      <c r="F47" s="55"/>
      <c r="G47" s="55"/>
      <c r="H47" s="27"/>
      <c r="I47" s="56"/>
      <c r="J47" s="74"/>
      <c r="K47" s="220"/>
      <c r="L47" s="223"/>
      <c r="M47" s="220"/>
      <c r="N47" s="220"/>
      <c r="O47" s="220"/>
      <c r="P47" s="220"/>
      <c r="Q47" s="220"/>
      <c r="R47" s="220"/>
      <c r="S47" s="220"/>
      <c r="T47" s="220"/>
      <c r="U47" s="220"/>
      <c r="V47" s="220"/>
      <c r="W47" s="220"/>
      <c r="X47" s="220"/>
      <c r="Y47" s="220"/>
      <c r="Z47" s="220"/>
      <c r="AA47" s="220"/>
    </row>
    <row r="48" spans="1:27" ht="15.75" x14ac:dyDescent="0.2">
      <c r="A48" s="4"/>
      <c r="B48" s="23"/>
      <c r="C48" s="183" t="s">
        <v>123</v>
      </c>
      <c r="D48" s="184"/>
      <c r="E48" s="184"/>
      <c r="F48" s="184"/>
      <c r="G48" s="184"/>
      <c r="H48" s="184"/>
      <c r="I48" s="57"/>
      <c r="J48" s="74"/>
      <c r="K48" s="220"/>
      <c r="L48" s="223"/>
      <c r="M48" s="220"/>
      <c r="N48" s="220"/>
      <c r="O48" s="220"/>
      <c r="P48" s="220"/>
      <c r="Q48" s="220"/>
      <c r="R48" s="220"/>
      <c r="S48" s="220"/>
      <c r="T48" s="220"/>
      <c r="U48" s="220"/>
      <c r="V48" s="220"/>
      <c r="W48" s="220"/>
      <c r="X48" s="220"/>
      <c r="Y48" s="220"/>
      <c r="Z48" s="220"/>
      <c r="AA48" s="220"/>
    </row>
    <row r="49" spans="1:27" x14ac:dyDescent="0.2">
      <c r="A49" s="4"/>
      <c r="B49" s="23"/>
      <c r="C49" s="58" t="s">
        <v>15</v>
      </c>
      <c r="D49" s="21"/>
      <c r="E49" s="21"/>
      <c r="F49" s="21"/>
      <c r="G49" s="21"/>
      <c r="H49" s="22"/>
      <c r="I49" s="31"/>
      <c r="J49" s="69"/>
      <c r="K49" s="220"/>
      <c r="L49" s="223"/>
      <c r="M49" s="220"/>
      <c r="N49" s="220"/>
      <c r="O49" s="220"/>
      <c r="P49" s="220"/>
      <c r="Q49" s="220"/>
      <c r="R49" s="220"/>
      <c r="S49" s="220"/>
      <c r="T49" s="220"/>
      <c r="U49" s="220"/>
      <c r="V49" s="220"/>
      <c r="W49" s="220"/>
      <c r="X49" s="220"/>
      <c r="Y49" s="220"/>
      <c r="Z49" s="220"/>
      <c r="AA49" s="220"/>
    </row>
    <row r="50" spans="1:27" x14ac:dyDescent="0.2">
      <c r="A50" s="4"/>
      <c r="B50" s="23"/>
      <c r="C50" s="58" t="s">
        <v>17</v>
      </c>
      <c r="D50" s="21"/>
      <c r="E50" s="21"/>
      <c r="G50" s="21"/>
      <c r="H50" s="22"/>
      <c r="I50" s="31"/>
      <c r="J50" s="69"/>
      <c r="K50" s="220"/>
      <c r="L50" s="223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  <c r="AA50" s="220"/>
    </row>
    <row r="51" spans="1:27" x14ac:dyDescent="0.2">
      <c r="A51" s="4"/>
      <c r="B51" s="23"/>
      <c r="C51" s="58" t="s">
        <v>159</v>
      </c>
      <c r="D51" s="21"/>
      <c r="E51" s="225">
        <v>3</v>
      </c>
      <c r="F51" s="21"/>
      <c r="G51" s="21"/>
      <c r="H51" s="22"/>
      <c r="I51" s="31"/>
      <c r="J51" s="69"/>
      <c r="K51" s="220"/>
      <c r="L51" s="223"/>
      <c r="M51" s="220"/>
      <c r="N51" s="220"/>
      <c r="O51" s="220"/>
      <c r="P51" s="220"/>
      <c r="Q51" s="220"/>
      <c r="R51" s="220"/>
      <c r="S51" s="220"/>
      <c r="T51" s="220"/>
      <c r="U51" s="220"/>
      <c r="V51" s="220"/>
      <c r="W51" s="220"/>
      <c r="X51" s="220"/>
      <c r="Y51" s="220"/>
      <c r="Z51" s="220"/>
      <c r="AA51" s="220"/>
    </row>
    <row r="52" spans="1:27" x14ac:dyDescent="0.2">
      <c r="A52" s="4"/>
      <c r="B52" s="59"/>
      <c r="C52" s="58" t="s">
        <v>118</v>
      </c>
      <c r="E52" s="161">
        <f>+G46*1000</f>
        <v>1320.0298635946745</v>
      </c>
      <c r="F52" s="21"/>
      <c r="G52" s="21"/>
      <c r="H52" s="22"/>
      <c r="I52" s="31"/>
      <c r="J52" s="69"/>
      <c r="K52" s="220"/>
      <c r="L52" s="223"/>
      <c r="M52" s="220"/>
      <c r="N52" s="220"/>
      <c r="O52" s="220"/>
      <c r="P52" s="220"/>
      <c r="Q52" s="220"/>
      <c r="R52" s="220"/>
      <c r="S52" s="220"/>
      <c r="T52" s="220"/>
      <c r="U52" s="220"/>
      <c r="V52" s="220"/>
      <c r="W52" s="220"/>
      <c r="X52" s="220"/>
      <c r="Y52" s="220"/>
      <c r="Z52" s="220"/>
      <c r="AA52" s="220"/>
    </row>
    <row r="53" spans="1:27" x14ac:dyDescent="0.2">
      <c r="A53" s="4"/>
      <c r="B53" s="59"/>
      <c r="C53" s="58" t="s">
        <v>119</v>
      </c>
      <c r="E53" s="161">
        <f>(G46*1000)+(25*E51)</f>
        <v>1395.0298635946745</v>
      </c>
      <c r="F53" s="21"/>
      <c r="G53" s="21"/>
      <c r="H53" s="22"/>
      <c r="I53" s="31"/>
      <c r="J53" s="69"/>
      <c r="K53" s="220"/>
      <c r="L53" s="223"/>
      <c r="M53" s="220"/>
      <c r="N53" s="220"/>
      <c r="O53" s="220"/>
      <c r="P53" s="220"/>
      <c r="Q53" s="220"/>
      <c r="R53" s="220"/>
      <c r="S53" s="220"/>
      <c r="T53" s="220"/>
      <c r="U53" s="220"/>
      <c r="V53" s="220"/>
      <c r="W53" s="220"/>
      <c r="X53" s="220"/>
      <c r="Y53" s="220"/>
      <c r="Z53" s="220"/>
      <c r="AA53" s="220"/>
    </row>
    <row r="54" spans="1:27" x14ac:dyDescent="0.2">
      <c r="A54" s="4"/>
      <c r="B54" s="59"/>
      <c r="C54" s="81" t="s">
        <v>30</v>
      </c>
      <c r="D54" s="21"/>
      <c r="E54" s="21"/>
      <c r="F54" s="21"/>
      <c r="G54" s="21"/>
      <c r="H54" s="22"/>
      <c r="I54" s="31"/>
      <c r="J54" s="69"/>
      <c r="K54" s="220"/>
      <c r="L54" s="223"/>
      <c r="M54" s="220"/>
      <c r="N54" s="220"/>
      <c r="O54" s="220"/>
      <c r="P54" s="220"/>
      <c r="Q54" s="220"/>
      <c r="R54" s="220"/>
      <c r="S54" s="220"/>
      <c r="T54" s="220"/>
      <c r="U54" s="220"/>
      <c r="V54" s="220"/>
      <c r="W54" s="220"/>
      <c r="X54" s="220"/>
      <c r="Y54" s="220"/>
      <c r="Z54" s="220"/>
      <c r="AA54" s="220"/>
    </row>
    <row r="55" spans="1:27" x14ac:dyDescent="0.2">
      <c r="A55" s="4"/>
      <c r="B55" s="59"/>
      <c r="C55" s="58"/>
      <c r="D55" s="21"/>
      <c r="E55" s="21"/>
      <c r="F55" s="21"/>
      <c r="G55" s="21"/>
      <c r="H55" s="22"/>
      <c r="I55" s="31"/>
      <c r="J55" s="69"/>
      <c r="K55" s="220"/>
      <c r="L55" s="223"/>
      <c r="M55" s="220"/>
      <c r="N55" s="220"/>
      <c r="O55" s="220"/>
      <c r="P55" s="220"/>
      <c r="Q55" s="220"/>
      <c r="R55" s="220"/>
      <c r="S55" s="220"/>
      <c r="T55" s="220"/>
      <c r="U55" s="220"/>
      <c r="V55" s="220"/>
      <c r="W55" s="220"/>
      <c r="X55" s="220"/>
      <c r="Y55" s="220"/>
      <c r="Z55" s="220"/>
      <c r="AA55" s="220"/>
    </row>
    <row r="56" spans="1:27" ht="13.5" thickBot="1" x14ac:dyDescent="0.25">
      <c r="A56" s="4"/>
      <c r="B56" s="59"/>
      <c r="C56" s="60"/>
      <c r="D56" s="61"/>
      <c r="E56" s="61"/>
      <c r="F56" s="61"/>
      <c r="G56" s="61"/>
      <c r="H56" s="36"/>
      <c r="I56" s="37"/>
      <c r="J56" s="69"/>
      <c r="K56" s="220"/>
      <c r="L56" s="223"/>
      <c r="M56" s="220"/>
      <c r="N56" s="220"/>
      <c r="O56" s="220"/>
      <c r="P56" s="220"/>
      <c r="Q56" s="220"/>
      <c r="R56" s="220"/>
      <c r="S56" s="220"/>
      <c r="T56" s="220"/>
      <c r="U56" s="220"/>
      <c r="V56" s="220"/>
      <c r="W56" s="220"/>
      <c r="X56" s="220"/>
      <c r="Y56" s="220"/>
      <c r="Z56" s="220"/>
      <c r="AA56" s="220"/>
    </row>
    <row r="57" spans="1:27" x14ac:dyDescent="0.2">
      <c r="A57" s="4"/>
      <c r="B57" s="4"/>
      <c r="C57" s="5"/>
      <c r="D57" s="5"/>
      <c r="E57" s="5"/>
      <c r="F57" s="5"/>
      <c r="G57" s="5"/>
      <c r="H57" s="6"/>
      <c r="I57" s="5"/>
      <c r="J57" s="75"/>
      <c r="K57" s="220"/>
      <c r="L57" s="223"/>
      <c r="M57" s="220"/>
      <c r="N57" s="220"/>
      <c r="O57" s="220"/>
      <c r="P57" s="220"/>
      <c r="Q57" s="220"/>
      <c r="R57" s="220"/>
      <c r="S57" s="220"/>
      <c r="T57" s="220"/>
      <c r="U57" s="220"/>
      <c r="V57" s="220"/>
      <c r="W57" s="220"/>
      <c r="X57" s="220"/>
      <c r="Y57" s="220"/>
      <c r="Z57" s="220"/>
      <c r="AA57" s="220"/>
    </row>
    <row r="58" spans="1:27" x14ac:dyDescent="0.2">
      <c r="A58" s="4"/>
      <c r="B58" s="4"/>
      <c r="C58" s="5"/>
      <c r="D58" s="5"/>
      <c r="E58" s="5"/>
      <c r="F58" s="5"/>
      <c r="G58" s="5"/>
      <c r="H58" s="6"/>
      <c r="I58" s="5"/>
      <c r="J58" s="75"/>
      <c r="K58" s="220"/>
      <c r="L58" s="223"/>
      <c r="M58" s="220"/>
      <c r="N58" s="220"/>
      <c r="O58" s="220"/>
      <c r="P58" s="220"/>
      <c r="Q58" s="220"/>
      <c r="R58" s="220"/>
      <c r="S58" s="220"/>
      <c r="T58" s="220"/>
      <c r="U58" s="220"/>
      <c r="V58" s="220"/>
      <c r="W58" s="220"/>
      <c r="X58" s="220"/>
      <c r="Y58" s="220"/>
      <c r="Z58" s="220"/>
      <c r="AA58" s="220"/>
    </row>
    <row r="59" spans="1:27" x14ac:dyDescent="0.2">
      <c r="A59" s="4"/>
      <c r="B59" s="4"/>
      <c r="K59" s="220"/>
      <c r="L59" s="223"/>
      <c r="M59" s="220"/>
      <c r="N59" s="220"/>
      <c r="O59" s="220"/>
      <c r="P59" s="220"/>
      <c r="Q59" s="220"/>
      <c r="R59" s="220"/>
      <c r="S59" s="220"/>
      <c r="T59" s="220"/>
      <c r="U59" s="220"/>
      <c r="V59" s="220"/>
      <c r="W59" s="220"/>
      <c r="X59" s="220"/>
      <c r="Y59" s="220"/>
      <c r="Z59" s="220"/>
      <c r="AA59" s="220"/>
    </row>
    <row r="60" spans="1:27" x14ac:dyDescent="0.2">
      <c r="A60" s="4"/>
      <c r="B60" s="4"/>
      <c r="K60" s="220"/>
      <c r="L60" s="223"/>
      <c r="M60" s="220"/>
      <c r="N60" s="220"/>
      <c r="O60" s="220"/>
      <c r="P60" s="220"/>
      <c r="Q60" s="220"/>
      <c r="R60" s="220"/>
      <c r="S60" s="220"/>
      <c r="T60" s="220"/>
      <c r="U60" s="220"/>
      <c r="V60" s="220"/>
      <c r="W60" s="220"/>
      <c r="X60" s="220"/>
      <c r="Y60" s="220"/>
      <c r="Z60" s="220"/>
      <c r="AA60" s="220"/>
    </row>
    <row r="61" spans="1:27" x14ac:dyDescent="0.2">
      <c r="A61" s="4"/>
      <c r="B61" s="4"/>
      <c r="K61" s="220"/>
      <c r="L61" s="223"/>
      <c r="M61" s="220"/>
      <c r="N61" s="220"/>
      <c r="O61" s="220"/>
      <c r="P61" s="220"/>
      <c r="Q61" s="220"/>
      <c r="R61" s="220"/>
      <c r="S61" s="220"/>
      <c r="T61" s="220"/>
      <c r="U61" s="220"/>
      <c r="V61" s="220"/>
      <c r="W61" s="220"/>
      <c r="X61" s="220"/>
      <c r="Y61" s="220"/>
      <c r="Z61" s="220"/>
      <c r="AA61" s="220"/>
    </row>
    <row r="62" spans="1:27" x14ac:dyDescent="0.2">
      <c r="A62" s="4"/>
      <c r="B62" s="4"/>
      <c r="K62" s="220"/>
      <c r="L62" s="223"/>
      <c r="M62" s="220"/>
      <c r="N62" s="220"/>
      <c r="O62" s="220"/>
      <c r="P62" s="220"/>
      <c r="Q62" s="220"/>
      <c r="R62" s="220"/>
      <c r="S62" s="220"/>
      <c r="T62" s="220"/>
      <c r="U62" s="220"/>
      <c r="V62" s="220"/>
      <c r="W62" s="220"/>
      <c r="X62" s="220"/>
      <c r="Y62" s="220"/>
      <c r="Z62" s="220"/>
      <c r="AA62" s="220"/>
    </row>
    <row r="63" spans="1:27" x14ac:dyDescent="0.2">
      <c r="A63" s="4"/>
      <c r="B63" s="4"/>
      <c r="K63" s="220"/>
      <c r="L63" s="223"/>
      <c r="M63" s="220"/>
      <c r="N63" s="220"/>
      <c r="O63" s="220"/>
      <c r="P63" s="220"/>
      <c r="Q63" s="220"/>
      <c r="R63" s="220"/>
      <c r="S63" s="220"/>
      <c r="T63" s="220"/>
      <c r="U63" s="220"/>
      <c r="V63" s="220"/>
      <c r="W63" s="220"/>
      <c r="X63" s="220"/>
      <c r="Y63" s="220"/>
      <c r="Z63" s="220"/>
      <c r="AA63" s="220"/>
    </row>
    <row r="64" spans="1:27" x14ac:dyDescent="0.2">
      <c r="A64" s="4"/>
      <c r="B64" s="4"/>
      <c r="K64" s="220"/>
      <c r="L64" s="223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</row>
    <row r="65" spans="1:27" x14ac:dyDescent="0.2">
      <c r="A65" s="4"/>
      <c r="B65" s="4"/>
      <c r="K65" s="220"/>
      <c r="L65" s="223"/>
      <c r="M65" s="220"/>
      <c r="N65" s="220"/>
      <c r="O65" s="220"/>
      <c r="P65" s="220"/>
      <c r="Q65" s="220"/>
      <c r="R65" s="220"/>
      <c r="S65" s="220"/>
      <c r="T65" s="220"/>
      <c r="U65" s="220"/>
      <c r="V65" s="220"/>
      <c r="W65" s="220"/>
      <c r="X65" s="220"/>
      <c r="Y65" s="220"/>
      <c r="Z65" s="220"/>
      <c r="AA65" s="220"/>
    </row>
    <row r="66" spans="1:27" x14ac:dyDescent="0.2">
      <c r="A66" s="4"/>
      <c r="B66" s="4"/>
      <c r="K66" s="220"/>
      <c r="L66" s="223"/>
      <c r="M66" s="220"/>
      <c r="N66" s="220"/>
      <c r="O66" s="220"/>
      <c r="P66" s="220"/>
      <c r="Q66" s="220"/>
      <c r="R66" s="220"/>
      <c r="S66" s="220"/>
      <c r="T66" s="220"/>
      <c r="U66" s="220"/>
      <c r="V66" s="220"/>
      <c r="W66" s="220"/>
      <c r="X66" s="220"/>
      <c r="Y66" s="220"/>
      <c r="Z66" s="220"/>
      <c r="AA66" s="220"/>
    </row>
    <row r="67" spans="1:27" x14ac:dyDescent="0.2">
      <c r="A67" s="4"/>
      <c r="B67" s="4"/>
      <c r="K67" s="220"/>
      <c r="L67" s="223"/>
      <c r="M67" s="220"/>
      <c r="N67" s="220"/>
      <c r="O67" s="220"/>
      <c r="P67" s="220"/>
      <c r="Q67" s="220"/>
      <c r="R67" s="220"/>
      <c r="S67" s="220"/>
      <c r="T67" s="220"/>
      <c r="U67" s="220"/>
      <c r="V67" s="220"/>
      <c r="W67" s="220"/>
      <c r="X67" s="220"/>
      <c r="Y67" s="220"/>
      <c r="Z67" s="220"/>
      <c r="AA67" s="220"/>
    </row>
    <row r="68" spans="1:27" x14ac:dyDescent="0.2">
      <c r="A68" s="4"/>
      <c r="B68" s="4"/>
      <c r="K68" s="220"/>
      <c r="L68" s="223"/>
      <c r="M68" s="220"/>
      <c r="N68" s="220"/>
      <c r="O68" s="220"/>
      <c r="P68" s="220"/>
      <c r="Q68" s="220"/>
      <c r="R68" s="220"/>
      <c r="S68" s="220"/>
      <c r="T68" s="220"/>
      <c r="U68" s="220"/>
      <c r="V68" s="220"/>
      <c r="W68" s="220"/>
      <c r="X68" s="220"/>
      <c r="Y68" s="220"/>
      <c r="Z68" s="220"/>
      <c r="AA68" s="220"/>
    </row>
    <row r="69" spans="1:27" x14ac:dyDescent="0.2">
      <c r="A69" s="4"/>
      <c r="B69" s="4"/>
      <c r="K69" s="220"/>
      <c r="L69" s="223"/>
      <c r="M69" s="220"/>
      <c r="N69" s="220"/>
      <c r="O69" s="220"/>
      <c r="P69" s="220"/>
      <c r="Q69" s="220"/>
      <c r="R69" s="220"/>
      <c r="S69" s="220"/>
      <c r="T69" s="220"/>
      <c r="U69" s="220"/>
      <c r="V69" s="220"/>
      <c r="W69" s="220"/>
      <c r="X69" s="220"/>
      <c r="Y69" s="220"/>
      <c r="Z69" s="220"/>
      <c r="AA69" s="220"/>
    </row>
    <row r="70" spans="1:27" x14ac:dyDescent="0.2">
      <c r="A70" s="4"/>
      <c r="B70" s="4"/>
      <c r="K70" s="220"/>
      <c r="L70" s="223"/>
      <c r="M70" s="220"/>
      <c r="N70" s="220"/>
      <c r="O70" s="220"/>
      <c r="P70" s="220"/>
      <c r="Q70" s="220"/>
      <c r="R70" s="220"/>
      <c r="S70" s="220"/>
      <c r="T70" s="220"/>
      <c r="U70" s="220"/>
      <c r="V70" s="220"/>
      <c r="W70" s="220"/>
      <c r="X70" s="220"/>
      <c r="Y70" s="220"/>
      <c r="Z70" s="220"/>
      <c r="AA70" s="220"/>
    </row>
    <row r="71" spans="1:27" x14ac:dyDescent="0.2">
      <c r="A71" s="4"/>
      <c r="B71" s="4"/>
      <c r="K71" s="220"/>
      <c r="L71" s="223"/>
      <c r="M71" s="220"/>
      <c r="N71" s="220"/>
      <c r="O71" s="220"/>
      <c r="P71" s="220"/>
      <c r="Q71" s="220"/>
      <c r="R71" s="220"/>
      <c r="S71" s="220"/>
      <c r="T71" s="220"/>
      <c r="U71" s="220"/>
      <c r="V71" s="220"/>
      <c r="W71" s="220"/>
      <c r="X71" s="220"/>
      <c r="Y71" s="220"/>
      <c r="Z71" s="220"/>
      <c r="AA71" s="220"/>
    </row>
    <row r="72" spans="1:27" x14ac:dyDescent="0.2">
      <c r="A72" s="4"/>
      <c r="B72" s="4"/>
      <c r="K72" s="220"/>
      <c r="L72" s="223"/>
      <c r="M72" s="220"/>
      <c r="N72" s="220"/>
      <c r="O72" s="220"/>
      <c r="P72" s="220"/>
      <c r="Q72" s="220"/>
      <c r="R72" s="220"/>
      <c r="S72" s="220"/>
      <c r="T72" s="220"/>
      <c r="U72" s="220"/>
      <c r="V72" s="220"/>
      <c r="W72" s="220"/>
      <c r="X72" s="220"/>
      <c r="Y72" s="220"/>
      <c r="Z72" s="220"/>
      <c r="AA72" s="220"/>
    </row>
    <row r="73" spans="1:27" x14ac:dyDescent="0.2">
      <c r="A73" s="4"/>
      <c r="B73" s="4"/>
      <c r="K73" s="220"/>
      <c r="L73" s="223"/>
      <c r="M73" s="220"/>
      <c r="N73" s="220"/>
      <c r="O73" s="220"/>
      <c r="P73" s="220"/>
      <c r="Q73" s="220"/>
      <c r="R73" s="220"/>
      <c r="S73" s="220"/>
      <c r="T73" s="220"/>
      <c r="U73" s="220"/>
      <c r="V73" s="220"/>
      <c r="W73" s="220"/>
      <c r="X73" s="220"/>
      <c r="Y73" s="220"/>
      <c r="Z73" s="220"/>
      <c r="AA73" s="220"/>
    </row>
    <row r="74" spans="1:27" x14ac:dyDescent="0.2">
      <c r="A74" s="4"/>
      <c r="B74" s="4"/>
      <c r="K74" s="220"/>
      <c r="L74" s="223"/>
      <c r="M74" s="220"/>
      <c r="N74" s="220"/>
      <c r="O74" s="220"/>
      <c r="P74" s="220"/>
      <c r="Q74" s="220"/>
      <c r="R74" s="220"/>
      <c r="S74" s="220"/>
      <c r="T74" s="220"/>
      <c r="U74" s="220"/>
      <c r="V74" s="220"/>
      <c r="W74" s="220"/>
      <c r="X74" s="220"/>
      <c r="Y74" s="220"/>
      <c r="Z74" s="220"/>
      <c r="AA74" s="220"/>
    </row>
    <row r="75" spans="1:27" x14ac:dyDescent="0.2">
      <c r="A75" s="4"/>
      <c r="B75" s="4"/>
      <c r="K75" s="220"/>
      <c r="L75" s="223"/>
      <c r="M75" s="220"/>
      <c r="N75" s="220"/>
      <c r="O75" s="220"/>
      <c r="P75" s="220"/>
      <c r="Q75" s="220"/>
      <c r="R75" s="220"/>
      <c r="S75" s="220"/>
      <c r="T75" s="220"/>
      <c r="U75" s="220"/>
      <c r="V75" s="220"/>
      <c r="W75" s="220"/>
      <c r="X75" s="220"/>
      <c r="Y75" s="220"/>
      <c r="Z75" s="220"/>
      <c r="AA75" s="220"/>
    </row>
    <row r="76" spans="1:27" x14ac:dyDescent="0.2">
      <c r="A76" s="4"/>
      <c r="B76" s="4"/>
      <c r="K76" s="220"/>
      <c r="L76" s="223"/>
      <c r="M76" s="220"/>
      <c r="N76" s="220"/>
      <c r="O76" s="220"/>
      <c r="P76" s="220"/>
      <c r="Q76" s="220"/>
      <c r="R76" s="220"/>
      <c r="S76" s="220"/>
      <c r="T76" s="220"/>
      <c r="U76" s="220"/>
      <c r="V76" s="220"/>
      <c r="W76" s="220"/>
      <c r="X76" s="220"/>
      <c r="Y76" s="220"/>
      <c r="Z76" s="220"/>
      <c r="AA76" s="220"/>
    </row>
    <row r="77" spans="1:27" x14ac:dyDescent="0.2">
      <c r="A77" s="4"/>
      <c r="B77" s="4"/>
      <c r="K77" s="220"/>
      <c r="L77" s="223"/>
      <c r="M77" s="220"/>
      <c r="N77" s="220"/>
      <c r="O77" s="220"/>
      <c r="P77" s="220"/>
      <c r="Q77" s="220"/>
      <c r="R77" s="220"/>
      <c r="S77" s="220"/>
      <c r="T77" s="220"/>
      <c r="U77" s="220"/>
      <c r="V77" s="220"/>
      <c r="W77" s="220"/>
      <c r="X77" s="220"/>
      <c r="Y77" s="220"/>
      <c r="Z77" s="220"/>
      <c r="AA77" s="220"/>
    </row>
    <row r="78" spans="1:27" x14ac:dyDescent="0.2">
      <c r="A78" s="4"/>
      <c r="B78" s="4"/>
      <c r="K78" s="220"/>
      <c r="L78" s="223"/>
      <c r="M78" s="220"/>
      <c r="N78" s="220"/>
      <c r="O78" s="220"/>
      <c r="P78" s="220"/>
      <c r="Q78" s="220"/>
      <c r="R78" s="220"/>
      <c r="S78" s="220"/>
      <c r="T78" s="220"/>
      <c r="U78" s="220"/>
      <c r="V78" s="220"/>
      <c r="W78" s="220"/>
      <c r="X78" s="220"/>
      <c r="Y78" s="220"/>
      <c r="Z78" s="220"/>
      <c r="AA78" s="220"/>
    </row>
    <row r="79" spans="1:27" x14ac:dyDescent="0.2">
      <c r="A79" s="4"/>
      <c r="B79" s="4"/>
      <c r="K79" s="220"/>
      <c r="L79" s="223"/>
      <c r="M79" s="220"/>
      <c r="N79" s="220"/>
      <c r="O79" s="220"/>
      <c r="P79" s="220"/>
      <c r="Q79" s="220"/>
      <c r="R79" s="220"/>
      <c r="S79" s="220"/>
      <c r="T79" s="220"/>
      <c r="U79" s="220"/>
      <c r="V79" s="220"/>
      <c r="W79" s="220"/>
      <c r="X79" s="220"/>
      <c r="Y79" s="220"/>
      <c r="Z79" s="220"/>
      <c r="AA79" s="220"/>
    </row>
    <row r="80" spans="1:27" x14ac:dyDescent="0.2">
      <c r="A80" s="4"/>
      <c r="B80" s="4"/>
      <c r="K80" s="220"/>
      <c r="L80" s="223"/>
      <c r="M80" s="220"/>
      <c r="N80" s="220"/>
      <c r="O80" s="220"/>
      <c r="P80" s="220"/>
      <c r="Q80" s="220"/>
      <c r="R80" s="220"/>
      <c r="S80" s="220"/>
      <c r="T80" s="220"/>
      <c r="U80" s="220"/>
      <c r="V80" s="220"/>
      <c r="W80" s="220"/>
      <c r="X80" s="220"/>
      <c r="Y80" s="220"/>
      <c r="Z80" s="220"/>
      <c r="AA80" s="220"/>
    </row>
    <row r="81" spans="1:27" x14ac:dyDescent="0.2">
      <c r="A81" s="4"/>
      <c r="B81" s="4"/>
      <c r="K81" s="220"/>
      <c r="L81" s="223"/>
      <c r="M81" s="220"/>
      <c r="N81" s="220"/>
      <c r="O81" s="220"/>
      <c r="P81" s="220"/>
      <c r="Q81" s="220"/>
      <c r="R81" s="220"/>
      <c r="S81" s="220"/>
      <c r="T81" s="220"/>
      <c r="U81" s="220"/>
      <c r="V81" s="220"/>
      <c r="W81" s="220"/>
      <c r="X81" s="220"/>
      <c r="Y81" s="220"/>
      <c r="Z81" s="220"/>
      <c r="AA81" s="220"/>
    </row>
    <row r="82" spans="1:27" x14ac:dyDescent="0.2">
      <c r="A82" s="4"/>
      <c r="B82" s="4"/>
      <c r="K82" s="220"/>
      <c r="L82" s="223"/>
      <c r="M82" s="220"/>
      <c r="N82" s="220"/>
      <c r="O82" s="220"/>
      <c r="P82" s="220"/>
      <c r="Q82" s="220"/>
      <c r="R82" s="220"/>
      <c r="S82" s="220"/>
      <c r="T82" s="220"/>
      <c r="U82" s="220"/>
      <c r="V82" s="220"/>
      <c r="W82" s="220"/>
      <c r="X82" s="220"/>
      <c r="Y82" s="220"/>
      <c r="Z82" s="220"/>
      <c r="AA82" s="220"/>
    </row>
    <row r="83" spans="1:27" x14ac:dyDescent="0.2">
      <c r="A83" s="4"/>
      <c r="B83" s="4"/>
      <c r="K83" s="220"/>
      <c r="L83" s="223"/>
      <c r="M83" s="220"/>
      <c r="N83" s="220"/>
      <c r="O83" s="220"/>
      <c r="P83" s="220"/>
      <c r="Q83" s="220"/>
      <c r="R83" s="220"/>
      <c r="S83" s="220"/>
      <c r="T83" s="220"/>
      <c r="U83" s="220"/>
      <c r="V83" s="220"/>
      <c r="W83" s="220"/>
      <c r="X83" s="220"/>
      <c r="Y83" s="220"/>
      <c r="Z83" s="220"/>
      <c r="AA83" s="220"/>
    </row>
    <row r="84" spans="1:27" x14ac:dyDescent="0.2">
      <c r="A84" s="4"/>
      <c r="B84" s="4"/>
      <c r="K84" s="220"/>
      <c r="L84" s="223"/>
      <c r="M84" s="220"/>
      <c r="N84" s="220"/>
      <c r="O84" s="220"/>
      <c r="P84" s="220"/>
      <c r="Q84" s="220"/>
      <c r="R84" s="220"/>
      <c r="S84" s="220"/>
      <c r="T84" s="220"/>
      <c r="U84" s="220"/>
      <c r="V84" s="220"/>
      <c r="W84" s="220"/>
      <c r="X84" s="220"/>
      <c r="Y84" s="220"/>
      <c r="Z84" s="220"/>
      <c r="AA84" s="220"/>
    </row>
    <row r="85" spans="1:27" x14ac:dyDescent="0.2">
      <c r="A85" s="4"/>
      <c r="B85" s="4"/>
      <c r="K85" s="220"/>
      <c r="L85" s="223"/>
      <c r="M85" s="220"/>
      <c r="N85" s="220"/>
      <c r="O85" s="220"/>
      <c r="P85" s="220"/>
      <c r="Q85" s="220"/>
      <c r="R85" s="220"/>
      <c r="S85" s="220"/>
      <c r="T85" s="220"/>
      <c r="U85" s="220"/>
      <c r="V85" s="220"/>
      <c r="W85" s="220"/>
      <c r="X85" s="220"/>
      <c r="Y85" s="220"/>
      <c r="Z85" s="220"/>
      <c r="AA85" s="220"/>
    </row>
    <row r="86" spans="1:27" x14ac:dyDescent="0.2">
      <c r="A86" s="4"/>
      <c r="B86" s="4"/>
      <c r="K86" s="220"/>
      <c r="L86" s="223"/>
      <c r="M86" s="220"/>
      <c r="N86" s="220"/>
      <c r="O86" s="220"/>
      <c r="P86" s="220"/>
      <c r="Q86" s="220"/>
      <c r="R86" s="220"/>
      <c r="S86" s="220"/>
      <c r="T86" s="220"/>
      <c r="U86" s="220"/>
      <c r="V86" s="220"/>
      <c r="W86" s="220"/>
      <c r="X86" s="220"/>
      <c r="Y86" s="220"/>
      <c r="Z86" s="220"/>
      <c r="AA86" s="220"/>
    </row>
    <row r="87" spans="1:27" x14ac:dyDescent="0.2">
      <c r="A87" s="4"/>
      <c r="B87" s="4"/>
      <c r="K87" s="220"/>
      <c r="L87" s="223"/>
      <c r="M87" s="220"/>
      <c r="N87" s="220"/>
      <c r="O87" s="220"/>
      <c r="P87" s="220"/>
      <c r="Q87" s="220"/>
      <c r="R87" s="220"/>
      <c r="S87" s="220"/>
      <c r="T87" s="220"/>
      <c r="U87" s="220"/>
      <c r="V87" s="220"/>
      <c r="W87" s="220"/>
      <c r="X87" s="220"/>
      <c r="Y87" s="220"/>
      <c r="Z87" s="220"/>
      <c r="AA87" s="220"/>
    </row>
    <row r="88" spans="1:27" x14ac:dyDescent="0.2">
      <c r="A88" s="4"/>
      <c r="B88" s="4"/>
      <c r="K88" s="220"/>
      <c r="L88" s="223"/>
      <c r="M88" s="220"/>
      <c r="N88" s="220"/>
      <c r="O88" s="220"/>
      <c r="P88" s="220"/>
      <c r="Q88" s="220"/>
      <c r="R88" s="220"/>
      <c r="S88" s="220"/>
      <c r="T88" s="220"/>
      <c r="U88" s="220"/>
      <c r="V88" s="220"/>
      <c r="W88" s="220"/>
      <c r="X88" s="220"/>
      <c r="Y88" s="220"/>
      <c r="Z88" s="220"/>
      <c r="AA88" s="220"/>
    </row>
    <row r="89" spans="1:27" x14ac:dyDescent="0.2">
      <c r="A89" s="4"/>
      <c r="B89" s="4"/>
      <c r="K89" s="220"/>
      <c r="L89" s="223"/>
      <c r="M89" s="220"/>
      <c r="N89" s="220"/>
      <c r="O89" s="220"/>
      <c r="P89" s="220"/>
      <c r="Q89" s="220"/>
      <c r="R89" s="220"/>
      <c r="S89" s="220"/>
      <c r="T89" s="220"/>
      <c r="U89" s="220"/>
      <c r="V89" s="220"/>
      <c r="W89" s="220"/>
      <c r="X89" s="220"/>
      <c r="Y89" s="220"/>
      <c r="Z89" s="220"/>
      <c r="AA89" s="220"/>
    </row>
    <row r="90" spans="1:27" x14ac:dyDescent="0.2">
      <c r="A90" s="4"/>
      <c r="B90" s="4"/>
    </row>
    <row r="91" spans="1:27" x14ac:dyDescent="0.2">
      <c r="A91" s="4"/>
      <c r="B91" s="4"/>
    </row>
    <row r="92" spans="1:27" x14ac:dyDescent="0.2">
      <c r="A92" s="4"/>
      <c r="B92" s="4"/>
    </row>
    <row r="93" spans="1:27" x14ac:dyDescent="0.2">
      <c r="A93" s="4"/>
      <c r="B93" s="4"/>
    </row>
    <row r="94" spans="1:27" x14ac:dyDescent="0.2">
      <c r="A94" s="4"/>
      <c r="B94" s="4"/>
      <c r="C94" s="4"/>
      <c r="D94" s="4"/>
      <c r="E94" s="4"/>
      <c r="F94" s="4"/>
      <c r="G94" s="4"/>
      <c r="H94" s="8"/>
      <c r="I94" s="4"/>
    </row>
    <row r="95" spans="1:27" x14ac:dyDescent="0.2">
      <c r="A95" s="4"/>
      <c r="B95" s="4"/>
      <c r="C95" s="4"/>
      <c r="D95" s="4"/>
      <c r="E95" s="4"/>
      <c r="F95" s="4"/>
      <c r="G95" s="4"/>
      <c r="H95" s="8"/>
      <c r="I95" s="4"/>
    </row>
    <row r="96" spans="1:27" x14ac:dyDescent="0.2">
      <c r="A96" s="4"/>
      <c r="B96" s="4"/>
      <c r="C96" s="4"/>
      <c r="D96" s="4"/>
      <c r="E96" s="4"/>
      <c r="F96" s="4"/>
      <c r="G96" s="4"/>
      <c r="H96" s="8"/>
      <c r="I96" s="4"/>
    </row>
    <row r="97" spans="1:9" x14ac:dyDescent="0.2">
      <c r="A97" s="4"/>
      <c r="B97" s="4"/>
      <c r="C97" s="4"/>
      <c r="D97" s="4"/>
      <c r="E97" s="4"/>
      <c r="F97" s="4"/>
      <c r="G97" s="4"/>
      <c r="H97" s="8"/>
      <c r="I97" s="4"/>
    </row>
  </sheetData>
  <autoFilter ref="K12:N12" xr:uid="{00000000-0001-0000-0000-000000000000}"/>
  <mergeCells count="33">
    <mergeCell ref="D43:E43"/>
    <mergeCell ref="D38:E38"/>
    <mergeCell ref="D39:E39"/>
    <mergeCell ref="D40:E40"/>
    <mergeCell ref="D41:E41"/>
    <mergeCell ref="D42:E42"/>
    <mergeCell ref="D33:E33"/>
    <mergeCell ref="D34:E34"/>
    <mergeCell ref="D35:E35"/>
    <mergeCell ref="D36:E36"/>
    <mergeCell ref="D37:E37"/>
    <mergeCell ref="C48:H48"/>
    <mergeCell ref="D28:E28"/>
    <mergeCell ref="D45:E45"/>
    <mergeCell ref="D23:E23"/>
    <mergeCell ref="D24:E24"/>
    <mergeCell ref="D25:E25"/>
    <mergeCell ref="D26:E26"/>
    <mergeCell ref="D27:E27"/>
    <mergeCell ref="D30:E30"/>
    <mergeCell ref="C46:E46"/>
    <mergeCell ref="D44:E44"/>
    <mergeCell ref="D29:E29"/>
    <mergeCell ref="D31:E31"/>
    <mergeCell ref="D32:E32"/>
    <mergeCell ref="G21:G22"/>
    <mergeCell ref="E6:H6"/>
    <mergeCell ref="C17:F17"/>
    <mergeCell ref="C19:I19"/>
    <mergeCell ref="E7:I7"/>
    <mergeCell ref="C21:C22"/>
    <mergeCell ref="D21:E22"/>
    <mergeCell ref="F21:F22"/>
  </mergeCells>
  <phoneticPr fontId="20" type="noConversion"/>
  <printOptions horizontalCentered="1"/>
  <pageMargins left="0.16" right="0.25" top="0.19685039370078741" bottom="0.19685039370078741" header="0.31496062992125984" footer="0.31496062992125984"/>
  <pageSetup paperSize="9" orientation="portrait" horizontalDpi="180" verticalDpi="180" r:id="rId1"/>
  <drawing r:id="rId2"/>
  <legacyDrawing r:id="rId3"/>
  <oleObjects>
    <mc:AlternateContent xmlns:mc="http://schemas.openxmlformats.org/markup-compatibility/2006">
      <mc:Choice Requires="x14">
        <oleObject progId="Word.Picture.8" shapeId="2049" r:id="rId4">
          <objectPr defaultSize="0" autoPict="0" r:id="rId5">
            <anchor moveWithCells="1" sizeWithCells="1">
              <from>
                <xdr:col>0</xdr:col>
                <xdr:colOff>28575</xdr:colOff>
                <xdr:row>0</xdr:row>
                <xdr:rowOff>9525</xdr:rowOff>
              </from>
              <to>
                <xdr:col>3</xdr:col>
                <xdr:colOff>342900</xdr:colOff>
                <xdr:row>6</xdr:row>
                <xdr:rowOff>85725</xdr:rowOff>
              </to>
            </anchor>
          </objectPr>
        </oleObject>
      </mc:Choice>
      <mc:Fallback>
        <oleObject progId="Word.Picture.8" shapeId="2049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E4AF8-8CC5-4053-8D2B-2DAF92F9EA38}">
  <dimension ref="A2:N90"/>
  <sheetViews>
    <sheetView topLeftCell="A22" zoomScale="115" zoomScaleNormal="115" workbookViewId="0">
      <selection activeCell="C11" sqref="C11:E11"/>
    </sheetView>
  </sheetViews>
  <sheetFormatPr baseColWidth="10" defaultColWidth="11.5703125" defaultRowHeight="12.75" x14ac:dyDescent="0.2"/>
  <cols>
    <col min="1" max="1" width="1.85546875" style="1" customWidth="1"/>
    <col min="2" max="2" width="2.140625" style="1" customWidth="1"/>
    <col min="3" max="3" width="4.28515625" style="1" customWidth="1"/>
    <col min="4" max="4" width="13" style="1" customWidth="1"/>
    <col min="5" max="5" width="24.28515625" style="1" customWidth="1"/>
    <col min="6" max="6" width="12" style="1" bestFit="1" customWidth="1"/>
    <col min="7" max="7" width="13.28515625" style="1" bestFit="1" customWidth="1"/>
    <col min="8" max="8" width="12.28515625" style="7" bestFit="1" customWidth="1"/>
    <col min="9" max="9" width="13" style="1" customWidth="1"/>
    <col min="10" max="10" width="16.85546875" style="66" bestFit="1" customWidth="1"/>
    <col min="11" max="11" width="21.42578125" style="1" bestFit="1" customWidth="1"/>
    <col min="12" max="12" width="11.5703125" style="7" customWidth="1"/>
    <col min="13" max="13" width="12.28515625" style="1" bestFit="1" customWidth="1"/>
    <col min="14" max="16384" width="11.5703125" style="1"/>
  </cols>
  <sheetData>
    <row r="2" spans="1:12" ht="33.75" x14ac:dyDescent="0.5">
      <c r="E2" s="9" t="s">
        <v>0</v>
      </c>
    </row>
    <row r="3" spans="1:12" ht="6" customHeight="1" x14ac:dyDescent="0.2">
      <c r="I3" s="10"/>
      <c r="J3" s="67"/>
    </row>
    <row r="4" spans="1:12" x14ac:dyDescent="0.2">
      <c r="E4" s="10" t="s">
        <v>1</v>
      </c>
      <c r="F4" s="10"/>
      <c r="G4" s="10"/>
      <c r="H4" s="10"/>
    </row>
    <row r="5" spans="1:12" x14ac:dyDescent="0.2">
      <c r="E5" s="10" t="s">
        <v>2</v>
      </c>
      <c r="F5" s="10"/>
      <c r="G5" s="10"/>
      <c r="H5" s="11"/>
    </row>
    <row r="6" spans="1:12" x14ac:dyDescent="0.2">
      <c r="E6" s="172" t="s">
        <v>3</v>
      </c>
      <c r="F6" s="172"/>
      <c r="G6" s="172"/>
      <c r="H6" s="172"/>
    </row>
    <row r="7" spans="1:12" x14ac:dyDescent="0.2">
      <c r="E7" s="178" t="s">
        <v>16</v>
      </c>
      <c r="F7" s="178"/>
      <c r="G7" s="178"/>
      <c r="H7" s="178"/>
      <c r="I7" s="178"/>
      <c r="J7" s="68"/>
    </row>
    <row r="8" spans="1:12" x14ac:dyDescent="0.2">
      <c r="E8" s="12"/>
      <c r="F8" s="12"/>
      <c r="G8" s="12"/>
      <c r="H8" s="13"/>
    </row>
    <row r="9" spans="1:12" ht="13.5" thickBot="1" x14ac:dyDescent="0.25"/>
    <row r="10" spans="1:12" ht="5.45" customHeight="1" thickTop="1" x14ac:dyDescent="0.2">
      <c r="A10" s="4"/>
      <c r="B10" s="14"/>
      <c r="C10" s="15"/>
      <c r="D10" s="15"/>
      <c r="E10" s="15"/>
      <c r="F10" s="15"/>
      <c r="G10" s="15"/>
      <c r="H10" s="16"/>
      <c r="I10" s="15"/>
    </row>
    <row r="11" spans="1:12" s="2" customFormat="1" ht="25.9" customHeight="1" thickBot="1" x14ac:dyDescent="0.3">
      <c r="A11" s="17"/>
      <c r="B11" s="18"/>
      <c r="C11" s="190" t="e">
        <f>#REF!</f>
        <v>#REF!</v>
      </c>
      <c r="D11" s="190"/>
      <c r="E11" s="190"/>
      <c r="F11" s="21"/>
      <c r="G11" s="21"/>
      <c r="H11" s="22"/>
      <c r="I11" s="21"/>
      <c r="J11" s="69"/>
      <c r="L11" s="77"/>
    </row>
    <row r="12" spans="1:12" ht="18" customHeight="1" x14ac:dyDescent="0.25">
      <c r="A12" s="4"/>
      <c r="B12" s="23"/>
      <c r="C12" s="24" t="s">
        <v>21</v>
      </c>
      <c r="D12" s="25"/>
      <c r="E12" s="25"/>
      <c r="F12" s="26"/>
      <c r="G12" s="26"/>
      <c r="H12" s="27"/>
      <c r="I12" s="28"/>
      <c r="J12" s="69"/>
    </row>
    <row r="13" spans="1:12" ht="18" x14ac:dyDescent="0.25">
      <c r="A13" s="4"/>
      <c r="B13" s="23"/>
      <c r="C13" s="29" t="s">
        <v>4</v>
      </c>
      <c r="D13" s="30"/>
      <c r="E13" s="30"/>
      <c r="F13" s="21"/>
      <c r="G13" s="21"/>
      <c r="H13" s="22"/>
      <c r="I13" s="31"/>
      <c r="J13" s="69"/>
    </row>
    <row r="14" spans="1:12" ht="18" x14ac:dyDescent="0.25">
      <c r="A14" s="4"/>
      <c r="B14" s="23"/>
      <c r="C14" s="32" t="s">
        <v>22</v>
      </c>
      <c r="D14" s="30"/>
      <c r="E14" s="30"/>
      <c r="F14" s="21"/>
      <c r="G14" s="21"/>
      <c r="H14" s="22"/>
      <c r="I14" s="31"/>
      <c r="J14" s="69"/>
    </row>
    <row r="15" spans="1:12" ht="18" x14ac:dyDescent="0.25">
      <c r="A15" s="4"/>
      <c r="B15" s="23"/>
      <c r="C15" s="32" t="s">
        <v>23</v>
      </c>
      <c r="D15" s="30"/>
      <c r="E15" s="30"/>
      <c r="F15" s="21"/>
      <c r="G15" s="21"/>
      <c r="H15" s="22"/>
      <c r="I15" s="31"/>
      <c r="J15" s="69"/>
    </row>
    <row r="16" spans="1:12" ht="18" x14ac:dyDescent="0.25">
      <c r="A16" s="4"/>
      <c r="B16" s="23"/>
      <c r="C16" s="33" t="s">
        <v>24</v>
      </c>
      <c r="D16" s="30"/>
      <c r="E16" s="30"/>
      <c r="F16" s="34"/>
      <c r="G16" s="34"/>
      <c r="H16" s="22"/>
      <c r="I16" s="31"/>
      <c r="J16" s="69"/>
    </row>
    <row r="17" spans="1:14" ht="18.75" customHeight="1" thickBot="1" x14ac:dyDescent="0.3">
      <c r="A17" s="4"/>
      <c r="B17" s="23"/>
      <c r="C17" s="173" t="s">
        <v>5</v>
      </c>
      <c r="D17" s="174"/>
      <c r="E17" s="174"/>
      <c r="F17" s="174"/>
      <c r="G17" s="35"/>
      <c r="H17" s="36"/>
      <c r="I17" s="37"/>
      <c r="J17" s="69"/>
    </row>
    <row r="18" spans="1:14" ht="16.5" thickBot="1" x14ac:dyDescent="0.3">
      <c r="A18" s="4"/>
      <c r="B18" s="23"/>
      <c r="C18" s="38"/>
      <c r="D18" s="39"/>
      <c r="E18" s="39"/>
      <c r="F18" s="21"/>
      <c r="G18" s="21"/>
      <c r="H18" s="22"/>
      <c r="I18" s="21"/>
      <c r="J18" s="69"/>
    </row>
    <row r="19" spans="1:14" ht="16.5" thickBot="1" x14ac:dyDescent="0.3">
      <c r="A19" s="4"/>
      <c r="B19" s="23"/>
      <c r="C19" s="175" t="s">
        <v>117</v>
      </c>
      <c r="D19" s="176"/>
      <c r="E19" s="176"/>
      <c r="F19" s="176"/>
      <c r="G19" s="176"/>
      <c r="H19" s="176"/>
      <c r="I19" s="177"/>
      <c r="J19" s="70"/>
    </row>
    <row r="20" spans="1:14" ht="13.5" thickBot="1" x14ac:dyDescent="0.25">
      <c r="A20" s="4"/>
      <c r="B20" s="23"/>
      <c r="C20" s="21"/>
      <c r="D20" s="21"/>
      <c r="E20" s="21"/>
      <c r="F20" s="21"/>
      <c r="G20" s="21"/>
      <c r="H20" s="22"/>
      <c r="I20" s="21"/>
      <c r="J20" s="69"/>
    </row>
    <row r="21" spans="1:14" x14ac:dyDescent="0.2">
      <c r="A21" s="4"/>
      <c r="B21" s="23"/>
      <c r="C21" s="170" t="s">
        <v>6</v>
      </c>
      <c r="D21" s="179" t="s">
        <v>7</v>
      </c>
      <c r="E21" s="180"/>
      <c r="F21" s="170" t="s">
        <v>8</v>
      </c>
      <c r="G21" s="170" t="s">
        <v>9</v>
      </c>
      <c r="H21" s="40" t="s">
        <v>10</v>
      </c>
      <c r="I21" s="41" t="s">
        <v>11</v>
      </c>
      <c r="J21" s="71" t="s">
        <v>36</v>
      </c>
      <c r="K21" s="85">
        <v>0.5</v>
      </c>
      <c r="L21" s="7" t="s">
        <v>46</v>
      </c>
    </row>
    <row r="22" spans="1:14" ht="13.5" thickBot="1" x14ac:dyDescent="0.25">
      <c r="A22" s="4"/>
      <c r="B22" s="23"/>
      <c r="C22" s="171"/>
      <c r="D22" s="181"/>
      <c r="E22" s="182"/>
      <c r="F22" s="171"/>
      <c r="G22" s="171"/>
      <c r="H22" s="42" t="s">
        <v>12</v>
      </c>
      <c r="I22" s="42" t="s">
        <v>12</v>
      </c>
      <c r="J22" s="71" t="s">
        <v>37</v>
      </c>
      <c r="K22" s="85">
        <v>3400</v>
      </c>
      <c r="L22" s="7" t="s">
        <v>45</v>
      </c>
    </row>
    <row r="23" spans="1:14" s="3" customFormat="1" x14ac:dyDescent="0.2">
      <c r="A23" s="21"/>
      <c r="B23" s="43"/>
      <c r="C23" s="44">
        <v>1</v>
      </c>
      <c r="D23" s="185" t="e">
        <f>#REF!</f>
        <v>#REF!</v>
      </c>
      <c r="E23" s="186"/>
      <c r="F23" s="44" t="e">
        <f>#REF!</f>
        <v>#REF!</v>
      </c>
      <c r="G23" s="139" t="e">
        <f>F23*2.4/1000</f>
        <v>#REF!</v>
      </c>
      <c r="H23" s="139">
        <f>'FP230130'!H23</f>
        <v>3.92</v>
      </c>
      <c r="I23" s="62" t="e">
        <f t="shared" ref="I23:I38" si="0">F23*H23</f>
        <v>#REF!</v>
      </c>
      <c r="J23" s="83" t="s">
        <v>38</v>
      </c>
      <c r="K23" s="86">
        <f>K21/K22*1000</f>
        <v>0.14705882352941174</v>
      </c>
      <c r="L23" s="78" t="s">
        <v>47</v>
      </c>
    </row>
    <row r="24" spans="1:14" s="3" customFormat="1" x14ac:dyDescent="0.2">
      <c r="A24" s="21"/>
      <c r="B24" s="43"/>
      <c r="C24" s="44">
        <f t="shared" ref="C24:C31" si="1">+C23+1</f>
        <v>2</v>
      </c>
      <c r="D24" s="185" t="e">
        <f>#REF!</f>
        <v>#REF!</v>
      </c>
      <c r="E24" s="186"/>
      <c r="F24" s="44" t="e">
        <f>#REF!</f>
        <v>#REF!</v>
      </c>
      <c r="G24" s="139" t="e">
        <f t="shared" ref="G24:G28" si="2">F24*2.4/1000</f>
        <v>#REF!</v>
      </c>
      <c r="H24" s="139">
        <v>5.2619999999999996</v>
      </c>
      <c r="I24" s="62" t="e">
        <f t="shared" si="0"/>
        <v>#REF!</v>
      </c>
      <c r="J24" s="72" t="s">
        <v>39</v>
      </c>
      <c r="K24" s="76">
        <f>VLOOKUP(C39,'FP230130'!C23:I49,7,FALSE)</f>
        <v>3927</v>
      </c>
      <c r="L24" s="78" t="s">
        <v>44</v>
      </c>
      <c r="M24" s="84"/>
    </row>
    <row r="25" spans="1:14" s="3" customFormat="1" x14ac:dyDescent="0.2">
      <c r="A25" s="21"/>
      <c r="B25" s="43"/>
      <c r="C25" s="44">
        <f t="shared" si="1"/>
        <v>3</v>
      </c>
      <c r="D25" s="185" t="e">
        <f>#REF!</f>
        <v>#REF!</v>
      </c>
      <c r="E25" s="186"/>
      <c r="F25" s="44" t="e">
        <f>#REF!</f>
        <v>#REF!</v>
      </c>
      <c r="G25" s="139" t="e">
        <f t="shared" si="2"/>
        <v>#REF!</v>
      </c>
      <c r="H25" s="139">
        <f>'FP230130'!H25</f>
        <v>1.41</v>
      </c>
      <c r="I25" s="62" t="e">
        <f t="shared" si="0"/>
        <v>#REF!</v>
      </c>
      <c r="J25" s="72" t="s">
        <v>40</v>
      </c>
      <c r="K25" s="76">
        <f>'FP230130'!I30+'FP230130'!I29</f>
        <v>1623</v>
      </c>
      <c r="L25" s="78" t="s">
        <v>43</v>
      </c>
      <c r="M25" s="84"/>
    </row>
    <row r="26" spans="1:14" s="3" customFormat="1" x14ac:dyDescent="0.2">
      <c r="A26" s="21"/>
      <c r="B26" s="43"/>
      <c r="C26" s="44">
        <v>1</v>
      </c>
      <c r="D26" s="185" t="e">
        <f>#REF!</f>
        <v>#REF!</v>
      </c>
      <c r="E26" s="186"/>
      <c r="F26" s="44" t="e">
        <f>#REF!</f>
        <v>#REF!</v>
      </c>
      <c r="G26" s="139" t="e">
        <f>F26*L43/1000</f>
        <v>#REF!</v>
      </c>
      <c r="H26" s="139">
        <f>'FP230130'!H26</f>
        <v>1.41</v>
      </c>
      <c r="I26" s="62" t="e">
        <f t="shared" si="0"/>
        <v>#REF!</v>
      </c>
      <c r="J26" s="72" t="s">
        <v>41</v>
      </c>
      <c r="K26" s="76" t="e">
        <f>'FP230130'!I45-(SUM(I23:I28)-SUM('FP230130'!I23:I28))</f>
        <v>#REF!</v>
      </c>
      <c r="L26" s="78" t="s">
        <v>58</v>
      </c>
    </row>
    <row r="27" spans="1:14" s="3" customFormat="1" x14ac:dyDescent="0.2">
      <c r="A27" s="21"/>
      <c r="B27" s="43"/>
      <c r="C27" s="44">
        <f t="shared" si="1"/>
        <v>2</v>
      </c>
      <c r="D27" s="185" t="e">
        <f>#REF!</f>
        <v>#REF!</v>
      </c>
      <c r="E27" s="186"/>
      <c r="F27" s="44" t="e">
        <f>#REF!</f>
        <v>#REF!</v>
      </c>
      <c r="G27" s="139" t="e">
        <f>F27*L42/1000</f>
        <v>#REF!</v>
      </c>
      <c r="H27" s="139">
        <f>'FP230130'!H27</f>
        <v>5.0200000000000005</v>
      </c>
      <c r="I27" s="62" t="e">
        <f t="shared" si="0"/>
        <v>#REF!</v>
      </c>
      <c r="J27" s="72" t="s">
        <v>42</v>
      </c>
      <c r="K27" s="84" t="e">
        <f>K26/K22</f>
        <v>#REF!</v>
      </c>
      <c r="L27" s="78" t="s">
        <v>48</v>
      </c>
    </row>
    <row r="28" spans="1:14" s="3" customFormat="1" x14ac:dyDescent="0.2">
      <c r="A28" s="21"/>
      <c r="B28" s="43"/>
      <c r="C28" s="44">
        <f t="shared" si="1"/>
        <v>3</v>
      </c>
      <c r="D28" s="185" t="e">
        <f>#REF!</f>
        <v>#REF!</v>
      </c>
      <c r="E28" s="186"/>
      <c r="F28" s="44" t="e">
        <f>#REF!</f>
        <v>#REF!</v>
      </c>
      <c r="G28" s="139" t="e">
        <f t="shared" si="2"/>
        <v>#REF!</v>
      </c>
      <c r="H28" s="139">
        <f>'FP230130'!H28</f>
        <v>3.77</v>
      </c>
      <c r="I28" s="62" t="e">
        <f t="shared" si="0"/>
        <v>#REF!</v>
      </c>
      <c r="J28" s="72"/>
      <c r="K28" s="76"/>
      <c r="L28" s="78"/>
    </row>
    <row r="29" spans="1:14" s="3" customFormat="1" x14ac:dyDescent="0.2">
      <c r="A29" s="21"/>
      <c r="B29" s="43"/>
      <c r="C29" s="44">
        <f t="shared" si="1"/>
        <v>4</v>
      </c>
      <c r="D29" s="185" t="e">
        <f>#REF!</f>
        <v>#REF!</v>
      </c>
      <c r="E29" s="186"/>
      <c r="F29" s="44" t="e">
        <f>#REF!</f>
        <v>#REF!</v>
      </c>
      <c r="G29" s="139" t="e">
        <f>F29*0.33/1000</f>
        <v>#REF!</v>
      </c>
      <c r="H29" s="139">
        <v>1.72</v>
      </c>
      <c r="I29" s="62" t="e">
        <f t="shared" si="0"/>
        <v>#REF!</v>
      </c>
      <c r="J29" s="72" t="s">
        <v>102</v>
      </c>
      <c r="K29" s="84" t="e">
        <f>K21/#REF!</f>
        <v>#REF!</v>
      </c>
      <c r="L29" s="135" t="s">
        <v>103</v>
      </c>
    </row>
    <row r="30" spans="1:14" s="3" customFormat="1" ht="13.5" thickBot="1" x14ac:dyDescent="0.25">
      <c r="A30" s="21"/>
      <c r="B30" s="43"/>
      <c r="C30" s="44">
        <v>4</v>
      </c>
      <c r="D30" s="185" t="e">
        <f>#REF!</f>
        <v>#REF!</v>
      </c>
      <c r="E30" s="186"/>
      <c r="F30" s="44" t="e">
        <f>#REF!</f>
        <v>#REF!</v>
      </c>
      <c r="G30" s="139" t="e">
        <f>F30*0.33/1000</f>
        <v>#REF!</v>
      </c>
      <c r="H30" s="139">
        <v>1.71</v>
      </c>
      <c r="I30" s="62" t="e">
        <f t="shared" si="0"/>
        <v>#REF!</v>
      </c>
      <c r="J30" s="72"/>
      <c r="K30" s="84"/>
      <c r="L30" s="78"/>
      <c r="N30" s="3">
        <v>3624</v>
      </c>
    </row>
    <row r="31" spans="1:14" s="3" customFormat="1" hidden="1" x14ac:dyDescent="0.2">
      <c r="A31" s="21"/>
      <c r="B31" s="43"/>
      <c r="C31" s="44">
        <f t="shared" si="1"/>
        <v>5</v>
      </c>
      <c r="D31" s="185" t="e">
        <f>#REF!</f>
        <v>#REF!</v>
      </c>
      <c r="E31" s="186"/>
      <c r="F31" s="44" t="e">
        <f>#REF!</f>
        <v>#REF!</v>
      </c>
      <c r="G31" s="139" t="e">
        <f>#REF!</f>
        <v>#REF!</v>
      </c>
      <c r="H31" s="139">
        <f>'FP230130'!H31</f>
        <v>4.01</v>
      </c>
      <c r="I31" s="62" t="e">
        <f t="shared" si="0"/>
        <v>#REF!</v>
      </c>
      <c r="J31" s="72"/>
      <c r="K31" s="137" t="e">
        <f t="shared" ref="K31:K37" si="3">G23+(F23*K$29)</f>
        <v>#REF!</v>
      </c>
      <c r="L31" s="78"/>
    </row>
    <row r="32" spans="1:14" s="3" customFormat="1" hidden="1" x14ac:dyDescent="0.2">
      <c r="A32" s="21"/>
      <c r="B32" s="43"/>
      <c r="C32" s="44">
        <v>10</v>
      </c>
      <c r="D32" s="185" t="e">
        <f>#REF!</f>
        <v>#REF!</v>
      </c>
      <c r="E32" s="186"/>
      <c r="F32" s="44" t="e">
        <f>#REF!</f>
        <v>#REF!</v>
      </c>
      <c r="G32" s="139" t="e">
        <f>#REF!</f>
        <v>#REF!</v>
      </c>
      <c r="H32" s="139">
        <f>'FP230130'!H32</f>
        <v>2.57</v>
      </c>
      <c r="I32" s="62" t="e">
        <f t="shared" si="0"/>
        <v>#REF!</v>
      </c>
      <c r="J32" s="72"/>
      <c r="K32" s="137" t="e">
        <f t="shared" si="3"/>
        <v>#REF!</v>
      </c>
      <c r="L32" s="78"/>
    </row>
    <row r="33" spans="1:13" s="3" customFormat="1" hidden="1" x14ac:dyDescent="0.2">
      <c r="A33" s="21"/>
      <c r="B33" s="43"/>
      <c r="C33" s="44" t="e">
        <f>#REF!</f>
        <v>#REF!</v>
      </c>
      <c r="D33" s="185" t="e">
        <f>#REF!</f>
        <v>#REF!</v>
      </c>
      <c r="E33" s="186"/>
      <c r="F33" s="44" t="e">
        <f>#REF!</f>
        <v>#REF!</v>
      </c>
      <c r="G33" s="139" t="e">
        <f>#REF!</f>
        <v>#REF!</v>
      </c>
      <c r="H33" s="139">
        <f>'FP230130'!H33</f>
        <v>6.73</v>
      </c>
      <c r="I33" s="62" t="e">
        <f t="shared" si="0"/>
        <v>#REF!</v>
      </c>
      <c r="J33" s="155"/>
      <c r="K33" s="137" t="e">
        <f t="shared" si="3"/>
        <v>#REF!</v>
      </c>
      <c r="L33" s="78"/>
    </row>
    <row r="34" spans="1:13" s="3" customFormat="1" hidden="1" x14ac:dyDescent="0.2">
      <c r="A34" s="21"/>
      <c r="B34" s="43"/>
      <c r="C34" s="44" t="e">
        <f>#REF!</f>
        <v>#REF!</v>
      </c>
      <c r="D34" s="185" t="e">
        <f>#REF!</f>
        <v>#REF!</v>
      </c>
      <c r="E34" s="186"/>
      <c r="F34" s="44" t="e">
        <f>#REF!</f>
        <v>#REF!</v>
      </c>
      <c r="G34" s="139" t="e">
        <f>#REF!</f>
        <v>#REF!</v>
      </c>
      <c r="H34" s="139">
        <f>'FP230130'!H34</f>
        <v>4.47</v>
      </c>
      <c r="I34" s="62" t="e">
        <f t="shared" si="0"/>
        <v>#REF!</v>
      </c>
      <c r="J34" s="72"/>
      <c r="K34" s="137" t="e">
        <f t="shared" si="3"/>
        <v>#REF!</v>
      </c>
      <c r="L34" s="78"/>
    </row>
    <row r="35" spans="1:13" s="3" customFormat="1" hidden="1" x14ac:dyDescent="0.2">
      <c r="A35" s="21"/>
      <c r="B35" s="43"/>
      <c r="C35" s="44" t="e">
        <f>#REF!</f>
        <v>#REF!</v>
      </c>
      <c r="D35" s="185" t="e">
        <f>#REF!</f>
        <v>#REF!</v>
      </c>
      <c r="E35" s="186"/>
      <c r="F35" s="44" t="e">
        <f>#REF!</f>
        <v>#REF!</v>
      </c>
      <c r="G35" s="139" t="e">
        <f>#REF!</f>
        <v>#REF!</v>
      </c>
      <c r="H35" s="139">
        <f>'FP230130'!H35</f>
        <v>3.24</v>
      </c>
      <c r="I35" s="62" t="e">
        <f t="shared" si="0"/>
        <v>#REF!</v>
      </c>
      <c r="J35" s="72">
        <f>300/0.6</f>
        <v>500</v>
      </c>
      <c r="K35" s="137" t="e">
        <f t="shared" si="3"/>
        <v>#REF!</v>
      </c>
      <c r="L35" s="78"/>
    </row>
    <row r="36" spans="1:13" s="3" customFormat="1" hidden="1" x14ac:dyDescent="0.2">
      <c r="A36" s="21"/>
      <c r="B36" s="43"/>
      <c r="C36" s="44" t="e">
        <f>#REF!</f>
        <v>#REF!</v>
      </c>
      <c r="D36" s="185" t="e">
        <f>#REF!</f>
        <v>#REF!</v>
      </c>
      <c r="E36" s="186"/>
      <c r="F36" s="44" t="e">
        <f>#REF!</f>
        <v>#REF!</v>
      </c>
      <c r="G36" s="139" t="e">
        <f>#REF!</f>
        <v>#REF!</v>
      </c>
      <c r="H36" s="139">
        <f>'FP230130'!H36</f>
        <v>7.32</v>
      </c>
      <c r="I36" s="62" t="e">
        <f t="shared" si="0"/>
        <v>#REF!</v>
      </c>
      <c r="J36" s="140">
        <f>0.6/300</f>
        <v>2E-3</v>
      </c>
      <c r="K36" s="137" t="e">
        <f t="shared" si="3"/>
        <v>#REF!</v>
      </c>
      <c r="L36" s="78"/>
    </row>
    <row r="37" spans="1:13" s="3" customFormat="1" hidden="1" x14ac:dyDescent="0.2">
      <c r="A37" s="21"/>
      <c r="B37" s="43"/>
      <c r="C37" s="44" t="e">
        <f>#REF!</f>
        <v>#REF!</v>
      </c>
      <c r="D37" s="185" t="e">
        <f>#REF!</f>
        <v>#REF!</v>
      </c>
      <c r="E37" s="186"/>
      <c r="F37" s="44" t="e">
        <f>#REF!</f>
        <v>#REF!</v>
      </c>
      <c r="G37" s="139" t="e">
        <f>#REF!</f>
        <v>#REF!</v>
      </c>
      <c r="H37" s="139">
        <f>'FP230130'!H42</f>
        <v>9.14</v>
      </c>
      <c r="I37" s="62" t="e">
        <f t="shared" si="0"/>
        <v>#REF!</v>
      </c>
      <c r="J37" s="72"/>
      <c r="K37" s="137" t="e">
        <f t="shared" si="3"/>
        <v>#REF!</v>
      </c>
      <c r="L37" s="78"/>
    </row>
    <row r="38" spans="1:13" s="3" customFormat="1" ht="13.5" hidden="1" thickBot="1" x14ac:dyDescent="0.25">
      <c r="A38" s="21"/>
      <c r="B38" s="43"/>
      <c r="C38" s="44" t="e">
        <f>#REF!</f>
        <v>#REF!</v>
      </c>
      <c r="D38" s="185" t="e">
        <f>#REF!</f>
        <v>#REF!</v>
      </c>
      <c r="E38" s="186"/>
      <c r="F38" s="44" t="e">
        <f>#REF!</f>
        <v>#REF!</v>
      </c>
      <c r="G38" s="139" t="e">
        <f>#REF!</f>
        <v>#REF!</v>
      </c>
      <c r="H38" s="139">
        <f>'FP230130'!H43</f>
        <v>7.2700000000000005</v>
      </c>
      <c r="I38" s="62" t="e">
        <f t="shared" si="0"/>
        <v>#REF!</v>
      </c>
      <c r="J38" s="72"/>
      <c r="K38" s="137" t="e">
        <f t="shared" ref="K38:K50" si="4">G30+(F30*K$29)</f>
        <v>#REF!</v>
      </c>
      <c r="L38" s="78"/>
    </row>
    <row r="39" spans="1:13" ht="13.5" thickBot="1" x14ac:dyDescent="0.25">
      <c r="A39" s="4"/>
      <c r="B39" s="23"/>
      <c r="C39" s="191" t="s">
        <v>13</v>
      </c>
      <c r="D39" s="188"/>
      <c r="E39" s="192"/>
      <c r="F39" s="51" t="e">
        <f>SUM(F23:F38)</f>
        <v>#REF!</v>
      </c>
      <c r="G39" s="52" t="e">
        <f>SUM(G23:G38)</f>
        <v>#REF!</v>
      </c>
      <c r="H39" s="53"/>
      <c r="I39" s="82" t="e">
        <f>SUM(I23:I38)</f>
        <v>#REF!</v>
      </c>
      <c r="J39" s="156" t="e">
        <f>G23/F23*1000</f>
        <v>#REF!</v>
      </c>
      <c r="K39" s="137" t="e">
        <f t="shared" si="4"/>
        <v>#REF!</v>
      </c>
      <c r="M39" s="1">
        <v>2.4</v>
      </c>
    </row>
    <row r="40" spans="1:13" x14ac:dyDescent="0.2">
      <c r="A40" s="4"/>
      <c r="B40" s="23"/>
      <c r="C40" s="54" t="s">
        <v>14</v>
      </c>
      <c r="D40" s="55"/>
      <c r="E40" s="55"/>
      <c r="F40" s="55"/>
      <c r="G40" s="55"/>
      <c r="H40" s="27"/>
      <c r="I40" s="56"/>
      <c r="J40" s="156" t="e">
        <f t="shared" ref="J40:J46" si="5">G24/F24*1000</f>
        <v>#REF!</v>
      </c>
      <c r="K40" s="137" t="e">
        <f t="shared" si="4"/>
        <v>#REF!</v>
      </c>
      <c r="M40" s="1">
        <v>2.4</v>
      </c>
    </row>
    <row r="41" spans="1:13" ht="15.75" x14ac:dyDescent="0.2">
      <c r="A41" s="4"/>
      <c r="B41" s="23"/>
      <c r="C41" s="183" t="e">
        <f>#REF!</f>
        <v>#REF!</v>
      </c>
      <c r="D41" s="184"/>
      <c r="E41" s="184"/>
      <c r="F41" s="184"/>
      <c r="G41" s="184"/>
      <c r="H41" s="184"/>
      <c r="I41" s="57"/>
      <c r="J41" s="156" t="e">
        <f t="shared" si="5"/>
        <v>#REF!</v>
      </c>
      <c r="K41" s="137" t="e">
        <f t="shared" si="4"/>
        <v>#REF!</v>
      </c>
      <c r="M41" s="1">
        <v>1.6666666666666667</v>
      </c>
    </row>
    <row r="42" spans="1:13" x14ac:dyDescent="0.2">
      <c r="A42" s="4"/>
      <c r="B42" s="23"/>
      <c r="C42" s="58" t="e">
        <f>#REF!</f>
        <v>#REF!</v>
      </c>
      <c r="D42" s="21"/>
      <c r="E42" s="21"/>
      <c r="F42" s="21"/>
      <c r="G42" s="21"/>
      <c r="H42" s="22"/>
      <c r="I42" s="31"/>
      <c r="J42" s="156" t="e">
        <f t="shared" si="5"/>
        <v>#REF!</v>
      </c>
      <c r="K42" s="137" t="e">
        <f t="shared" si="4"/>
        <v>#REF!</v>
      </c>
      <c r="L42" s="7">
        <v>2.4</v>
      </c>
      <c r="M42" s="1">
        <v>3</v>
      </c>
    </row>
    <row r="43" spans="1:13" x14ac:dyDescent="0.2">
      <c r="A43" s="4"/>
      <c r="B43" s="23"/>
      <c r="C43" s="58" t="e">
        <f>#REF!</f>
        <v>#REF!</v>
      </c>
      <c r="D43" s="21"/>
      <c r="E43" s="21"/>
      <c r="F43" s="21"/>
      <c r="G43" s="21"/>
      <c r="H43" s="22"/>
      <c r="I43" s="31"/>
      <c r="J43" s="156" t="e">
        <f t="shared" si="5"/>
        <v>#REF!</v>
      </c>
      <c r="K43" s="137" t="e">
        <f t="shared" si="4"/>
        <v>#REF!</v>
      </c>
      <c r="L43" s="7">
        <v>3.2700000000000395</v>
      </c>
      <c r="M43" s="1">
        <v>2.8</v>
      </c>
    </row>
    <row r="44" spans="1:13" x14ac:dyDescent="0.2">
      <c r="A44" s="4"/>
      <c r="B44" s="23"/>
      <c r="C44" s="58" t="e">
        <f>#REF!</f>
        <v>#REF!</v>
      </c>
      <c r="D44" s="21"/>
      <c r="E44" s="21"/>
      <c r="F44" s="21"/>
      <c r="G44" s="21"/>
      <c r="H44" s="22"/>
      <c r="I44" s="31"/>
      <c r="J44" s="156" t="e">
        <f t="shared" si="5"/>
        <v>#REF!</v>
      </c>
      <c r="K44" s="137" t="e">
        <f t="shared" si="4"/>
        <v>#REF!</v>
      </c>
      <c r="M44" s="1">
        <v>2</v>
      </c>
    </row>
    <row r="45" spans="1:13" x14ac:dyDescent="0.2">
      <c r="A45" s="4"/>
      <c r="B45" s="59"/>
      <c r="C45" s="58" t="e">
        <f>#REF!</f>
        <v>#REF!</v>
      </c>
      <c r="D45" s="21"/>
      <c r="E45" s="21"/>
      <c r="F45" s="21"/>
      <c r="G45" s="21"/>
      <c r="H45" s="22"/>
      <c r="I45" s="31"/>
      <c r="J45" s="156" t="e">
        <f t="shared" si="5"/>
        <v>#REF!</v>
      </c>
      <c r="K45" s="137" t="e">
        <f t="shared" si="4"/>
        <v>#REF!</v>
      </c>
      <c r="M45" s="1">
        <v>330</v>
      </c>
    </row>
    <row r="46" spans="1:13" x14ac:dyDescent="0.2">
      <c r="A46" s="4"/>
      <c r="B46" s="59"/>
      <c r="C46" s="58" t="e">
        <f>#REF!</f>
        <v>#REF!</v>
      </c>
      <c r="D46" s="21"/>
      <c r="E46" s="21"/>
      <c r="F46" s="21"/>
      <c r="G46" s="21"/>
      <c r="H46" s="22"/>
      <c r="I46" s="31"/>
      <c r="J46" s="156" t="e">
        <f t="shared" si="5"/>
        <v>#REF!</v>
      </c>
      <c r="K46" s="137" t="e">
        <f t="shared" si="4"/>
        <v>#REF!</v>
      </c>
      <c r="M46" s="1">
        <v>330</v>
      </c>
    </row>
    <row r="47" spans="1:13" x14ac:dyDescent="0.2">
      <c r="A47" s="4"/>
      <c r="B47" s="59"/>
      <c r="C47" s="81" t="e">
        <f>#REF!</f>
        <v>#REF!</v>
      </c>
      <c r="D47" s="21"/>
      <c r="E47" s="21"/>
      <c r="F47" s="21"/>
      <c r="G47" s="21"/>
      <c r="H47" s="22"/>
      <c r="I47" s="31"/>
      <c r="J47" s="69"/>
      <c r="K47" s="137" t="e">
        <f t="shared" si="4"/>
        <v>#REF!</v>
      </c>
    </row>
    <row r="48" spans="1:13" x14ac:dyDescent="0.2">
      <c r="A48" s="4"/>
      <c r="B48" s="59"/>
      <c r="C48" s="58"/>
      <c r="D48" s="21"/>
      <c r="E48" s="21"/>
      <c r="F48" s="21"/>
      <c r="G48" s="21"/>
      <c r="H48" s="22"/>
      <c r="I48" s="31"/>
      <c r="J48" s="69"/>
      <c r="K48" s="137" t="e">
        <f t="shared" si="4"/>
        <v>#REF!</v>
      </c>
    </row>
    <row r="49" spans="1:11" ht="13.5" thickBot="1" x14ac:dyDescent="0.25">
      <c r="A49" s="4"/>
      <c r="B49" s="59"/>
      <c r="C49" s="60"/>
      <c r="D49" s="61"/>
      <c r="E49" s="61"/>
      <c r="F49" s="61"/>
      <c r="G49" s="61"/>
      <c r="H49" s="36"/>
      <c r="I49" s="37"/>
      <c r="J49" s="69"/>
      <c r="K49" s="137" t="e">
        <f t="shared" si="4"/>
        <v>#REF!</v>
      </c>
    </row>
    <row r="50" spans="1:11" x14ac:dyDescent="0.2">
      <c r="A50" s="4"/>
      <c r="B50" s="4"/>
      <c r="C50" s="5"/>
      <c r="D50" s="5"/>
      <c r="E50" s="5"/>
      <c r="F50" s="5"/>
      <c r="G50" s="5"/>
      <c r="H50" s="6"/>
      <c r="I50" s="5"/>
      <c r="J50" s="75"/>
      <c r="K50" s="137" t="e">
        <f t="shared" si="4"/>
        <v>#REF!</v>
      </c>
    </row>
    <row r="51" spans="1:11" x14ac:dyDescent="0.2">
      <c r="A51" s="4"/>
      <c r="B51" s="4"/>
      <c r="C51" s="5"/>
      <c r="D51" s="5"/>
      <c r="E51" s="5"/>
      <c r="F51" s="5"/>
      <c r="G51" s="5"/>
      <c r="H51" s="6"/>
      <c r="I51" s="5"/>
      <c r="J51" s="75"/>
    </row>
    <row r="52" spans="1:11" x14ac:dyDescent="0.2">
      <c r="A52" s="4"/>
      <c r="B52" s="4"/>
    </row>
    <row r="53" spans="1:11" x14ac:dyDescent="0.2">
      <c r="A53" s="4"/>
      <c r="B53" s="4"/>
    </row>
    <row r="54" spans="1:11" x14ac:dyDescent="0.2">
      <c r="A54" s="4"/>
      <c r="B54" s="4"/>
    </row>
    <row r="55" spans="1:11" x14ac:dyDescent="0.2">
      <c r="A55" s="4"/>
      <c r="B55" s="4"/>
    </row>
    <row r="56" spans="1:11" x14ac:dyDescent="0.2">
      <c r="A56" s="4"/>
      <c r="B56" s="4"/>
    </row>
    <row r="57" spans="1:11" x14ac:dyDescent="0.2">
      <c r="A57" s="4"/>
      <c r="B57" s="4"/>
    </row>
    <row r="58" spans="1:11" x14ac:dyDescent="0.2">
      <c r="A58" s="4"/>
      <c r="B58" s="4"/>
    </row>
    <row r="59" spans="1:11" x14ac:dyDescent="0.2">
      <c r="A59" s="4"/>
      <c r="B59" s="4"/>
    </row>
    <row r="60" spans="1:11" x14ac:dyDescent="0.2">
      <c r="A60" s="4"/>
      <c r="B60" s="4"/>
    </row>
    <row r="61" spans="1:11" x14ac:dyDescent="0.2">
      <c r="A61" s="4"/>
      <c r="B61" s="4"/>
    </row>
    <row r="62" spans="1:11" x14ac:dyDescent="0.2">
      <c r="A62" s="4"/>
      <c r="B62" s="4"/>
    </row>
    <row r="63" spans="1:11" x14ac:dyDescent="0.2">
      <c r="A63" s="4"/>
      <c r="B63" s="4"/>
    </row>
    <row r="64" spans="1:11" x14ac:dyDescent="0.2">
      <c r="A64" s="4"/>
      <c r="B64" s="4"/>
    </row>
    <row r="65" spans="1:2" x14ac:dyDescent="0.2">
      <c r="A65" s="4"/>
      <c r="B65" s="4"/>
    </row>
    <row r="66" spans="1:2" x14ac:dyDescent="0.2">
      <c r="A66" s="4"/>
      <c r="B66" s="4"/>
    </row>
    <row r="67" spans="1:2" x14ac:dyDescent="0.2">
      <c r="A67" s="4"/>
      <c r="B67" s="4"/>
    </row>
    <row r="68" spans="1:2" x14ac:dyDescent="0.2">
      <c r="A68" s="4"/>
      <c r="B68" s="4"/>
    </row>
    <row r="69" spans="1:2" x14ac:dyDescent="0.2">
      <c r="A69" s="4"/>
      <c r="B69" s="4"/>
    </row>
    <row r="70" spans="1:2" x14ac:dyDescent="0.2">
      <c r="A70" s="4"/>
      <c r="B70" s="4"/>
    </row>
    <row r="71" spans="1:2" x14ac:dyDescent="0.2">
      <c r="A71" s="4"/>
      <c r="B71" s="4"/>
    </row>
    <row r="72" spans="1:2" x14ac:dyDescent="0.2">
      <c r="A72" s="4"/>
      <c r="B72" s="4"/>
    </row>
    <row r="73" spans="1:2" x14ac:dyDescent="0.2">
      <c r="A73" s="4"/>
      <c r="B73" s="4"/>
    </row>
    <row r="74" spans="1:2" x14ac:dyDescent="0.2">
      <c r="A74" s="4"/>
      <c r="B74" s="4"/>
    </row>
    <row r="75" spans="1:2" x14ac:dyDescent="0.2">
      <c r="A75" s="4"/>
      <c r="B75" s="4"/>
    </row>
    <row r="76" spans="1:2" x14ac:dyDescent="0.2">
      <c r="A76" s="4"/>
      <c r="B76" s="4"/>
    </row>
    <row r="77" spans="1:2" x14ac:dyDescent="0.2">
      <c r="A77" s="4"/>
      <c r="B77" s="4"/>
    </row>
    <row r="78" spans="1:2" x14ac:dyDescent="0.2">
      <c r="A78" s="4"/>
      <c r="B78" s="4"/>
    </row>
    <row r="79" spans="1:2" x14ac:dyDescent="0.2">
      <c r="A79" s="4"/>
      <c r="B79" s="4"/>
    </row>
    <row r="80" spans="1:2" x14ac:dyDescent="0.2">
      <c r="A80" s="4"/>
      <c r="B80" s="4"/>
    </row>
    <row r="81" spans="1:9" x14ac:dyDescent="0.2">
      <c r="A81" s="4"/>
      <c r="B81" s="4"/>
    </row>
    <row r="82" spans="1:9" x14ac:dyDescent="0.2">
      <c r="A82" s="4"/>
      <c r="B82" s="4"/>
    </row>
    <row r="83" spans="1:9" x14ac:dyDescent="0.2">
      <c r="A83" s="4"/>
      <c r="B83" s="4"/>
    </row>
    <row r="84" spans="1:9" x14ac:dyDescent="0.2">
      <c r="A84" s="4"/>
      <c r="B84" s="4"/>
    </row>
    <row r="85" spans="1:9" x14ac:dyDescent="0.2">
      <c r="A85" s="4"/>
      <c r="B85" s="4"/>
    </row>
    <row r="86" spans="1:9" x14ac:dyDescent="0.2">
      <c r="A86" s="4"/>
      <c r="B86" s="4"/>
    </row>
    <row r="87" spans="1:9" x14ac:dyDescent="0.2">
      <c r="A87" s="4"/>
      <c r="B87" s="4"/>
      <c r="C87" s="4"/>
      <c r="D87" s="4"/>
      <c r="E87" s="4"/>
      <c r="F87" s="4"/>
      <c r="G87" s="4"/>
      <c r="H87" s="8"/>
      <c r="I87" s="4"/>
    </row>
    <row r="88" spans="1:9" x14ac:dyDescent="0.2">
      <c r="A88" s="4"/>
      <c r="B88" s="4"/>
      <c r="C88" s="4"/>
      <c r="D88" s="4"/>
      <c r="E88" s="4"/>
      <c r="F88" s="4"/>
      <c r="G88" s="4"/>
      <c r="H88" s="8"/>
      <c r="I88" s="4"/>
    </row>
    <row r="89" spans="1:9" x14ac:dyDescent="0.2">
      <c r="A89" s="4"/>
      <c r="B89" s="4"/>
      <c r="C89" s="4"/>
      <c r="D89" s="4"/>
      <c r="E89" s="4"/>
      <c r="F89" s="4"/>
      <c r="G89" s="4"/>
      <c r="H89" s="8"/>
      <c r="I89" s="4"/>
    </row>
    <row r="90" spans="1:9" x14ac:dyDescent="0.2">
      <c r="A90" s="4"/>
      <c r="B90" s="4"/>
      <c r="C90" s="4"/>
      <c r="D90" s="4"/>
      <c r="E90" s="4"/>
      <c r="F90" s="4"/>
      <c r="G90" s="4"/>
      <c r="H90" s="8"/>
      <c r="I90" s="4"/>
    </row>
  </sheetData>
  <mergeCells count="27">
    <mergeCell ref="D37:E37"/>
    <mergeCell ref="D38:E38"/>
    <mergeCell ref="D30:E30"/>
    <mergeCell ref="C41:H41"/>
    <mergeCell ref="D23:E23"/>
    <mergeCell ref="D24:E24"/>
    <mergeCell ref="D25:E25"/>
    <mergeCell ref="D26:E26"/>
    <mergeCell ref="D27:E27"/>
    <mergeCell ref="D28:E28"/>
    <mergeCell ref="C39:E39"/>
    <mergeCell ref="D29:E29"/>
    <mergeCell ref="D31:E31"/>
    <mergeCell ref="D32:E32"/>
    <mergeCell ref="D33:E33"/>
    <mergeCell ref="D34:E34"/>
    <mergeCell ref="D35:E35"/>
    <mergeCell ref="D36:E36"/>
    <mergeCell ref="E6:H6"/>
    <mergeCell ref="E7:I7"/>
    <mergeCell ref="C17:F17"/>
    <mergeCell ref="C19:I19"/>
    <mergeCell ref="C21:C22"/>
    <mergeCell ref="D21:E22"/>
    <mergeCell ref="F21:F22"/>
    <mergeCell ref="G21:G22"/>
    <mergeCell ref="C11:E11"/>
  </mergeCells>
  <printOptions horizontalCentered="1"/>
  <pageMargins left="0.16" right="0.25" top="0.19685039370078741" bottom="0.19685039370078741" header="0.31496062992125984" footer="0.31496062992125984"/>
  <pageSetup paperSize="9" orientation="portrait" horizontalDpi="4294967293" verticalDpi="180" r:id="rId1"/>
  <drawing r:id="rId2"/>
  <legacyDrawing r:id="rId3"/>
  <oleObjects>
    <mc:AlternateContent xmlns:mc="http://schemas.openxmlformats.org/markup-compatibility/2006">
      <mc:Choice Requires="x14">
        <oleObject progId="Word.Picture.8" shapeId="4097" r:id="rId4">
          <objectPr defaultSize="0" autoPict="0" r:id="rId5">
            <anchor moveWithCells="1" sizeWithCells="1">
              <from>
                <xdr:col>0</xdr:col>
                <xdr:colOff>28575</xdr:colOff>
                <xdr:row>0</xdr:row>
                <xdr:rowOff>9525</xdr:rowOff>
              </from>
              <to>
                <xdr:col>3</xdr:col>
                <xdr:colOff>342900</xdr:colOff>
                <xdr:row>6</xdr:row>
                <xdr:rowOff>85725</xdr:rowOff>
              </to>
            </anchor>
          </objectPr>
        </oleObject>
      </mc:Choice>
      <mc:Fallback>
        <oleObject progId="Word.Picture.8" shapeId="4097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97D57-0BAB-4438-9B76-8EF4CC4EA201}">
  <sheetPr filterMode="1"/>
  <dimension ref="A2:P95"/>
  <sheetViews>
    <sheetView zoomScale="115" zoomScaleNormal="115" workbookViewId="0">
      <selection activeCell="C43" sqref="C43"/>
    </sheetView>
  </sheetViews>
  <sheetFormatPr baseColWidth="10" defaultColWidth="11.5703125" defaultRowHeight="12.75" x14ac:dyDescent="0.2"/>
  <cols>
    <col min="1" max="1" width="1.85546875" style="1" customWidth="1"/>
    <col min="2" max="2" width="2.140625" style="1" customWidth="1"/>
    <col min="3" max="3" width="4.28515625" style="1" customWidth="1"/>
    <col min="4" max="4" width="13" style="1" customWidth="1"/>
    <col min="5" max="5" width="24.28515625" style="1" customWidth="1"/>
    <col min="6" max="6" width="12" style="1" bestFit="1" customWidth="1"/>
    <col min="7" max="7" width="12.85546875" style="1" customWidth="1"/>
    <col min="8" max="8" width="12.28515625" style="7" bestFit="1" customWidth="1"/>
    <col min="9" max="9" width="13" style="1" customWidth="1"/>
    <col min="10" max="10" width="13" style="66" customWidth="1"/>
    <col min="11" max="11" width="12.5703125" style="1" bestFit="1" customWidth="1"/>
    <col min="12" max="12" width="11.5703125" style="7" customWidth="1"/>
    <col min="13" max="13" width="6.85546875" style="1" customWidth="1"/>
    <col min="14" max="16384" width="11.5703125" style="1"/>
  </cols>
  <sheetData>
    <row r="2" spans="1:16" ht="33.75" x14ac:dyDescent="0.5">
      <c r="E2" s="9" t="s">
        <v>0</v>
      </c>
    </row>
    <row r="3" spans="1:16" ht="6" customHeight="1" x14ac:dyDescent="0.2">
      <c r="I3" s="10"/>
      <c r="J3" s="67"/>
    </row>
    <row r="4" spans="1:16" x14ac:dyDescent="0.2">
      <c r="E4" s="10" t="s">
        <v>1</v>
      </c>
      <c r="F4" s="10"/>
      <c r="G4" s="10"/>
      <c r="H4" s="10"/>
    </row>
    <row r="5" spans="1:16" x14ac:dyDescent="0.2">
      <c r="E5" s="10" t="s">
        <v>2</v>
      </c>
      <c r="F5" s="10"/>
      <c r="G5" s="10"/>
      <c r="H5" s="11"/>
    </row>
    <row r="6" spans="1:16" x14ac:dyDescent="0.2">
      <c r="E6" s="172" t="s">
        <v>3</v>
      </c>
      <c r="F6" s="172"/>
      <c r="G6" s="172"/>
      <c r="H6" s="172"/>
    </row>
    <row r="7" spans="1:16" x14ac:dyDescent="0.2">
      <c r="E7" s="178" t="s">
        <v>16</v>
      </c>
      <c r="F7" s="178"/>
      <c r="G7" s="178"/>
      <c r="H7" s="178"/>
      <c r="I7" s="178"/>
      <c r="J7" s="68"/>
    </row>
    <row r="8" spans="1:16" x14ac:dyDescent="0.2">
      <c r="E8" s="12"/>
      <c r="F8" s="12"/>
      <c r="G8" s="12"/>
      <c r="H8" s="13"/>
    </row>
    <row r="9" spans="1:16" ht="13.5" thickBot="1" x14ac:dyDescent="0.25"/>
    <row r="10" spans="1:16" ht="5.45" customHeight="1" thickTop="1" x14ac:dyDescent="0.2">
      <c r="A10" s="4"/>
      <c r="B10" s="14"/>
      <c r="C10" s="15"/>
      <c r="D10" s="15"/>
      <c r="E10" s="15"/>
      <c r="F10" s="15"/>
      <c r="G10" s="15"/>
      <c r="H10" s="16"/>
      <c r="I10" s="15"/>
    </row>
    <row r="11" spans="1:16" s="2" customFormat="1" ht="25.9" customHeight="1" thickBot="1" x14ac:dyDescent="0.3">
      <c r="A11" s="17"/>
      <c r="B11" s="18"/>
      <c r="C11" s="19" t="s">
        <v>125</v>
      </c>
      <c r="D11" s="19"/>
      <c r="E11" s="20"/>
      <c r="F11" s="21"/>
      <c r="G11" s="21"/>
      <c r="H11" s="22"/>
      <c r="I11" s="21"/>
      <c r="J11" s="69"/>
      <c r="K11" s="124"/>
      <c r="L11" s="125"/>
      <c r="M11" s="127"/>
      <c r="N11" s="141"/>
      <c r="O11" s="125"/>
      <c r="P11" s="2">
        <f>0.125</f>
        <v>0.125</v>
      </c>
    </row>
    <row r="12" spans="1:16" ht="18" customHeight="1" thickTop="1" thickBot="1" x14ac:dyDescent="0.3">
      <c r="A12" s="4"/>
      <c r="B12" s="23"/>
      <c r="C12" s="24" t="s">
        <v>21</v>
      </c>
      <c r="D12" s="25"/>
      <c r="E12" s="25"/>
      <c r="F12" s="26"/>
      <c r="G12" s="26"/>
      <c r="H12" s="27"/>
      <c r="I12" s="28"/>
      <c r="J12" s="69"/>
      <c r="K12" s="128"/>
      <c r="L12" s="125"/>
      <c r="M12" s="127"/>
      <c r="N12" s="118"/>
      <c r="O12" s="129"/>
      <c r="P12" s="1">
        <v>0.125</v>
      </c>
    </row>
    <row r="13" spans="1:16" ht="20.25" thickTop="1" thickBot="1" x14ac:dyDescent="0.3">
      <c r="A13" s="4"/>
      <c r="B13" s="23"/>
      <c r="C13" s="29" t="s">
        <v>4</v>
      </c>
      <c r="D13" s="30"/>
      <c r="E13" s="30"/>
      <c r="F13" s="21"/>
      <c r="G13" s="21"/>
      <c r="H13" s="22"/>
      <c r="I13" s="31"/>
      <c r="J13" s="69"/>
      <c r="K13" s="130"/>
      <c r="L13" s="125"/>
      <c r="M13" s="127"/>
      <c r="N13" s="141"/>
      <c r="O13" s="131"/>
      <c r="P13" s="1">
        <v>0.125</v>
      </c>
    </row>
    <row r="14" spans="1:16" ht="20.25" thickTop="1" thickBot="1" x14ac:dyDescent="0.3">
      <c r="A14" s="4"/>
      <c r="B14" s="23"/>
      <c r="C14" s="32" t="s">
        <v>22</v>
      </c>
      <c r="D14" s="30"/>
      <c r="E14" s="30"/>
      <c r="F14" s="21"/>
      <c r="G14" s="21"/>
      <c r="H14" s="22"/>
      <c r="I14" s="31"/>
      <c r="J14" s="69"/>
      <c r="K14" s="132"/>
      <c r="L14" s="125"/>
      <c r="M14" s="127"/>
      <c r="N14" s="141"/>
      <c r="O14" s="131"/>
      <c r="P14" s="1">
        <v>0.125</v>
      </c>
    </row>
    <row r="15" spans="1:16" ht="20.25" thickTop="1" thickBot="1" x14ac:dyDescent="0.3">
      <c r="A15" s="4"/>
      <c r="B15" s="23"/>
      <c r="C15" s="32" t="s">
        <v>23</v>
      </c>
      <c r="D15" s="30"/>
      <c r="E15" s="30"/>
      <c r="F15" s="21"/>
      <c r="G15" s="21"/>
      <c r="H15" s="22"/>
      <c r="I15" s="31"/>
      <c r="J15" s="69"/>
      <c r="K15" s="130"/>
      <c r="L15" s="125"/>
      <c r="M15" s="127"/>
      <c r="N15" s="141"/>
      <c r="O15" s="131"/>
      <c r="P15" s="1">
        <v>0.125</v>
      </c>
    </row>
    <row r="16" spans="1:16" ht="20.25" thickTop="1" thickBot="1" x14ac:dyDescent="0.3">
      <c r="A16" s="4"/>
      <c r="B16" s="23"/>
      <c r="C16" s="33" t="s">
        <v>24</v>
      </c>
      <c r="D16" s="30"/>
      <c r="E16" s="30"/>
      <c r="F16" s="34"/>
      <c r="G16" s="34"/>
      <c r="H16" s="22"/>
      <c r="I16" s="31"/>
      <c r="J16" s="69"/>
      <c r="K16" s="130"/>
      <c r="L16" s="125"/>
      <c r="M16" s="127"/>
      <c r="N16" s="141"/>
      <c r="O16" s="131"/>
      <c r="P16" s="1">
        <v>0.125</v>
      </c>
    </row>
    <row r="17" spans="1:16" ht="18.75" customHeight="1" thickTop="1" thickBot="1" x14ac:dyDescent="0.3">
      <c r="A17" s="4"/>
      <c r="B17" s="23"/>
      <c r="C17" s="173" t="s">
        <v>5</v>
      </c>
      <c r="D17" s="174"/>
      <c r="E17" s="174"/>
      <c r="F17" s="174"/>
      <c r="G17" s="35"/>
      <c r="H17" s="36"/>
      <c r="I17" s="37"/>
      <c r="J17" s="69"/>
      <c r="K17" s="132"/>
      <c r="L17" s="125"/>
      <c r="M17" s="127"/>
      <c r="N17" s="141"/>
      <c r="O17" s="131"/>
      <c r="P17" s="1">
        <v>0.125</v>
      </c>
    </row>
    <row r="18" spans="1:16" ht="20.25" thickTop="1" thickBot="1" x14ac:dyDescent="0.3">
      <c r="A18" s="4"/>
      <c r="B18" s="23"/>
      <c r="C18" s="38"/>
      <c r="D18" s="39"/>
      <c r="E18" s="39"/>
      <c r="F18" s="21"/>
      <c r="G18" s="21"/>
      <c r="H18" s="22"/>
      <c r="I18" s="21"/>
      <c r="J18" s="69"/>
      <c r="K18" s="132"/>
      <c r="L18" s="125"/>
      <c r="M18" s="127"/>
      <c r="N18" s="141"/>
      <c r="O18" s="131"/>
      <c r="P18" s="1">
        <v>0.125</v>
      </c>
    </row>
    <row r="19" spans="1:16" ht="20.25" thickTop="1" thickBot="1" x14ac:dyDescent="0.3">
      <c r="A19" s="4"/>
      <c r="B19" s="23"/>
      <c r="C19" s="175" t="s">
        <v>124</v>
      </c>
      <c r="D19" s="176"/>
      <c r="E19" s="176"/>
      <c r="F19" s="176"/>
      <c r="G19" s="176"/>
      <c r="H19" s="176"/>
      <c r="I19" s="177"/>
      <c r="J19" s="70"/>
      <c r="K19" s="132"/>
      <c r="L19" s="125"/>
      <c r="M19" s="127"/>
      <c r="N19" s="141"/>
      <c r="O19" s="131"/>
      <c r="P19" s="1">
        <v>0.125</v>
      </c>
    </row>
    <row r="20" spans="1:16" ht="20.25" thickTop="1" thickBot="1" x14ac:dyDescent="0.3">
      <c r="A20" s="4"/>
      <c r="B20" s="23"/>
      <c r="C20" s="21"/>
      <c r="D20" s="21"/>
      <c r="E20" s="21"/>
      <c r="F20" s="21"/>
      <c r="G20" s="21"/>
      <c r="H20" s="22"/>
      <c r="I20" s="21"/>
      <c r="J20" s="69"/>
      <c r="K20" s="132"/>
      <c r="L20" s="125"/>
      <c r="M20" s="127"/>
      <c r="N20" s="141"/>
      <c r="O20" s="131"/>
      <c r="P20" s="1">
        <v>0.125</v>
      </c>
    </row>
    <row r="21" spans="1:16" ht="20.25" thickTop="1" thickBot="1" x14ac:dyDescent="0.3">
      <c r="A21" s="4"/>
      <c r="B21" s="23"/>
      <c r="C21" s="170" t="s">
        <v>6</v>
      </c>
      <c r="D21" s="179" t="s">
        <v>7</v>
      </c>
      <c r="E21" s="180"/>
      <c r="F21" s="170" t="s">
        <v>8</v>
      </c>
      <c r="G21" s="170" t="s">
        <v>9</v>
      </c>
      <c r="H21" s="40" t="s">
        <v>10</v>
      </c>
      <c r="I21" s="41" t="s">
        <v>11</v>
      </c>
      <c r="J21" s="71"/>
      <c r="K21" s="132"/>
      <c r="L21" s="125"/>
      <c r="M21" s="127"/>
      <c r="N21" s="141"/>
      <c r="O21" s="131"/>
      <c r="P21" s="1">
        <v>0.125</v>
      </c>
    </row>
    <row r="22" spans="1:16" ht="20.25" thickTop="1" thickBot="1" x14ac:dyDescent="0.3">
      <c r="A22" s="4"/>
      <c r="B22" s="23"/>
      <c r="C22" s="171"/>
      <c r="D22" s="181"/>
      <c r="E22" s="182"/>
      <c r="F22" s="171"/>
      <c r="G22" s="171"/>
      <c r="H22" s="42" t="s">
        <v>12</v>
      </c>
      <c r="I22" s="42" t="s">
        <v>12</v>
      </c>
      <c r="J22" s="71"/>
      <c r="K22" s="132"/>
      <c r="L22" s="125"/>
      <c r="M22" s="127"/>
      <c r="N22" s="141"/>
      <c r="O22" s="131"/>
      <c r="P22" s="1">
        <v>0.125</v>
      </c>
    </row>
    <row r="23" spans="1:16" s="3" customFormat="1" ht="15.75" customHeight="1" x14ac:dyDescent="0.2">
      <c r="A23" s="21"/>
      <c r="B23" s="43"/>
      <c r="C23" s="44">
        <v>1</v>
      </c>
      <c r="D23" s="185" t="s">
        <v>18</v>
      </c>
      <c r="E23" s="186"/>
      <c r="F23" s="44">
        <v>600</v>
      </c>
      <c r="G23" s="64">
        <v>1.3080000000000001</v>
      </c>
      <c r="H23" s="65">
        <v>7.32</v>
      </c>
      <c r="I23" s="62">
        <f>H23*F23</f>
        <v>4392</v>
      </c>
      <c r="J23" s="72"/>
    </row>
    <row r="24" spans="1:16" s="3" customFormat="1" ht="15" customHeight="1" x14ac:dyDescent="0.2">
      <c r="A24" s="21"/>
      <c r="B24" s="43"/>
      <c r="C24" s="44">
        <v>2</v>
      </c>
      <c r="D24" s="185" t="s">
        <v>19</v>
      </c>
      <c r="E24" s="186"/>
      <c r="F24" s="63">
        <v>400</v>
      </c>
      <c r="G24" s="64">
        <v>0.72399999999999998</v>
      </c>
      <c r="H24" s="65">
        <v>5.42</v>
      </c>
      <c r="I24" s="62">
        <f>H24*F24</f>
        <v>2168</v>
      </c>
      <c r="J24" s="72"/>
    </row>
    <row r="25" spans="1:16" s="3" customFormat="1" ht="14.25" customHeight="1" thickBot="1" x14ac:dyDescent="0.25">
      <c r="A25" s="21"/>
      <c r="B25" s="43"/>
      <c r="C25" s="44">
        <v>3</v>
      </c>
      <c r="D25" s="185" t="s">
        <v>20</v>
      </c>
      <c r="E25" s="186"/>
      <c r="F25" s="63">
        <v>100</v>
      </c>
      <c r="G25" s="64">
        <v>0.11399999999999998</v>
      </c>
      <c r="H25" s="65">
        <v>3.36</v>
      </c>
      <c r="I25" s="62">
        <f>H25*F25</f>
        <v>336</v>
      </c>
      <c r="J25" s="72"/>
    </row>
    <row r="26" spans="1:16" s="3" customFormat="1" ht="12.75" customHeight="1" thickTop="1" thickBot="1" x14ac:dyDescent="0.3">
      <c r="A26" s="21"/>
      <c r="B26" s="43"/>
      <c r="C26" s="44">
        <v>4</v>
      </c>
      <c r="D26" s="185" t="s">
        <v>26</v>
      </c>
      <c r="E26" s="186"/>
      <c r="F26" s="63">
        <v>300</v>
      </c>
      <c r="G26" s="64">
        <v>0.80969999999999998</v>
      </c>
      <c r="H26" s="65">
        <v>9.14</v>
      </c>
      <c r="I26" s="62">
        <f t="shared" ref="I26:I40" si="0">H26*F26</f>
        <v>2742</v>
      </c>
      <c r="J26" s="72"/>
      <c r="K26" s="132"/>
      <c r="L26" s="131"/>
      <c r="M26" s="127"/>
      <c r="N26" s="141"/>
    </row>
    <row r="27" spans="1:16" s="3" customFormat="1" ht="15.75" customHeight="1" thickTop="1" thickBot="1" x14ac:dyDescent="0.3">
      <c r="A27" s="21"/>
      <c r="B27" s="43"/>
      <c r="C27" s="44">
        <v>5</v>
      </c>
      <c r="D27" s="185" t="s">
        <v>27</v>
      </c>
      <c r="E27" s="186"/>
      <c r="F27" s="63">
        <v>200</v>
      </c>
      <c r="G27" s="64">
        <v>0.48399999999999987</v>
      </c>
      <c r="H27" s="65">
        <v>7.27</v>
      </c>
      <c r="I27" s="62">
        <f>H27*F27</f>
        <v>1454</v>
      </c>
      <c r="J27" s="72"/>
      <c r="K27" s="132"/>
      <c r="L27" s="131"/>
      <c r="M27" s="127"/>
      <c r="N27" s="141"/>
    </row>
    <row r="28" spans="1:16" s="3" customFormat="1" ht="15.75" hidden="1" customHeight="1" thickTop="1" thickBot="1" x14ac:dyDescent="0.3">
      <c r="A28" s="21"/>
      <c r="B28" s="43"/>
      <c r="C28" s="44">
        <v>6</v>
      </c>
      <c r="D28" s="185" t="s">
        <v>28</v>
      </c>
      <c r="E28" s="186"/>
      <c r="F28" s="63"/>
      <c r="G28" s="64">
        <v>0</v>
      </c>
      <c r="H28" s="65">
        <v>4.53</v>
      </c>
      <c r="I28" s="62">
        <f t="shared" si="0"/>
        <v>0</v>
      </c>
      <c r="J28" s="72"/>
      <c r="K28" s="132"/>
      <c r="L28" s="131"/>
      <c r="M28" s="127"/>
      <c r="N28" s="141"/>
    </row>
    <row r="29" spans="1:16" s="3" customFormat="1" ht="15.75" hidden="1" customHeight="1" thickTop="1" thickBot="1" x14ac:dyDescent="0.3">
      <c r="A29" s="21"/>
      <c r="B29" s="43"/>
      <c r="C29" s="44">
        <v>7</v>
      </c>
      <c r="D29" s="79" t="s">
        <v>29</v>
      </c>
      <c r="E29" s="80"/>
      <c r="F29" s="63"/>
      <c r="G29" s="64">
        <v>0</v>
      </c>
      <c r="H29" s="65">
        <v>1.37</v>
      </c>
      <c r="I29" s="62">
        <f t="shared" si="0"/>
        <v>0</v>
      </c>
      <c r="J29" s="72"/>
      <c r="K29" s="132"/>
      <c r="L29" s="131"/>
      <c r="M29" s="127"/>
      <c r="N29" s="141"/>
    </row>
    <row r="30" spans="1:16" s="3" customFormat="1" ht="15" customHeight="1" thickTop="1" thickBot="1" x14ac:dyDescent="0.3">
      <c r="A30" s="21"/>
      <c r="B30" s="43"/>
      <c r="C30" s="44">
        <v>6</v>
      </c>
      <c r="D30" s="185" t="s">
        <v>31</v>
      </c>
      <c r="E30" s="186"/>
      <c r="F30" s="63">
        <v>500</v>
      </c>
      <c r="G30" s="64">
        <v>0.24000000000000005</v>
      </c>
      <c r="H30" s="65">
        <v>1.41</v>
      </c>
      <c r="I30" s="62">
        <f>H30*F30</f>
        <v>705</v>
      </c>
      <c r="K30" s="132"/>
      <c r="L30" s="131"/>
      <c r="M30" s="127"/>
      <c r="N30" s="141"/>
    </row>
    <row r="31" spans="1:16" s="3" customFormat="1" ht="13.5" hidden="1" thickTop="1" x14ac:dyDescent="0.2">
      <c r="A31" s="21"/>
      <c r="B31" s="43"/>
      <c r="C31" s="44">
        <v>8</v>
      </c>
      <c r="D31" s="79" t="s">
        <v>104</v>
      </c>
      <c r="E31" s="80"/>
      <c r="F31" s="63"/>
      <c r="G31" s="64">
        <v>0</v>
      </c>
      <c r="H31" s="65">
        <v>3.81</v>
      </c>
      <c r="I31" s="62">
        <f>H31*F31</f>
        <v>0</v>
      </c>
      <c r="L31" s="78"/>
    </row>
    <row r="32" spans="1:16" s="3" customFormat="1" ht="13.5" hidden="1" thickTop="1" x14ac:dyDescent="0.2">
      <c r="A32" s="21"/>
      <c r="B32" s="43"/>
      <c r="C32" s="44">
        <v>9</v>
      </c>
      <c r="D32" s="79" t="s">
        <v>108</v>
      </c>
      <c r="E32" s="80"/>
      <c r="F32" s="63"/>
      <c r="G32" s="64">
        <v>0</v>
      </c>
      <c r="H32" s="65">
        <v>2.82</v>
      </c>
      <c r="I32" s="62">
        <f>H32*F32</f>
        <v>0</v>
      </c>
      <c r="L32" s="78"/>
    </row>
    <row r="33" spans="1:14" s="3" customFormat="1" ht="13.5" hidden="1" thickTop="1" x14ac:dyDescent="0.2">
      <c r="A33" s="21"/>
      <c r="B33" s="43"/>
      <c r="C33" s="44">
        <v>10</v>
      </c>
      <c r="D33" s="79" t="s">
        <v>105</v>
      </c>
      <c r="E33" s="80"/>
      <c r="F33" s="63"/>
      <c r="G33" s="64">
        <v>0</v>
      </c>
      <c r="H33" s="65">
        <v>4.87</v>
      </c>
      <c r="I33" s="62">
        <f t="shared" si="0"/>
        <v>0</v>
      </c>
      <c r="K33" s="3">
        <f>300/2400</f>
        <v>0.125</v>
      </c>
      <c r="L33" s="78"/>
      <c r="N33" s="3">
        <v>1.37</v>
      </c>
    </row>
    <row r="34" spans="1:14" s="3" customFormat="1" ht="13.5" hidden="1" thickTop="1" x14ac:dyDescent="0.2">
      <c r="A34" s="21"/>
      <c r="B34" s="43"/>
      <c r="C34" s="44">
        <v>11</v>
      </c>
      <c r="D34" s="79" t="s">
        <v>106</v>
      </c>
      <c r="E34" s="80"/>
      <c r="F34" s="63"/>
      <c r="G34" s="64">
        <v>0</v>
      </c>
      <c r="H34" s="65">
        <v>3.65</v>
      </c>
      <c r="I34" s="62">
        <f t="shared" si="0"/>
        <v>0</v>
      </c>
      <c r="L34" s="78"/>
      <c r="N34" s="3">
        <v>1.41</v>
      </c>
    </row>
    <row r="35" spans="1:14" s="3" customFormat="1" ht="13.5" hidden="1" thickTop="1" x14ac:dyDescent="0.2">
      <c r="A35" s="21"/>
      <c r="B35" s="43"/>
      <c r="C35" s="44">
        <v>12</v>
      </c>
      <c r="D35" s="79" t="s">
        <v>107</v>
      </c>
      <c r="E35" s="80"/>
      <c r="F35" s="63"/>
      <c r="G35" s="64">
        <v>0</v>
      </c>
      <c r="H35" s="65">
        <v>2.35</v>
      </c>
      <c r="I35" s="62">
        <f t="shared" si="0"/>
        <v>0</v>
      </c>
      <c r="L35" s="78"/>
      <c r="N35" s="3">
        <f>N34+N33</f>
        <v>2.7800000000000002</v>
      </c>
    </row>
    <row r="36" spans="1:14" s="3" customFormat="1" ht="13.5" hidden="1" thickTop="1" x14ac:dyDescent="0.2">
      <c r="A36" s="21"/>
      <c r="B36" s="43"/>
      <c r="C36" s="44">
        <f t="shared" ref="C36:C38" si="1">+C35+1</f>
        <v>13</v>
      </c>
      <c r="D36" s="79" t="s">
        <v>114</v>
      </c>
      <c r="E36" s="80"/>
      <c r="F36" s="63"/>
      <c r="G36" s="64">
        <v>0</v>
      </c>
      <c r="H36" s="65">
        <v>6.53</v>
      </c>
      <c r="I36" s="62">
        <f t="shared" si="0"/>
        <v>0</v>
      </c>
      <c r="L36" s="78"/>
    </row>
    <row r="37" spans="1:14" s="3" customFormat="1" ht="13.5" hidden="1" thickTop="1" x14ac:dyDescent="0.2">
      <c r="A37" s="21"/>
      <c r="B37" s="43"/>
      <c r="C37" s="44">
        <f t="shared" si="1"/>
        <v>14</v>
      </c>
      <c r="D37" s="79" t="s">
        <v>115</v>
      </c>
      <c r="E37" s="80"/>
      <c r="F37" s="63"/>
      <c r="G37" s="64">
        <v>0</v>
      </c>
      <c r="H37" s="138">
        <v>4.375</v>
      </c>
      <c r="I37" s="62">
        <f t="shared" si="0"/>
        <v>0</v>
      </c>
      <c r="L37" s="78"/>
    </row>
    <row r="38" spans="1:14" s="3" customFormat="1" ht="13.5" hidden="1" thickTop="1" x14ac:dyDescent="0.2">
      <c r="A38" s="21"/>
      <c r="B38" s="43"/>
      <c r="C38" s="44">
        <f t="shared" si="1"/>
        <v>15</v>
      </c>
      <c r="D38" s="79" t="s">
        <v>116</v>
      </c>
      <c r="E38" s="80"/>
      <c r="F38" s="63"/>
      <c r="G38" s="64">
        <v>0</v>
      </c>
      <c r="H38" s="65">
        <v>3.14</v>
      </c>
      <c r="I38" s="62">
        <f t="shared" si="0"/>
        <v>0</v>
      </c>
      <c r="L38" s="78"/>
    </row>
    <row r="39" spans="1:14" s="3" customFormat="1" ht="15.75" hidden="1" customHeight="1" x14ac:dyDescent="0.2">
      <c r="A39" s="21"/>
      <c r="B39" s="43"/>
      <c r="C39" s="44">
        <v>9</v>
      </c>
      <c r="D39" s="185" t="s">
        <v>105</v>
      </c>
      <c r="E39" s="186"/>
      <c r="F39" s="63"/>
      <c r="G39" s="64">
        <v>0</v>
      </c>
      <c r="H39" s="65">
        <v>4.87</v>
      </c>
      <c r="I39" s="62">
        <f t="shared" si="0"/>
        <v>0</v>
      </c>
      <c r="L39" s="78"/>
    </row>
    <row r="40" spans="1:14" s="3" customFormat="1" ht="15" hidden="1" customHeight="1" x14ac:dyDescent="0.2">
      <c r="A40" s="21"/>
      <c r="B40" s="43"/>
      <c r="C40" s="44">
        <v>10</v>
      </c>
      <c r="D40" s="185" t="s">
        <v>106</v>
      </c>
      <c r="E40" s="186"/>
      <c r="F40" s="63"/>
      <c r="G40" s="64">
        <v>0</v>
      </c>
      <c r="H40" s="65">
        <v>3.65</v>
      </c>
      <c r="I40" s="62">
        <f t="shared" si="0"/>
        <v>0</v>
      </c>
      <c r="L40" s="78"/>
    </row>
    <row r="41" spans="1:14" s="3" customFormat="1" ht="15" hidden="1" customHeight="1" x14ac:dyDescent="0.2">
      <c r="A41" s="21"/>
      <c r="B41" s="43"/>
      <c r="C41" s="44">
        <v>11</v>
      </c>
      <c r="D41" s="185" t="s">
        <v>107</v>
      </c>
      <c r="E41" s="186"/>
      <c r="F41" s="63"/>
      <c r="G41" s="64">
        <v>0</v>
      </c>
      <c r="H41" s="65">
        <v>2.35</v>
      </c>
      <c r="I41" s="62">
        <f>H41*F41</f>
        <v>0</v>
      </c>
      <c r="L41" s="78"/>
    </row>
    <row r="42" spans="1:14" ht="13.5" hidden="1" thickTop="1" x14ac:dyDescent="0.2">
      <c r="A42" s="4"/>
      <c r="B42" s="23"/>
      <c r="C42" s="44">
        <v>13</v>
      </c>
      <c r="D42" s="187" t="s">
        <v>25</v>
      </c>
      <c r="E42" s="186"/>
      <c r="F42" s="63"/>
      <c r="G42" s="64">
        <v>0</v>
      </c>
      <c r="H42" s="65">
        <v>2350</v>
      </c>
      <c r="I42" s="62">
        <f>H42*G42</f>
        <v>0</v>
      </c>
      <c r="J42" s="72"/>
    </row>
    <row r="43" spans="1:14" ht="14.25" thickTop="1" thickBot="1" x14ac:dyDescent="0.25">
      <c r="A43" s="4"/>
      <c r="B43" s="23"/>
      <c r="C43" s="44"/>
      <c r="D43" s="159"/>
      <c r="E43" s="46"/>
      <c r="F43" s="42"/>
      <c r="G43" s="48"/>
      <c r="H43" s="49"/>
      <c r="I43" s="50"/>
      <c r="J43" s="72"/>
      <c r="N43" s="142"/>
    </row>
    <row r="44" spans="1:14" ht="13.5" thickBot="1" x14ac:dyDescent="0.25">
      <c r="A44" s="4"/>
      <c r="B44" s="23"/>
      <c r="C44" s="181" t="s">
        <v>13</v>
      </c>
      <c r="D44" s="188"/>
      <c r="E44" s="189"/>
      <c r="F44" s="160">
        <f>SUM(F23:F43)</f>
        <v>2100</v>
      </c>
      <c r="G44" s="52">
        <f>SUM(G23:G43)</f>
        <v>3.6797</v>
      </c>
      <c r="H44" s="53"/>
      <c r="I44" s="82">
        <f>SUM(I23:I43)</f>
        <v>11797</v>
      </c>
      <c r="J44" s="73"/>
      <c r="K44" s="136">
        <f>'FP230130'!$I$46</f>
        <v>3927</v>
      </c>
      <c r="L44" s="7">
        <v>705</v>
      </c>
      <c r="M44" s="1">
        <f>L$44/F23</f>
        <v>1.175</v>
      </c>
      <c r="N44" s="136"/>
    </row>
    <row r="45" spans="1:14" x14ac:dyDescent="0.2">
      <c r="A45" s="4"/>
      <c r="B45" s="23"/>
      <c r="C45" s="54" t="s">
        <v>14</v>
      </c>
      <c r="D45" s="55"/>
      <c r="E45" s="55"/>
      <c r="F45" s="55"/>
      <c r="G45" s="55"/>
      <c r="H45" s="27"/>
      <c r="I45" s="56"/>
      <c r="J45" s="74"/>
      <c r="M45" s="1">
        <f t="shared" ref="M45:M56" si="2">L$44/F24</f>
        <v>1.7625</v>
      </c>
      <c r="N45" s="85"/>
    </row>
    <row r="46" spans="1:14" ht="15.75" x14ac:dyDescent="0.2">
      <c r="A46" s="4"/>
      <c r="B46" s="23"/>
      <c r="C46" s="183" t="s">
        <v>123</v>
      </c>
      <c r="D46" s="184"/>
      <c r="E46" s="184"/>
      <c r="F46" s="184"/>
      <c r="G46" s="184"/>
      <c r="H46" s="184"/>
      <c r="I46" s="57"/>
      <c r="J46" s="74"/>
      <c r="M46" s="1">
        <f t="shared" si="2"/>
        <v>7.05</v>
      </c>
    </row>
    <row r="47" spans="1:14" x14ac:dyDescent="0.2">
      <c r="A47" s="4"/>
      <c r="B47" s="23"/>
      <c r="C47" s="58" t="s">
        <v>15</v>
      </c>
      <c r="D47" s="21"/>
      <c r="E47" s="21"/>
      <c r="F47" s="21"/>
      <c r="G47" s="21"/>
      <c r="H47" s="22"/>
      <c r="I47" s="31"/>
      <c r="J47" s="69"/>
      <c r="M47" s="1">
        <f t="shared" si="2"/>
        <v>2.35</v>
      </c>
    </row>
    <row r="48" spans="1:14" x14ac:dyDescent="0.2">
      <c r="A48" s="4"/>
      <c r="B48" s="23"/>
      <c r="C48" s="58" t="s">
        <v>17</v>
      </c>
      <c r="D48" s="21"/>
      <c r="E48" s="21"/>
      <c r="F48" s="21"/>
      <c r="G48" s="21"/>
      <c r="H48" s="22"/>
      <c r="I48" s="31"/>
      <c r="J48" s="69"/>
      <c r="M48" s="1">
        <f t="shared" si="2"/>
        <v>3.5249999999999999</v>
      </c>
    </row>
    <row r="49" spans="1:13" x14ac:dyDescent="0.2">
      <c r="A49" s="4"/>
      <c r="B49" s="23"/>
      <c r="C49" s="58" t="s">
        <v>120</v>
      </c>
      <c r="D49" s="21"/>
      <c r="E49" s="21"/>
      <c r="F49" s="21"/>
      <c r="G49" s="21"/>
      <c r="H49" s="22"/>
      <c r="I49" s="31"/>
      <c r="J49" s="69"/>
      <c r="M49" s="1" t="e">
        <f t="shared" si="2"/>
        <v>#DIV/0!</v>
      </c>
    </row>
    <row r="50" spans="1:13" x14ac:dyDescent="0.2">
      <c r="A50" s="4"/>
      <c r="B50" s="59"/>
      <c r="C50" s="58" t="s">
        <v>118</v>
      </c>
      <c r="E50" s="161">
        <f>MROUND(G44,0.001)*1000</f>
        <v>3680</v>
      </c>
      <c r="F50" s="21"/>
      <c r="G50" s="21"/>
      <c r="H50" s="22"/>
      <c r="I50" s="31"/>
      <c r="J50" s="69"/>
      <c r="M50" s="164" t="e">
        <f t="shared" si="2"/>
        <v>#DIV/0!</v>
      </c>
    </row>
    <row r="51" spans="1:13" x14ac:dyDescent="0.2">
      <c r="A51" s="4"/>
      <c r="B51" s="59"/>
      <c r="C51" s="58" t="s">
        <v>119</v>
      </c>
      <c r="E51" s="161">
        <f>+E50+75</f>
        <v>3755</v>
      </c>
      <c r="F51" s="21"/>
      <c r="G51" s="21"/>
      <c r="H51" s="22"/>
      <c r="I51" s="31"/>
      <c r="J51" s="69"/>
      <c r="M51" s="1">
        <f t="shared" si="2"/>
        <v>1.41</v>
      </c>
    </row>
    <row r="52" spans="1:13" x14ac:dyDescent="0.2">
      <c r="A52" s="4"/>
      <c r="B52" s="59"/>
      <c r="C52" s="81" t="s">
        <v>30</v>
      </c>
      <c r="D52" s="21"/>
      <c r="E52" s="21"/>
      <c r="F52" s="21"/>
      <c r="G52" s="21"/>
      <c r="H52" s="22"/>
      <c r="I52" s="31"/>
      <c r="J52" s="69"/>
      <c r="M52" s="1" t="e">
        <f t="shared" si="2"/>
        <v>#DIV/0!</v>
      </c>
    </row>
    <row r="53" spans="1:13" x14ac:dyDescent="0.2">
      <c r="A53" s="4"/>
      <c r="B53" s="59"/>
      <c r="C53" s="58"/>
      <c r="D53" s="21"/>
      <c r="E53" s="21"/>
      <c r="F53" s="21"/>
      <c r="G53" s="21"/>
      <c r="H53" s="22"/>
      <c r="I53" s="31"/>
      <c r="J53" s="69"/>
      <c r="M53" s="1" t="e">
        <f t="shared" si="2"/>
        <v>#DIV/0!</v>
      </c>
    </row>
    <row r="54" spans="1:13" ht="13.5" thickBot="1" x14ac:dyDescent="0.25">
      <c r="A54" s="4"/>
      <c r="B54" s="59"/>
      <c r="C54" s="60"/>
      <c r="D54" s="61"/>
      <c r="E54" s="61"/>
      <c r="F54" s="61"/>
      <c r="G54" s="61"/>
      <c r="H54" s="36"/>
      <c r="I54" s="37"/>
      <c r="J54" s="69"/>
      <c r="M54" s="1" t="e">
        <f t="shared" si="2"/>
        <v>#DIV/0!</v>
      </c>
    </row>
    <row r="55" spans="1:13" x14ac:dyDescent="0.2">
      <c r="A55" s="4"/>
      <c r="B55" s="4"/>
      <c r="C55" s="5"/>
      <c r="D55" s="5"/>
      <c r="E55" s="5"/>
      <c r="F55" s="5"/>
      <c r="G55" s="5"/>
      <c r="H55" s="6"/>
      <c r="I55" s="5"/>
      <c r="J55" s="75"/>
      <c r="M55" s="1" t="e">
        <f t="shared" si="2"/>
        <v>#DIV/0!</v>
      </c>
    </row>
    <row r="56" spans="1:13" x14ac:dyDescent="0.2">
      <c r="A56" s="4"/>
      <c r="B56" s="4"/>
      <c r="C56" s="5"/>
      <c r="D56" s="5"/>
      <c r="E56" s="5"/>
      <c r="F56" s="5"/>
      <c r="G56" s="5"/>
      <c r="H56" s="6"/>
      <c r="I56" s="5"/>
      <c r="J56" s="75"/>
      <c r="M56" s="1" t="e">
        <f t="shared" si="2"/>
        <v>#DIV/0!</v>
      </c>
    </row>
    <row r="57" spans="1:13" x14ac:dyDescent="0.2">
      <c r="A57" s="4"/>
      <c r="B57" s="4"/>
    </row>
    <row r="58" spans="1:13" x14ac:dyDescent="0.2">
      <c r="A58" s="4"/>
      <c r="B58" s="4"/>
    </row>
    <row r="59" spans="1:13" x14ac:dyDescent="0.2">
      <c r="A59" s="4"/>
      <c r="B59" s="4"/>
    </row>
    <row r="60" spans="1:13" x14ac:dyDescent="0.2">
      <c r="A60" s="4"/>
      <c r="B60" s="4"/>
    </row>
    <row r="61" spans="1:13" x14ac:dyDescent="0.2">
      <c r="A61" s="4"/>
      <c r="B61" s="4"/>
    </row>
    <row r="62" spans="1:13" x14ac:dyDescent="0.2">
      <c r="A62" s="4"/>
      <c r="B62" s="4"/>
    </row>
    <row r="63" spans="1:13" x14ac:dyDescent="0.2">
      <c r="A63" s="4"/>
      <c r="B63" s="4"/>
    </row>
    <row r="64" spans="1:13" x14ac:dyDescent="0.2">
      <c r="A64" s="4"/>
      <c r="B64" s="4"/>
    </row>
    <row r="65" spans="1:2" x14ac:dyDescent="0.2">
      <c r="A65" s="4"/>
      <c r="B65" s="4"/>
    </row>
    <row r="66" spans="1:2" x14ac:dyDescent="0.2">
      <c r="A66" s="4"/>
      <c r="B66" s="4"/>
    </row>
    <row r="67" spans="1:2" x14ac:dyDescent="0.2">
      <c r="A67" s="4"/>
      <c r="B67" s="4"/>
    </row>
    <row r="68" spans="1:2" x14ac:dyDescent="0.2">
      <c r="A68" s="4"/>
      <c r="B68" s="4"/>
    </row>
    <row r="69" spans="1:2" x14ac:dyDescent="0.2">
      <c r="A69" s="4"/>
      <c r="B69" s="4"/>
    </row>
    <row r="70" spans="1:2" x14ac:dyDescent="0.2">
      <c r="A70" s="4"/>
      <c r="B70" s="4"/>
    </row>
    <row r="71" spans="1:2" x14ac:dyDescent="0.2">
      <c r="A71" s="4"/>
      <c r="B71" s="4"/>
    </row>
    <row r="72" spans="1:2" x14ac:dyDescent="0.2">
      <c r="A72" s="4"/>
      <c r="B72" s="4"/>
    </row>
    <row r="73" spans="1:2" x14ac:dyDescent="0.2">
      <c r="A73" s="4"/>
      <c r="B73" s="4"/>
    </row>
    <row r="74" spans="1:2" x14ac:dyDescent="0.2">
      <c r="A74" s="4"/>
      <c r="B74" s="4"/>
    </row>
    <row r="75" spans="1:2" x14ac:dyDescent="0.2">
      <c r="A75" s="4"/>
      <c r="B75" s="4"/>
    </row>
    <row r="76" spans="1:2" x14ac:dyDescent="0.2">
      <c r="A76" s="4"/>
      <c r="B76" s="4"/>
    </row>
    <row r="77" spans="1:2" x14ac:dyDescent="0.2">
      <c r="A77" s="4"/>
      <c r="B77" s="4"/>
    </row>
    <row r="78" spans="1:2" x14ac:dyDescent="0.2">
      <c r="A78" s="4"/>
      <c r="B78" s="4"/>
    </row>
    <row r="79" spans="1:2" x14ac:dyDescent="0.2">
      <c r="A79" s="4"/>
      <c r="B79" s="4"/>
    </row>
    <row r="80" spans="1:2" x14ac:dyDescent="0.2">
      <c r="A80" s="4"/>
      <c r="B80" s="4"/>
    </row>
    <row r="81" spans="1:9" x14ac:dyDescent="0.2">
      <c r="A81" s="4"/>
      <c r="B81" s="4"/>
    </row>
    <row r="82" spans="1:9" x14ac:dyDescent="0.2">
      <c r="A82" s="4"/>
      <c r="B82" s="4"/>
    </row>
    <row r="83" spans="1:9" x14ac:dyDescent="0.2">
      <c r="A83" s="4"/>
      <c r="B83" s="4"/>
    </row>
    <row r="84" spans="1:9" x14ac:dyDescent="0.2">
      <c r="A84" s="4"/>
      <c r="B84" s="4"/>
    </row>
    <row r="85" spans="1:9" x14ac:dyDescent="0.2">
      <c r="A85" s="4"/>
      <c r="B85" s="4"/>
    </row>
    <row r="86" spans="1:9" x14ac:dyDescent="0.2">
      <c r="A86" s="4"/>
      <c r="B86" s="4"/>
    </row>
    <row r="87" spans="1:9" x14ac:dyDescent="0.2">
      <c r="A87" s="4"/>
      <c r="B87" s="4"/>
    </row>
    <row r="88" spans="1:9" x14ac:dyDescent="0.2">
      <c r="A88" s="4"/>
      <c r="B88" s="4"/>
    </row>
    <row r="89" spans="1:9" x14ac:dyDescent="0.2">
      <c r="A89" s="4"/>
      <c r="B89" s="4"/>
    </row>
    <row r="90" spans="1:9" x14ac:dyDescent="0.2">
      <c r="A90" s="4"/>
      <c r="B90" s="4"/>
    </row>
    <row r="91" spans="1:9" x14ac:dyDescent="0.2">
      <c r="A91" s="4"/>
      <c r="B91" s="4"/>
    </row>
    <row r="92" spans="1:9" x14ac:dyDescent="0.2">
      <c r="A92" s="4"/>
      <c r="B92" s="4"/>
      <c r="C92" s="4"/>
      <c r="D92" s="4"/>
      <c r="E92" s="4"/>
      <c r="F92" s="4"/>
      <c r="G92" s="4"/>
      <c r="H92" s="8"/>
      <c r="I92" s="4"/>
    </row>
    <row r="93" spans="1:9" x14ac:dyDescent="0.2">
      <c r="A93" s="4"/>
      <c r="B93" s="4"/>
      <c r="C93" s="4"/>
      <c r="D93" s="4"/>
      <c r="E93" s="4"/>
      <c r="F93" s="4"/>
      <c r="G93" s="4"/>
      <c r="H93" s="8"/>
      <c r="I93" s="4"/>
    </row>
    <row r="94" spans="1:9" x14ac:dyDescent="0.2">
      <c r="A94" s="4"/>
      <c r="B94" s="4"/>
      <c r="C94" s="4"/>
      <c r="D94" s="4"/>
      <c r="E94" s="4"/>
      <c r="F94" s="4"/>
      <c r="G94" s="4"/>
      <c r="H94" s="8"/>
      <c r="I94" s="4"/>
    </row>
    <row r="95" spans="1:9" x14ac:dyDescent="0.2">
      <c r="A95" s="4"/>
      <c r="B95" s="4"/>
      <c r="C95" s="4"/>
      <c r="D95" s="4"/>
      <c r="E95" s="4"/>
      <c r="F95" s="4"/>
      <c r="G95" s="4"/>
      <c r="H95" s="8"/>
      <c r="I95" s="4"/>
    </row>
  </sheetData>
  <autoFilter ref="C21:I42" xr:uid="{00000000-0001-0000-0000-000000000000}">
    <filterColumn colId="1" showButton="0"/>
    <filterColumn colId="4">
      <filters blank="1">
        <filter val="0,114"/>
        <filter val="0,240"/>
        <filter val="0,484"/>
        <filter val="0,724"/>
        <filter val="0,810"/>
        <filter val="1,308"/>
      </filters>
    </filterColumn>
  </autoFilter>
  <mergeCells count="21">
    <mergeCell ref="C46:H46"/>
    <mergeCell ref="D30:E30"/>
    <mergeCell ref="D39:E39"/>
    <mergeCell ref="D40:E40"/>
    <mergeCell ref="D41:E41"/>
    <mergeCell ref="D42:E42"/>
    <mergeCell ref="C44:E44"/>
    <mergeCell ref="D28:E28"/>
    <mergeCell ref="E6:H6"/>
    <mergeCell ref="E7:I7"/>
    <mergeCell ref="C17:F17"/>
    <mergeCell ref="C19:I19"/>
    <mergeCell ref="C21:C22"/>
    <mergeCell ref="D21:E22"/>
    <mergeCell ref="F21:F22"/>
    <mergeCell ref="G21:G22"/>
    <mergeCell ref="D23:E23"/>
    <mergeCell ref="D24:E24"/>
    <mergeCell ref="D25:E25"/>
    <mergeCell ref="D26:E26"/>
    <mergeCell ref="D27:E27"/>
  </mergeCells>
  <printOptions horizontalCentered="1"/>
  <pageMargins left="0.16" right="0.25" top="0.19685039370078741" bottom="0.19685039370078741" header="0.31496062992125984" footer="0.31496062992125984"/>
  <pageSetup paperSize="9" orientation="portrait" horizontalDpi="4294967293" verticalDpi="180" r:id="rId1"/>
  <drawing r:id="rId2"/>
  <legacyDrawing r:id="rId3"/>
  <oleObjects>
    <mc:AlternateContent xmlns:mc="http://schemas.openxmlformats.org/markup-compatibility/2006">
      <mc:Choice Requires="x14">
        <oleObject progId="Word.Picture.8" shapeId="19457" r:id="rId4">
          <objectPr defaultSize="0" autoPict="0" r:id="rId5">
            <anchor moveWithCells="1" sizeWithCells="1">
              <from>
                <xdr:col>0</xdr:col>
                <xdr:colOff>28575</xdr:colOff>
                <xdr:row>0</xdr:row>
                <xdr:rowOff>9525</xdr:rowOff>
              </from>
              <to>
                <xdr:col>3</xdr:col>
                <xdr:colOff>342900</xdr:colOff>
                <xdr:row>6</xdr:row>
                <xdr:rowOff>85725</xdr:rowOff>
              </to>
            </anchor>
          </objectPr>
        </oleObject>
      </mc:Choice>
      <mc:Fallback>
        <oleObject progId="Word.Picture.8" shapeId="19457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9D2CE-44FE-4677-85D3-C3BCAF8B45EC}">
  <sheetPr>
    <pageSetUpPr fitToPage="1"/>
  </sheetPr>
  <dimension ref="A1:J52"/>
  <sheetViews>
    <sheetView view="pageBreakPreview" topLeftCell="A21" zoomScale="70" zoomScaleNormal="85" zoomScaleSheetLayoutView="70" workbookViewId="0">
      <selection activeCell="D10" sqref="D10"/>
    </sheetView>
  </sheetViews>
  <sheetFormatPr baseColWidth="10" defaultRowHeight="21" x14ac:dyDescent="0.35"/>
  <cols>
    <col min="1" max="1" width="3.140625" style="87" customWidth="1"/>
    <col min="2" max="2" width="1.42578125" style="88" customWidth="1"/>
    <col min="3" max="3" width="1.5703125" style="88" customWidth="1"/>
    <col min="4" max="4" width="20.5703125" style="104" customWidth="1"/>
    <col min="5" max="5" width="46.5703125" style="88" customWidth="1"/>
    <col min="6" max="6" width="51.140625" style="88" customWidth="1"/>
    <col min="7" max="7" width="10.85546875" customWidth="1"/>
    <col min="8" max="8" width="17.28515625" customWidth="1"/>
  </cols>
  <sheetData>
    <row r="1" spans="1:6" s="90" customFormat="1" x14ac:dyDescent="0.35">
      <c r="A1" s="87"/>
      <c r="B1" s="88"/>
      <c r="C1" s="88"/>
      <c r="D1" s="88"/>
      <c r="E1" s="89"/>
      <c r="F1" s="88"/>
    </row>
    <row r="2" spans="1:6" s="90" customFormat="1" ht="22.5" x14ac:dyDescent="0.35">
      <c r="A2" s="87"/>
      <c r="B2" s="88"/>
      <c r="C2" s="88"/>
      <c r="E2" s="196" t="s">
        <v>57</v>
      </c>
      <c r="F2" s="197"/>
    </row>
    <row r="3" spans="1:6" s="90" customFormat="1" x14ac:dyDescent="0.35">
      <c r="A3" s="87"/>
      <c r="B3" s="88"/>
      <c r="C3" s="88"/>
      <c r="D3" s="88"/>
      <c r="E3" s="198" t="s">
        <v>49</v>
      </c>
      <c r="F3" s="198"/>
    </row>
    <row r="4" spans="1:6" s="90" customFormat="1" x14ac:dyDescent="0.35">
      <c r="A4" s="87"/>
      <c r="B4" s="88"/>
      <c r="C4" s="88"/>
      <c r="D4" s="88"/>
      <c r="E4" s="198" t="s">
        <v>50</v>
      </c>
      <c r="F4" s="198"/>
    </row>
    <row r="5" spans="1:6" s="90" customFormat="1" x14ac:dyDescent="0.35">
      <c r="A5" s="87"/>
      <c r="B5" s="88"/>
      <c r="C5" s="88"/>
      <c r="D5" s="88"/>
      <c r="E5" s="91" t="s">
        <v>51</v>
      </c>
      <c r="F5" s="88"/>
    </row>
    <row r="6" spans="1:6" s="90" customFormat="1" x14ac:dyDescent="0.35">
      <c r="A6" s="87"/>
      <c r="B6" s="88"/>
      <c r="C6" s="88"/>
      <c r="D6" s="88"/>
      <c r="E6" s="92" t="s">
        <v>52</v>
      </c>
      <c r="F6" s="88"/>
    </row>
    <row r="7" spans="1:6" s="90" customFormat="1" ht="13.5" x14ac:dyDescent="0.25">
      <c r="A7" s="199"/>
      <c r="B7" s="199"/>
      <c r="C7" s="199"/>
      <c r="D7" s="199"/>
      <c r="E7" s="199"/>
      <c r="F7" s="199"/>
    </row>
    <row r="8" spans="1:6" s="90" customFormat="1" x14ac:dyDescent="0.35">
      <c r="A8" s="87"/>
      <c r="B8" s="88"/>
      <c r="C8" s="94"/>
      <c r="D8" s="95"/>
      <c r="E8" s="95"/>
      <c r="F8" s="144"/>
    </row>
    <row r="9" spans="1:6" s="90" customFormat="1" ht="21.75" thickBot="1" x14ac:dyDescent="0.4">
      <c r="A9" s="87"/>
      <c r="B9" s="88"/>
      <c r="C9" s="114"/>
      <c r="D9" s="115" t="s">
        <v>127</v>
      </c>
      <c r="E9" s="88"/>
      <c r="F9" s="93"/>
    </row>
    <row r="10" spans="1:6" x14ac:dyDescent="0.35">
      <c r="C10" s="114"/>
      <c r="D10" s="105" t="s">
        <v>56</v>
      </c>
      <c r="E10" s="96"/>
      <c r="F10" s="145"/>
    </row>
    <row r="11" spans="1:6" ht="23.25" x14ac:dyDescent="0.35">
      <c r="C11" s="114"/>
      <c r="D11" s="107" t="str">
        <f>'FN230071'!C12</f>
        <v>Batteriedienst Hempe</v>
      </c>
      <c r="E11" s="106"/>
      <c r="F11" s="146"/>
    </row>
    <row r="12" spans="1:6" x14ac:dyDescent="0.35">
      <c r="C12" s="114"/>
      <c r="D12" s="97" t="str">
        <f>'FN230071'!C13</f>
        <v>Weimarische Str. 128, 99625 Großneuhausen, Germany </v>
      </c>
      <c r="E12" s="106"/>
      <c r="F12" s="146"/>
    </row>
    <row r="13" spans="1:6" x14ac:dyDescent="0.35">
      <c r="C13" s="114"/>
      <c r="D13" s="97" t="str">
        <f>'FN230071'!C14</f>
        <v>USt-Id-Nr: DE 815903643</v>
      </c>
      <c r="E13" s="106"/>
      <c r="F13" s="146"/>
    </row>
    <row r="14" spans="1:6" x14ac:dyDescent="0.35">
      <c r="C14" s="114"/>
      <c r="D14" s="97" t="str">
        <f>'FN230071'!C15</f>
        <v>Steuernummer : 151/230/26214</v>
      </c>
      <c r="E14" s="106"/>
      <c r="F14" s="146"/>
    </row>
    <row r="15" spans="1:6" x14ac:dyDescent="0.35">
      <c r="A15"/>
      <c r="C15" s="116"/>
      <c r="D15" s="97" t="str">
        <f>'FN230071'!C16</f>
        <v>Email : sabrina@batteriedienst-hempe.de  /  info@nour-batteries.de</v>
      </c>
      <c r="E15" s="106"/>
      <c r="F15" s="146"/>
    </row>
    <row r="16" spans="1:6" x14ac:dyDescent="0.35">
      <c r="C16" s="114"/>
      <c r="D16" s="97" t="str">
        <f>'FN230071'!C17</f>
        <v>Tél : 00491714020578</v>
      </c>
      <c r="E16" s="106"/>
      <c r="F16" s="146"/>
    </row>
    <row r="17" spans="1:10" ht="21.75" thickBot="1" x14ac:dyDescent="0.4">
      <c r="C17" s="114"/>
      <c r="D17" s="200"/>
      <c r="E17" s="201"/>
      <c r="F17" s="147"/>
    </row>
    <row r="18" spans="1:10" ht="21.75" thickBot="1" x14ac:dyDescent="0.4">
      <c r="C18" s="114"/>
      <c r="D18" s="193" t="s">
        <v>53</v>
      </c>
      <c r="E18" s="194"/>
      <c r="F18" s="195"/>
    </row>
    <row r="19" spans="1:10" ht="21.75" thickBot="1" x14ac:dyDescent="0.4">
      <c r="C19" s="114"/>
      <c r="D19" s="204" t="s">
        <v>126</v>
      </c>
      <c r="E19" s="205"/>
      <c r="F19" s="206"/>
    </row>
    <row r="20" spans="1:10" ht="36.75" customHeight="1" thickBot="1" x14ac:dyDescent="0.4">
      <c r="C20" s="114"/>
      <c r="D20" s="207"/>
      <c r="E20" s="208"/>
      <c r="F20" s="209"/>
    </row>
    <row r="21" spans="1:10" ht="42" x14ac:dyDescent="0.2">
      <c r="A21" s="98"/>
      <c r="B21" s="143"/>
      <c r="C21" s="117"/>
      <c r="D21" s="108" t="s">
        <v>54</v>
      </c>
      <c r="E21" s="109" t="s">
        <v>7</v>
      </c>
      <c r="F21" s="109" t="s">
        <v>55</v>
      </c>
      <c r="I21" t="s">
        <v>109</v>
      </c>
    </row>
    <row r="22" spans="1:10" ht="37.5" customHeight="1" x14ac:dyDescent="0.2">
      <c r="A22"/>
      <c r="B22"/>
      <c r="C22" s="116"/>
      <c r="D22" s="210">
        <v>1</v>
      </c>
      <c r="E22" s="163" t="s">
        <v>19</v>
      </c>
      <c r="F22" s="162">
        <v>400</v>
      </c>
      <c r="I22" t="s">
        <v>110</v>
      </c>
      <c r="J22" t="s">
        <v>55</v>
      </c>
    </row>
    <row r="23" spans="1:10" ht="37.5" customHeight="1" x14ac:dyDescent="0.2">
      <c r="A23"/>
      <c r="B23"/>
      <c r="C23" s="116"/>
      <c r="D23" s="211"/>
      <c r="E23" s="163" t="s">
        <v>20</v>
      </c>
      <c r="F23" s="162">
        <v>100</v>
      </c>
    </row>
    <row r="24" spans="1:10" ht="37.5" customHeight="1" x14ac:dyDescent="0.2">
      <c r="A24"/>
      <c r="B24"/>
      <c r="C24" s="116"/>
      <c r="D24" s="211"/>
      <c r="E24" s="163" t="s">
        <v>18</v>
      </c>
      <c r="F24" s="162">
        <v>100</v>
      </c>
    </row>
    <row r="25" spans="1:10" ht="37.5" customHeight="1" x14ac:dyDescent="0.2">
      <c r="A25"/>
      <c r="B25"/>
      <c r="C25" s="116"/>
      <c r="D25" s="212"/>
      <c r="E25" s="163" t="s">
        <v>31</v>
      </c>
      <c r="F25" s="162">
        <v>500</v>
      </c>
    </row>
    <row r="26" spans="1:10" ht="37.5" customHeight="1" x14ac:dyDescent="0.2">
      <c r="A26"/>
      <c r="B26"/>
      <c r="C26" s="116"/>
      <c r="D26" s="210">
        <v>2</v>
      </c>
      <c r="E26" s="163" t="s">
        <v>26</v>
      </c>
      <c r="F26" s="162">
        <v>300</v>
      </c>
    </row>
    <row r="27" spans="1:10" ht="37.5" customHeight="1" x14ac:dyDescent="0.2">
      <c r="A27"/>
      <c r="B27"/>
      <c r="C27" s="116"/>
      <c r="D27" s="212"/>
      <c r="E27" s="163" t="s">
        <v>27</v>
      </c>
      <c r="F27" s="162">
        <v>200</v>
      </c>
    </row>
    <row r="28" spans="1:10" ht="37.5" customHeight="1" thickBot="1" x14ac:dyDescent="0.25">
      <c r="A28"/>
      <c r="B28"/>
      <c r="C28" s="116"/>
      <c r="D28" s="166">
        <v>3</v>
      </c>
      <c r="E28" s="163" t="s">
        <v>18</v>
      </c>
      <c r="F28" s="162">
        <v>500</v>
      </c>
      <c r="I28" t="s">
        <v>111</v>
      </c>
      <c r="J28">
        <v>250</v>
      </c>
    </row>
    <row r="29" spans="1:10" ht="35.25" customHeight="1" thickBot="1" x14ac:dyDescent="0.4">
      <c r="C29" s="99"/>
      <c r="D29" s="202" t="s">
        <v>101</v>
      </c>
      <c r="E29" s="203"/>
      <c r="F29" s="148">
        <f>+SUM(F22:F28)</f>
        <v>2100</v>
      </c>
      <c r="I29" t="s">
        <v>110</v>
      </c>
      <c r="J29" t="s">
        <v>55</v>
      </c>
    </row>
    <row r="30" spans="1:10" ht="24.95" customHeight="1" x14ac:dyDescent="0.35">
      <c r="C30" s="99"/>
      <c r="D30" s="111"/>
      <c r="E30" s="157"/>
      <c r="F30" s="149"/>
    </row>
    <row r="31" spans="1:10" ht="24.95" customHeight="1" x14ac:dyDescent="0.35">
      <c r="C31" s="99"/>
      <c r="D31" s="111"/>
      <c r="E31" s="157"/>
      <c r="F31" s="149"/>
    </row>
    <row r="32" spans="1:10" ht="24.95" customHeight="1" x14ac:dyDescent="0.35">
      <c r="C32" s="99"/>
      <c r="D32" s="32" t="s">
        <v>15</v>
      </c>
      <c r="E32" s="110"/>
      <c r="F32" s="149"/>
      <c r="I32" t="s">
        <v>112</v>
      </c>
      <c r="J32">
        <v>400</v>
      </c>
    </row>
    <row r="33" spans="1:10" ht="24.95" customHeight="1" x14ac:dyDescent="0.35">
      <c r="C33" s="99"/>
      <c r="D33" s="32" t="s">
        <v>120</v>
      </c>
      <c r="E33" s="110"/>
      <c r="F33" s="149"/>
      <c r="I33" t="s">
        <v>113</v>
      </c>
      <c r="J33">
        <v>350</v>
      </c>
    </row>
    <row r="34" spans="1:10" ht="24.95" customHeight="1" x14ac:dyDescent="0.35">
      <c r="C34" s="99"/>
      <c r="D34" s="32" t="str">
        <f>+CONCATENATE('FP230094'!C50,"  ",'FP230094'!E50," KGS")</f>
        <v>* Poids net   :  3680 KGS</v>
      </c>
      <c r="E34" s="165"/>
      <c r="F34" s="149"/>
    </row>
    <row r="35" spans="1:10" ht="24.95" customHeight="1" x14ac:dyDescent="0.35">
      <c r="C35" s="99"/>
      <c r="D35" s="32" t="str">
        <f>+CONCATENATE('FP230094'!C51,"  ",'FP230094'!E51," KGS")</f>
        <v>* Poids Brut :   3755 KGS</v>
      </c>
      <c r="E35" s="110"/>
      <c r="F35" s="149"/>
    </row>
    <row r="36" spans="1:10" ht="24.95" customHeight="1" x14ac:dyDescent="0.35">
      <c r="C36" s="99"/>
      <c r="D36" s="111"/>
      <c r="E36" s="110"/>
      <c r="F36" s="149"/>
    </row>
    <row r="37" spans="1:10" ht="24.95" customHeight="1" x14ac:dyDescent="0.35">
      <c r="C37" s="99"/>
      <c r="D37" s="111"/>
      <c r="E37" s="110"/>
      <c r="F37" s="149"/>
    </row>
    <row r="38" spans="1:10" ht="24.95" customHeight="1" x14ac:dyDescent="0.35">
      <c r="C38" s="99"/>
      <c r="D38" s="111"/>
      <c r="E38" s="110"/>
      <c r="F38" s="149"/>
    </row>
    <row r="39" spans="1:10" ht="24.95" customHeight="1" thickBot="1" x14ac:dyDescent="0.4">
      <c r="C39" s="99"/>
      <c r="D39" s="112"/>
      <c r="E39" s="113"/>
      <c r="F39" s="150"/>
    </row>
    <row r="40" spans="1:10" x14ac:dyDescent="0.35">
      <c r="A40" s="100"/>
      <c r="B40" s="101"/>
      <c r="C40" s="151"/>
      <c r="D40" s="152"/>
      <c r="E40" s="153"/>
      <c r="F40" s="154"/>
    </row>
    <row r="41" spans="1:10" s="90" customFormat="1" x14ac:dyDescent="0.35">
      <c r="A41" s="102"/>
      <c r="B41" s="103"/>
      <c r="C41" s="103"/>
      <c r="D41" s="88"/>
      <c r="E41" s="88"/>
      <c r="F41" s="88"/>
    </row>
    <row r="42" spans="1:10" s="90" customFormat="1" x14ac:dyDescent="0.35">
      <c r="A42" s="87"/>
      <c r="B42" s="88"/>
      <c r="C42" s="88"/>
      <c r="D42" s="88"/>
      <c r="E42" s="88"/>
      <c r="F42" s="88"/>
    </row>
    <row r="43" spans="1:10" s="90" customFormat="1" x14ac:dyDescent="0.35">
      <c r="A43" s="87"/>
      <c r="B43" s="88"/>
      <c r="C43" s="88"/>
      <c r="D43" s="88"/>
      <c r="E43" s="88"/>
      <c r="F43" s="88"/>
    </row>
    <row r="44" spans="1:10" s="90" customFormat="1" x14ac:dyDescent="0.35">
      <c r="A44" s="87"/>
      <c r="B44" s="88"/>
      <c r="C44" s="88"/>
      <c r="D44" s="88"/>
      <c r="E44" s="88"/>
      <c r="F44" s="88"/>
    </row>
    <row r="45" spans="1:10" s="90" customFormat="1" x14ac:dyDescent="0.35">
      <c r="A45" s="87"/>
      <c r="B45" s="88"/>
      <c r="C45" s="88"/>
      <c r="D45" s="88"/>
      <c r="E45" s="88"/>
      <c r="F45" s="88"/>
    </row>
    <row r="46" spans="1:10" s="90" customFormat="1" x14ac:dyDescent="0.35">
      <c r="A46" s="87"/>
      <c r="B46" s="88"/>
      <c r="C46" s="88"/>
      <c r="D46" s="88"/>
      <c r="E46" s="88"/>
      <c r="F46" s="88"/>
    </row>
    <row r="47" spans="1:10" s="90" customFormat="1" x14ac:dyDescent="0.35">
      <c r="A47" s="87"/>
      <c r="B47" s="88"/>
      <c r="C47" s="88"/>
      <c r="D47" s="88"/>
      <c r="E47" s="88"/>
      <c r="F47" s="88"/>
    </row>
    <row r="48" spans="1:10" s="90" customFormat="1" x14ac:dyDescent="0.35">
      <c r="A48" s="87"/>
      <c r="B48" s="88"/>
      <c r="C48" s="88"/>
      <c r="D48" s="88"/>
      <c r="E48" s="88"/>
      <c r="F48" s="88"/>
    </row>
    <row r="49" spans="1:6" s="90" customFormat="1" x14ac:dyDescent="0.35">
      <c r="A49" s="87"/>
      <c r="B49" s="88"/>
      <c r="C49" s="88"/>
      <c r="D49" s="88"/>
      <c r="E49" s="88"/>
      <c r="F49" s="88"/>
    </row>
    <row r="50" spans="1:6" s="90" customFormat="1" x14ac:dyDescent="0.35">
      <c r="A50" s="87"/>
      <c r="B50" s="88"/>
      <c r="C50" s="88"/>
      <c r="D50" s="88"/>
      <c r="E50" s="88"/>
      <c r="F50" s="88"/>
    </row>
    <row r="51" spans="1:6" s="90" customFormat="1" x14ac:dyDescent="0.35">
      <c r="A51" s="87"/>
      <c r="B51" s="88"/>
      <c r="C51" s="88"/>
      <c r="D51" s="88"/>
      <c r="E51" s="88"/>
      <c r="F51" s="88"/>
    </row>
    <row r="52" spans="1:6" s="90" customFormat="1" x14ac:dyDescent="0.35">
      <c r="A52" s="87"/>
      <c r="B52" s="88"/>
      <c r="C52" s="88"/>
      <c r="D52" s="88"/>
      <c r="E52" s="88"/>
      <c r="F52" s="88"/>
    </row>
  </sheetData>
  <mergeCells count="11">
    <mergeCell ref="D29:E29"/>
    <mergeCell ref="D19:F19"/>
    <mergeCell ref="D20:F20"/>
    <mergeCell ref="D22:D25"/>
    <mergeCell ref="D26:D27"/>
    <mergeCell ref="D18:F18"/>
    <mergeCell ref="E2:F2"/>
    <mergeCell ref="E3:F3"/>
    <mergeCell ref="E4:F4"/>
    <mergeCell ref="A7:F7"/>
    <mergeCell ref="D17:E17"/>
  </mergeCells>
  <printOptions horizontalCentered="1"/>
  <pageMargins left="0.19685039370078741" right="0.19685039370078741" top="0.19685039370078741" bottom="1.1811023622047245" header="0.31496062992125984" footer="0.31496062992125984"/>
  <pageSetup paperSize="9" scale="71" orientation="portrait" horizontalDpi="4294967293" verticalDpi="18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1B0F5-2386-4475-87F0-DB59CD76DB1D}">
  <dimension ref="A2:P84"/>
  <sheetViews>
    <sheetView topLeftCell="A19" zoomScale="115" zoomScaleNormal="115" workbookViewId="0">
      <selection activeCell="H23" sqref="H23:H30"/>
    </sheetView>
  </sheetViews>
  <sheetFormatPr baseColWidth="10" defaultColWidth="11.5703125" defaultRowHeight="12.75" x14ac:dyDescent="0.2"/>
  <cols>
    <col min="1" max="1" width="1.85546875" style="1" customWidth="1"/>
    <col min="2" max="2" width="2.140625" style="1" customWidth="1"/>
    <col min="3" max="3" width="4.28515625" style="1" customWidth="1"/>
    <col min="4" max="4" width="13" style="1" customWidth="1"/>
    <col min="5" max="5" width="24.28515625" style="1" customWidth="1"/>
    <col min="6" max="6" width="12" style="1" bestFit="1" customWidth="1"/>
    <col min="7" max="7" width="12.85546875" style="1" customWidth="1"/>
    <col min="8" max="8" width="12.28515625" style="7" bestFit="1" customWidth="1"/>
    <col min="9" max="9" width="13" style="1" customWidth="1"/>
    <col min="10" max="10" width="13" style="66" hidden="1" customWidth="1"/>
    <col min="11" max="11" width="12.28515625" style="1" hidden="1" customWidth="1"/>
    <col min="12" max="12" width="11.5703125" style="7" hidden="1" customWidth="1"/>
    <col min="13" max="13" width="12.28515625" style="1" bestFit="1" customWidth="1"/>
    <col min="14" max="16384" width="11.5703125" style="1"/>
  </cols>
  <sheetData>
    <row r="2" spans="1:12" ht="33.75" x14ac:dyDescent="0.5">
      <c r="E2" s="9" t="s">
        <v>0</v>
      </c>
    </row>
    <row r="3" spans="1:12" ht="6" customHeight="1" x14ac:dyDescent="0.2">
      <c r="I3" s="10"/>
      <c r="J3" s="67"/>
    </row>
    <row r="4" spans="1:12" x14ac:dyDescent="0.2">
      <c r="E4" s="10" t="s">
        <v>1</v>
      </c>
      <c r="F4" s="10"/>
      <c r="G4" s="10"/>
      <c r="H4" s="10"/>
    </row>
    <row r="5" spans="1:12" x14ac:dyDescent="0.2">
      <c r="E5" s="10" t="s">
        <v>2</v>
      </c>
      <c r="F5" s="10"/>
      <c r="G5" s="10"/>
      <c r="H5" s="11"/>
    </row>
    <row r="6" spans="1:12" x14ac:dyDescent="0.2">
      <c r="E6" s="172" t="s">
        <v>3</v>
      </c>
      <c r="F6" s="172"/>
      <c r="G6" s="172"/>
      <c r="H6" s="172"/>
    </row>
    <row r="7" spans="1:12" x14ac:dyDescent="0.2">
      <c r="E7" s="178" t="s">
        <v>16</v>
      </c>
      <c r="F7" s="178"/>
      <c r="G7" s="178"/>
      <c r="H7" s="178"/>
      <c r="I7" s="178"/>
      <c r="J7" s="68"/>
    </row>
    <row r="8" spans="1:12" x14ac:dyDescent="0.2">
      <c r="E8" s="12"/>
      <c r="F8" s="12"/>
      <c r="G8" s="12"/>
      <c r="H8" s="13"/>
    </row>
    <row r="9" spans="1:12" ht="13.5" thickBot="1" x14ac:dyDescent="0.25"/>
    <row r="10" spans="1:12" ht="5.45" customHeight="1" thickTop="1" x14ac:dyDescent="0.2">
      <c r="A10" s="4"/>
      <c r="B10" s="14"/>
      <c r="C10" s="15"/>
      <c r="D10" s="15"/>
      <c r="E10" s="15"/>
      <c r="F10" s="15"/>
      <c r="G10" s="15"/>
      <c r="H10" s="16"/>
      <c r="I10" s="15"/>
    </row>
    <row r="11" spans="1:12" s="2" customFormat="1" ht="25.9" customHeight="1" thickBot="1" x14ac:dyDescent="0.3">
      <c r="A11" s="17"/>
      <c r="B11" s="18"/>
      <c r="C11" s="213" t="s">
        <v>100</v>
      </c>
      <c r="D11" s="213"/>
      <c r="E11" s="134">
        <v>44810</v>
      </c>
      <c r="F11" s="21"/>
      <c r="G11" s="21"/>
      <c r="H11" s="22"/>
      <c r="I11" s="21"/>
      <c r="J11" s="69"/>
      <c r="L11" s="77"/>
    </row>
    <row r="12" spans="1:12" ht="18" customHeight="1" x14ac:dyDescent="0.25">
      <c r="A12" s="4"/>
      <c r="B12" s="23"/>
      <c r="C12" s="24" t="s">
        <v>21</v>
      </c>
      <c r="D12" s="25"/>
      <c r="E12" s="25"/>
      <c r="F12" s="26"/>
      <c r="G12" s="26"/>
      <c r="H12" s="27"/>
      <c r="I12" s="28"/>
      <c r="J12" s="69"/>
    </row>
    <row r="13" spans="1:12" ht="18" x14ac:dyDescent="0.25">
      <c r="A13" s="4"/>
      <c r="B13" s="23"/>
      <c r="C13" s="29" t="s">
        <v>4</v>
      </c>
      <c r="D13" s="30"/>
      <c r="E13" s="30"/>
      <c r="F13" s="21"/>
      <c r="G13" s="21"/>
      <c r="H13" s="22"/>
      <c r="I13" s="31"/>
      <c r="J13" s="69"/>
    </row>
    <row r="14" spans="1:12" ht="18" x14ac:dyDescent="0.25">
      <c r="A14" s="4"/>
      <c r="B14" s="23"/>
      <c r="C14" s="32" t="s">
        <v>22</v>
      </c>
      <c r="D14" s="30"/>
      <c r="E14" s="30"/>
      <c r="F14" s="21"/>
      <c r="G14" s="21"/>
      <c r="H14" s="22"/>
      <c r="I14" s="31"/>
      <c r="J14" s="69"/>
    </row>
    <row r="15" spans="1:12" ht="18" x14ac:dyDescent="0.25">
      <c r="A15" s="4"/>
      <c r="B15" s="23"/>
      <c r="C15" s="32" t="s">
        <v>23</v>
      </c>
      <c r="D15" s="30"/>
      <c r="E15" s="30"/>
      <c r="F15" s="21"/>
      <c r="G15" s="21"/>
      <c r="H15" s="22"/>
      <c r="I15" s="31"/>
      <c r="J15" s="69"/>
    </row>
    <row r="16" spans="1:12" ht="18" x14ac:dyDescent="0.25">
      <c r="A16" s="4"/>
      <c r="B16" s="23"/>
      <c r="C16" s="33" t="s">
        <v>24</v>
      </c>
      <c r="D16" s="30"/>
      <c r="E16" s="30"/>
      <c r="F16" s="34"/>
      <c r="G16" s="34"/>
      <c r="H16" s="22"/>
      <c r="I16" s="31"/>
      <c r="J16" s="69"/>
    </row>
    <row r="17" spans="1:16" ht="18.75" customHeight="1" thickBot="1" x14ac:dyDescent="0.3">
      <c r="A17" s="4"/>
      <c r="B17" s="23"/>
      <c r="C17" s="173" t="s">
        <v>5</v>
      </c>
      <c r="D17" s="174"/>
      <c r="E17" s="174"/>
      <c r="F17" s="174"/>
      <c r="G17" s="35"/>
      <c r="H17" s="36"/>
      <c r="I17" s="37"/>
      <c r="J17" s="69"/>
    </row>
    <row r="18" spans="1:16" ht="16.5" thickBot="1" x14ac:dyDescent="0.3">
      <c r="A18" s="4"/>
      <c r="B18" s="23"/>
      <c r="C18" s="38"/>
      <c r="D18" s="39"/>
      <c r="E18" s="39"/>
      <c r="F18" s="21"/>
      <c r="G18" s="21"/>
      <c r="H18" s="22"/>
      <c r="I18" s="21"/>
      <c r="J18" s="69"/>
    </row>
    <row r="19" spans="1:16" ht="16.5" thickBot="1" x14ac:dyDescent="0.3">
      <c r="A19" s="4"/>
      <c r="B19" s="23"/>
      <c r="C19" s="175" t="s">
        <v>99</v>
      </c>
      <c r="D19" s="176"/>
      <c r="E19" s="176"/>
      <c r="F19" s="176"/>
      <c r="G19" s="176"/>
      <c r="H19" s="176"/>
      <c r="I19" s="177"/>
      <c r="J19" s="70"/>
    </row>
    <row r="20" spans="1:16" ht="13.5" thickBot="1" x14ac:dyDescent="0.25">
      <c r="A20" s="4"/>
      <c r="B20" s="23"/>
      <c r="C20" s="21"/>
      <c r="D20" s="21"/>
      <c r="E20" s="21"/>
      <c r="F20" s="21"/>
      <c r="G20" s="21"/>
      <c r="H20" s="22"/>
      <c r="I20" s="21"/>
      <c r="J20" s="69"/>
    </row>
    <row r="21" spans="1:16" x14ac:dyDescent="0.2">
      <c r="A21" s="4"/>
      <c r="B21" s="23"/>
      <c r="C21" s="170" t="s">
        <v>6</v>
      </c>
      <c r="D21" s="179" t="s">
        <v>7</v>
      </c>
      <c r="E21" s="180"/>
      <c r="F21" s="170" t="s">
        <v>8</v>
      </c>
      <c r="G21" s="170" t="s">
        <v>9</v>
      </c>
      <c r="H21" s="40" t="s">
        <v>10</v>
      </c>
      <c r="I21" s="41" t="s">
        <v>11</v>
      </c>
      <c r="J21" s="71" t="s">
        <v>36</v>
      </c>
      <c r="K21" s="85">
        <v>0.3</v>
      </c>
      <c r="L21" s="7" t="s">
        <v>46</v>
      </c>
    </row>
    <row r="22" spans="1:16" ht="13.5" thickBot="1" x14ac:dyDescent="0.25">
      <c r="A22" s="4"/>
      <c r="B22" s="23"/>
      <c r="C22" s="171"/>
      <c r="D22" s="181"/>
      <c r="E22" s="182"/>
      <c r="F22" s="171"/>
      <c r="G22" s="171"/>
      <c r="H22" s="42" t="s">
        <v>12</v>
      </c>
      <c r="I22" s="42" t="s">
        <v>12</v>
      </c>
      <c r="J22" s="71" t="s">
        <v>37</v>
      </c>
      <c r="K22" s="85">
        <v>1600</v>
      </c>
      <c r="L22" s="7" t="s">
        <v>45</v>
      </c>
      <c r="N22" s="1">
        <f>'FP230130'!I46/'FP230130'!F46</f>
        <v>3.9258222533240028</v>
      </c>
      <c r="O22" s="1" t="e">
        <f>'FP230130'!#REF!</f>
        <v>#REF!</v>
      </c>
      <c r="P22" s="1" t="e">
        <f>'FP230130'!#REF!</f>
        <v>#REF!</v>
      </c>
    </row>
    <row r="23" spans="1:16" s="3" customFormat="1" x14ac:dyDescent="0.2">
      <c r="A23" s="21"/>
      <c r="B23" s="43"/>
      <c r="C23" s="44">
        <v>1</v>
      </c>
      <c r="D23" s="185" t="s">
        <v>18</v>
      </c>
      <c r="E23" s="186"/>
      <c r="F23" s="44">
        <f>'FP230130'!F23</f>
        <v>0</v>
      </c>
      <c r="G23" s="64">
        <f>+F23*2.23/1000</f>
        <v>0</v>
      </c>
      <c r="H23" s="65">
        <f>'FP230130'!H23+0.4</f>
        <v>4.32</v>
      </c>
      <c r="I23" s="62">
        <f t="shared" ref="I23:I30" si="0">F23*H23</f>
        <v>0</v>
      </c>
      <c r="J23" s="83" t="s">
        <v>38</v>
      </c>
      <c r="K23" s="86">
        <f>K21/K22*1000</f>
        <v>0.1875</v>
      </c>
      <c r="L23" s="78" t="s">
        <v>47</v>
      </c>
      <c r="O23" s="3" t="e">
        <f>N22-P22</f>
        <v>#REF!</v>
      </c>
    </row>
    <row r="24" spans="1:16" s="3" customFormat="1" x14ac:dyDescent="0.2">
      <c r="A24" s="21"/>
      <c r="B24" s="43"/>
      <c r="C24" s="44">
        <f t="shared" ref="C24:C29" si="1">+C23+1</f>
        <v>2</v>
      </c>
      <c r="D24" s="185" t="s">
        <v>19</v>
      </c>
      <c r="E24" s="186"/>
      <c r="F24" s="44">
        <f>'FP230130'!F24</f>
        <v>0</v>
      </c>
      <c r="G24" s="64">
        <f>+F24*1.81/1000</f>
        <v>0</v>
      </c>
      <c r="H24" s="65">
        <f>'FP230130'!H24+0.4</f>
        <v>3.31</v>
      </c>
      <c r="I24" s="62">
        <f t="shared" si="0"/>
        <v>0</v>
      </c>
      <c r="J24" s="72" t="s">
        <v>39</v>
      </c>
      <c r="K24" s="76">
        <f>VLOOKUP(C33,'FP230130'!C23:I49,7,FALSE)</f>
        <v>3927</v>
      </c>
      <c r="L24" s="78" t="s">
        <v>44</v>
      </c>
      <c r="M24" s="84"/>
    </row>
    <row r="25" spans="1:16" s="3" customFormat="1" x14ac:dyDescent="0.2">
      <c r="A25" s="21"/>
      <c r="B25" s="43"/>
      <c r="C25" s="44">
        <f t="shared" si="1"/>
        <v>3</v>
      </c>
      <c r="D25" s="185" t="s">
        <v>20</v>
      </c>
      <c r="E25" s="186"/>
      <c r="F25" s="44">
        <f>'FP230130'!F25</f>
        <v>500</v>
      </c>
      <c r="G25" s="64">
        <f>+F25*1.2/1000</f>
        <v>0.6</v>
      </c>
      <c r="H25" s="65">
        <f>'FP230130'!H25+0.4</f>
        <v>1.81</v>
      </c>
      <c r="I25" s="62">
        <f t="shared" si="0"/>
        <v>905</v>
      </c>
      <c r="J25" s="72" t="s">
        <v>40</v>
      </c>
      <c r="K25" s="76">
        <f>'FP230130'!I30+'FP230130'!I29</f>
        <v>1623</v>
      </c>
      <c r="L25" s="78" t="s">
        <v>43</v>
      </c>
      <c r="M25" s="84"/>
    </row>
    <row r="26" spans="1:16" s="3" customFormat="1" x14ac:dyDescent="0.2">
      <c r="A26" s="21"/>
      <c r="B26" s="43"/>
      <c r="C26" s="44">
        <f t="shared" si="1"/>
        <v>4</v>
      </c>
      <c r="D26" s="185" t="s">
        <v>26</v>
      </c>
      <c r="E26" s="186"/>
      <c r="F26" s="44">
        <f>'FP230130'!F26</f>
        <v>0</v>
      </c>
      <c r="G26" s="64">
        <f>+F26*2.72/1000</f>
        <v>0</v>
      </c>
      <c r="H26" s="65">
        <f>'FP230130'!H26+0.4</f>
        <v>1.81</v>
      </c>
      <c r="I26" s="62">
        <f t="shared" si="0"/>
        <v>0</v>
      </c>
      <c r="J26" s="72" t="s">
        <v>41</v>
      </c>
      <c r="K26" s="76">
        <f>'FP230130'!I45-(SUM(I23:I28)-SUM('FP230130'!I23:I28))</f>
        <v>505</v>
      </c>
      <c r="L26" s="78" t="s">
        <v>58</v>
      </c>
    </row>
    <row r="27" spans="1:16" s="3" customFormat="1" x14ac:dyDescent="0.2">
      <c r="A27" s="21"/>
      <c r="B27" s="43"/>
      <c r="C27" s="44">
        <f t="shared" si="1"/>
        <v>5</v>
      </c>
      <c r="D27" s="185" t="s">
        <v>27</v>
      </c>
      <c r="E27" s="186"/>
      <c r="F27" s="44">
        <f>'FP230130'!F27</f>
        <v>0</v>
      </c>
      <c r="G27" s="64">
        <f>+F27*2.43/1000</f>
        <v>0</v>
      </c>
      <c r="H27" s="65">
        <f>'FP230130'!H27+0.4</f>
        <v>5.4200000000000008</v>
      </c>
      <c r="I27" s="62">
        <f t="shared" si="0"/>
        <v>0</v>
      </c>
      <c r="J27" s="72" t="s">
        <v>42</v>
      </c>
      <c r="K27" s="76">
        <f>K26/K22</f>
        <v>0.31562499999999999</v>
      </c>
      <c r="L27" s="78" t="s">
        <v>48</v>
      </c>
    </row>
    <row r="28" spans="1:16" s="3" customFormat="1" x14ac:dyDescent="0.2">
      <c r="A28" s="21"/>
      <c r="B28" s="43"/>
      <c r="C28" s="44">
        <f t="shared" si="1"/>
        <v>6</v>
      </c>
      <c r="D28" s="185" t="s">
        <v>28</v>
      </c>
      <c r="E28" s="186"/>
      <c r="F28" s="44">
        <f>'FP230130'!F28</f>
        <v>0</v>
      </c>
      <c r="G28" s="64">
        <f>+F28*1.61/1000</f>
        <v>0</v>
      </c>
      <c r="H28" s="65">
        <f>'FP230130'!H28+0.4</f>
        <v>4.17</v>
      </c>
      <c r="I28" s="62">
        <f t="shared" si="0"/>
        <v>0</v>
      </c>
      <c r="J28" s="72"/>
      <c r="K28" s="76"/>
      <c r="L28" s="78"/>
    </row>
    <row r="29" spans="1:16" s="3" customFormat="1" x14ac:dyDescent="0.2">
      <c r="A29" s="21"/>
      <c r="B29" s="43"/>
      <c r="C29" s="44">
        <f t="shared" si="1"/>
        <v>7</v>
      </c>
      <c r="D29" s="79" t="s">
        <v>29</v>
      </c>
      <c r="E29" s="80"/>
      <c r="F29" s="44">
        <f>'FP230130'!F29</f>
        <v>0</v>
      </c>
      <c r="G29" s="64">
        <f>+F29*(0.484+K23)/1000</f>
        <v>0</v>
      </c>
      <c r="H29" s="65">
        <f>'FP230130'!H29+0.4</f>
        <v>2.83</v>
      </c>
      <c r="I29" s="62">
        <f t="shared" si="0"/>
        <v>0</v>
      </c>
      <c r="J29" s="72"/>
      <c r="K29" s="84"/>
      <c r="L29" s="78"/>
    </row>
    <row r="30" spans="1:16" s="3" customFormat="1" x14ac:dyDescent="0.2">
      <c r="A30" s="21"/>
      <c r="B30" s="43"/>
      <c r="C30" s="44">
        <v>8</v>
      </c>
      <c r="D30" s="185" t="s">
        <v>31</v>
      </c>
      <c r="E30" s="186"/>
      <c r="F30" s="44">
        <f>'FP230130'!F30</f>
        <v>300</v>
      </c>
      <c r="G30" s="64">
        <f>+F30*(0.49+K23)/1000</f>
        <v>0.20324999999999999</v>
      </c>
      <c r="H30" s="65">
        <f>'FP230130'!H30+0.4</f>
        <v>5.8100000000000005</v>
      </c>
      <c r="I30" s="62">
        <f t="shared" si="0"/>
        <v>1743.0000000000002</v>
      </c>
      <c r="J30" s="72"/>
      <c r="K30" s="84"/>
      <c r="L30" s="78"/>
    </row>
    <row r="31" spans="1:16" x14ac:dyDescent="0.2">
      <c r="A31" s="4"/>
      <c r="B31" s="23"/>
      <c r="C31" s="44"/>
      <c r="D31" s="185"/>
      <c r="E31" s="186"/>
      <c r="F31" s="63"/>
      <c r="G31" s="64"/>
      <c r="H31" s="65"/>
      <c r="I31" s="62"/>
      <c r="J31" s="72"/>
    </row>
    <row r="32" spans="1:16" ht="13.5" thickBot="1" x14ac:dyDescent="0.25">
      <c r="A32" s="4"/>
      <c r="B32" s="23"/>
      <c r="C32" s="47"/>
      <c r="D32" s="45"/>
      <c r="E32" s="46"/>
      <c r="F32" s="42"/>
      <c r="G32" s="48"/>
      <c r="H32" s="49"/>
      <c r="I32" s="50"/>
      <c r="J32" s="72"/>
    </row>
    <row r="33" spans="1:10" ht="13.5" thickBot="1" x14ac:dyDescent="0.25">
      <c r="A33" s="4"/>
      <c r="B33" s="23"/>
      <c r="C33" s="191" t="s">
        <v>13</v>
      </c>
      <c r="D33" s="188"/>
      <c r="E33" s="192"/>
      <c r="F33" s="51">
        <f>SUM(F23:F32)</f>
        <v>800</v>
      </c>
      <c r="G33" s="52">
        <f>SUM(G23:G32)</f>
        <v>0.80325000000000002</v>
      </c>
      <c r="H33" s="53"/>
      <c r="I33" s="82">
        <f>SUM(I23:I32)</f>
        <v>2648</v>
      </c>
      <c r="J33" s="73"/>
    </row>
    <row r="34" spans="1:10" x14ac:dyDescent="0.2">
      <c r="A34" s="4"/>
      <c r="B34" s="23"/>
      <c r="C34" s="54" t="s">
        <v>14</v>
      </c>
      <c r="D34" s="55"/>
      <c r="E34" s="55"/>
      <c r="F34" s="55"/>
      <c r="G34" s="55"/>
      <c r="H34" s="27"/>
      <c r="I34" s="56"/>
      <c r="J34" s="74"/>
    </row>
    <row r="35" spans="1:10" ht="15.75" x14ac:dyDescent="0.2">
      <c r="A35" s="4"/>
      <c r="B35" s="23"/>
      <c r="C35" s="183" t="s">
        <v>32</v>
      </c>
      <c r="D35" s="184"/>
      <c r="E35" s="184"/>
      <c r="F35" s="184"/>
      <c r="G35" s="184"/>
      <c r="H35" s="184"/>
      <c r="I35" s="57"/>
      <c r="J35" s="74"/>
    </row>
    <row r="36" spans="1:10" x14ac:dyDescent="0.2">
      <c r="A36" s="4"/>
      <c r="B36" s="23"/>
      <c r="C36" s="58" t="s">
        <v>15</v>
      </c>
      <c r="D36" s="21"/>
      <c r="E36" s="21"/>
      <c r="F36" s="21"/>
      <c r="G36" s="21"/>
      <c r="H36" s="22"/>
      <c r="I36" s="31"/>
      <c r="J36" s="69"/>
    </row>
    <row r="37" spans="1:10" x14ac:dyDescent="0.2">
      <c r="A37" s="4"/>
      <c r="B37" s="23"/>
      <c r="C37" s="58" t="s">
        <v>17</v>
      </c>
      <c r="D37" s="21"/>
      <c r="E37" s="21"/>
      <c r="F37" s="21"/>
      <c r="G37" s="21"/>
      <c r="H37" s="22"/>
      <c r="I37" s="31"/>
      <c r="J37" s="69"/>
    </row>
    <row r="38" spans="1:10" x14ac:dyDescent="0.2">
      <c r="A38" s="4"/>
      <c r="B38" s="23"/>
      <c r="C38" s="58" t="s">
        <v>33</v>
      </c>
      <c r="D38" s="21"/>
      <c r="E38" s="21"/>
      <c r="F38" s="21"/>
      <c r="G38" s="21"/>
      <c r="H38" s="22"/>
      <c r="I38" s="31"/>
      <c r="J38" s="69"/>
    </row>
    <row r="39" spans="1:10" x14ac:dyDescent="0.2">
      <c r="A39" s="4"/>
      <c r="B39" s="59"/>
      <c r="C39" s="58" t="s">
        <v>34</v>
      </c>
      <c r="D39" s="21"/>
      <c r="E39" s="21"/>
      <c r="F39" s="21"/>
      <c r="G39" s="21"/>
      <c r="H39" s="22"/>
      <c r="I39" s="31"/>
      <c r="J39" s="69"/>
    </row>
    <row r="40" spans="1:10" x14ac:dyDescent="0.2">
      <c r="A40" s="4"/>
      <c r="B40" s="59"/>
      <c r="C40" s="58" t="s">
        <v>35</v>
      </c>
      <c r="D40" s="21"/>
      <c r="E40" s="21"/>
      <c r="F40" s="21"/>
      <c r="G40" s="21"/>
      <c r="H40" s="22"/>
      <c r="I40" s="31"/>
      <c r="J40" s="69"/>
    </row>
    <row r="41" spans="1:10" x14ac:dyDescent="0.2">
      <c r="A41" s="4"/>
      <c r="B41" s="59"/>
      <c r="C41" s="81" t="s">
        <v>30</v>
      </c>
      <c r="D41" s="21"/>
      <c r="E41" s="21"/>
      <c r="F41" s="21"/>
      <c r="G41" s="21"/>
      <c r="H41" s="22"/>
      <c r="I41" s="31"/>
      <c r="J41" s="69"/>
    </row>
    <row r="42" spans="1:10" x14ac:dyDescent="0.2">
      <c r="A42" s="4"/>
      <c r="B42" s="59"/>
      <c r="C42" s="58"/>
      <c r="D42" s="21"/>
      <c r="E42" s="21"/>
      <c r="F42" s="21"/>
      <c r="G42" s="21"/>
      <c r="H42" s="22"/>
      <c r="I42" s="31"/>
      <c r="J42" s="69"/>
    </row>
    <row r="43" spans="1:10" ht="13.5" thickBot="1" x14ac:dyDescent="0.25">
      <c r="A43" s="4"/>
      <c r="B43" s="59"/>
      <c r="C43" s="60"/>
      <c r="D43" s="61"/>
      <c r="E43" s="61"/>
      <c r="F43" s="61"/>
      <c r="G43" s="61"/>
      <c r="H43" s="36"/>
      <c r="I43" s="37"/>
      <c r="J43" s="69"/>
    </row>
    <row r="44" spans="1:10" x14ac:dyDescent="0.2">
      <c r="A44" s="4"/>
      <c r="B44" s="4"/>
      <c r="C44" s="5"/>
      <c r="D44" s="5"/>
      <c r="E44" s="5"/>
      <c r="F44" s="5"/>
      <c r="G44" s="5"/>
      <c r="H44" s="6"/>
      <c r="I44" s="5"/>
      <c r="J44" s="75"/>
    </row>
    <row r="45" spans="1:10" x14ac:dyDescent="0.2">
      <c r="A45" s="4"/>
      <c r="B45" s="4"/>
      <c r="C45" s="5"/>
      <c r="D45" s="5"/>
      <c r="E45" s="5"/>
      <c r="F45" s="5"/>
      <c r="G45" s="5"/>
      <c r="H45" s="6"/>
      <c r="I45" s="5"/>
      <c r="J45" s="75"/>
    </row>
    <row r="46" spans="1:10" x14ac:dyDescent="0.2">
      <c r="A46" s="4"/>
      <c r="B46" s="4"/>
    </row>
    <row r="47" spans="1:10" x14ac:dyDescent="0.2">
      <c r="A47" s="4"/>
      <c r="B47" s="4"/>
    </row>
    <row r="48" spans="1:10" x14ac:dyDescent="0.2">
      <c r="A48" s="4"/>
      <c r="B48" s="4"/>
    </row>
    <row r="49" spans="1:2" x14ac:dyDescent="0.2">
      <c r="A49" s="4"/>
      <c r="B49" s="4"/>
    </row>
    <row r="50" spans="1:2" x14ac:dyDescent="0.2">
      <c r="A50" s="4"/>
      <c r="B50" s="4"/>
    </row>
    <row r="51" spans="1:2" x14ac:dyDescent="0.2">
      <c r="A51" s="4"/>
      <c r="B51" s="4"/>
    </row>
    <row r="52" spans="1:2" x14ac:dyDescent="0.2">
      <c r="A52" s="4"/>
      <c r="B52" s="4"/>
    </row>
    <row r="53" spans="1:2" x14ac:dyDescent="0.2">
      <c r="A53" s="4"/>
      <c r="B53" s="4"/>
    </row>
    <row r="54" spans="1:2" x14ac:dyDescent="0.2">
      <c r="A54" s="4"/>
      <c r="B54" s="4"/>
    </row>
    <row r="55" spans="1:2" x14ac:dyDescent="0.2">
      <c r="A55" s="4"/>
      <c r="B55" s="4"/>
    </row>
    <row r="56" spans="1:2" x14ac:dyDescent="0.2">
      <c r="A56" s="4"/>
      <c r="B56" s="4"/>
    </row>
    <row r="57" spans="1:2" x14ac:dyDescent="0.2">
      <c r="A57" s="4"/>
      <c r="B57" s="4"/>
    </row>
    <row r="58" spans="1:2" x14ac:dyDescent="0.2">
      <c r="A58" s="4"/>
      <c r="B58" s="4"/>
    </row>
    <row r="59" spans="1:2" x14ac:dyDescent="0.2">
      <c r="A59" s="4"/>
      <c r="B59" s="4"/>
    </row>
    <row r="60" spans="1:2" x14ac:dyDescent="0.2">
      <c r="A60" s="4"/>
      <c r="B60" s="4"/>
    </row>
    <row r="61" spans="1:2" x14ac:dyDescent="0.2">
      <c r="A61" s="4"/>
      <c r="B61" s="4"/>
    </row>
    <row r="62" spans="1:2" x14ac:dyDescent="0.2">
      <c r="A62" s="4"/>
      <c r="B62" s="4"/>
    </row>
    <row r="63" spans="1:2" x14ac:dyDescent="0.2">
      <c r="A63" s="4"/>
      <c r="B63" s="4"/>
    </row>
    <row r="64" spans="1:2" x14ac:dyDescent="0.2">
      <c r="A64" s="4"/>
      <c r="B64" s="4"/>
    </row>
    <row r="65" spans="1:2" x14ac:dyDescent="0.2">
      <c r="A65" s="4"/>
      <c r="B65" s="4"/>
    </row>
    <row r="66" spans="1:2" x14ac:dyDescent="0.2">
      <c r="A66" s="4"/>
      <c r="B66" s="4"/>
    </row>
    <row r="67" spans="1:2" x14ac:dyDescent="0.2">
      <c r="A67" s="4"/>
      <c r="B67" s="4"/>
    </row>
    <row r="68" spans="1:2" x14ac:dyDescent="0.2">
      <c r="A68" s="4"/>
      <c r="B68" s="4"/>
    </row>
    <row r="69" spans="1:2" x14ac:dyDescent="0.2">
      <c r="A69" s="4"/>
      <c r="B69" s="4"/>
    </row>
    <row r="70" spans="1:2" x14ac:dyDescent="0.2">
      <c r="A70" s="4"/>
      <c r="B70" s="4"/>
    </row>
    <row r="71" spans="1:2" x14ac:dyDescent="0.2">
      <c r="A71" s="4"/>
      <c r="B71" s="4"/>
    </row>
    <row r="72" spans="1:2" x14ac:dyDescent="0.2">
      <c r="A72" s="4"/>
      <c r="B72" s="4"/>
    </row>
    <row r="73" spans="1:2" x14ac:dyDescent="0.2">
      <c r="A73" s="4"/>
      <c r="B73" s="4"/>
    </row>
    <row r="74" spans="1:2" x14ac:dyDescent="0.2">
      <c r="A74" s="4"/>
      <c r="B74" s="4"/>
    </row>
    <row r="75" spans="1:2" x14ac:dyDescent="0.2">
      <c r="A75" s="4"/>
      <c r="B75" s="4"/>
    </row>
    <row r="76" spans="1:2" x14ac:dyDescent="0.2">
      <c r="A76" s="4"/>
      <c r="B76" s="4"/>
    </row>
    <row r="77" spans="1:2" x14ac:dyDescent="0.2">
      <c r="A77" s="4"/>
      <c r="B77" s="4"/>
    </row>
    <row r="78" spans="1:2" x14ac:dyDescent="0.2">
      <c r="A78" s="4"/>
      <c r="B78" s="4"/>
    </row>
    <row r="79" spans="1:2" x14ac:dyDescent="0.2">
      <c r="A79" s="4"/>
      <c r="B79" s="4"/>
    </row>
    <row r="80" spans="1:2" x14ac:dyDescent="0.2">
      <c r="A80" s="4"/>
      <c r="B80" s="4"/>
    </row>
    <row r="81" spans="1:9" x14ac:dyDescent="0.2">
      <c r="A81" s="4"/>
      <c r="B81" s="4"/>
      <c r="C81" s="4"/>
      <c r="D81" s="4"/>
      <c r="E81" s="4"/>
      <c r="F81" s="4"/>
      <c r="G81" s="4"/>
      <c r="H81" s="8"/>
      <c r="I81" s="4"/>
    </row>
    <row r="82" spans="1:9" x14ac:dyDescent="0.2">
      <c r="A82" s="4"/>
      <c r="B82" s="4"/>
      <c r="C82" s="4"/>
      <c r="D82" s="4"/>
      <c r="E82" s="4"/>
      <c r="F82" s="4"/>
      <c r="G82" s="4"/>
      <c r="H82" s="8"/>
      <c r="I82" s="4"/>
    </row>
    <row r="83" spans="1:9" x14ac:dyDescent="0.2">
      <c r="A83" s="4"/>
      <c r="B83" s="4"/>
      <c r="C83" s="4"/>
      <c r="D83" s="4"/>
      <c r="E83" s="4"/>
      <c r="F83" s="4"/>
      <c r="G83" s="4"/>
      <c r="H83" s="8"/>
      <c r="I83" s="4"/>
    </row>
    <row r="84" spans="1:9" x14ac:dyDescent="0.2">
      <c r="A84" s="4"/>
      <c r="B84" s="4"/>
      <c r="C84" s="4"/>
      <c r="D84" s="4"/>
      <c r="E84" s="4"/>
      <c r="F84" s="4"/>
      <c r="G84" s="4"/>
      <c r="H84" s="8"/>
      <c r="I84" s="4"/>
    </row>
  </sheetData>
  <mergeCells count="19">
    <mergeCell ref="D30:E30"/>
    <mergeCell ref="D31:E31"/>
    <mergeCell ref="C33:E33"/>
    <mergeCell ref="C35:H35"/>
    <mergeCell ref="D23:E23"/>
    <mergeCell ref="D24:E24"/>
    <mergeCell ref="D25:E25"/>
    <mergeCell ref="D26:E26"/>
    <mergeCell ref="D27:E27"/>
    <mergeCell ref="D28:E28"/>
    <mergeCell ref="C21:C22"/>
    <mergeCell ref="D21:E22"/>
    <mergeCell ref="F21:F22"/>
    <mergeCell ref="G21:G22"/>
    <mergeCell ref="E6:H6"/>
    <mergeCell ref="E7:I7"/>
    <mergeCell ref="C11:D11"/>
    <mergeCell ref="C17:F17"/>
    <mergeCell ref="C19:I19"/>
  </mergeCells>
  <printOptions horizontalCentered="1"/>
  <pageMargins left="0.16" right="0.25" top="0.19685039370078741" bottom="0.19685039370078741" header="0.31496062992125984" footer="0.31496062992125984"/>
  <pageSetup paperSize="9" orientation="portrait" horizontalDpi="180" verticalDpi="180" r:id="rId1"/>
  <drawing r:id="rId2"/>
  <legacyDrawing r:id="rId3"/>
  <oleObjects>
    <mc:AlternateContent xmlns:mc="http://schemas.openxmlformats.org/markup-compatibility/2006">
      <mc:Choice Requires="x14">
        <oleObject progId="Word.Picture.8" shapeId="8193" r:id="rId4">
          <objectPr defaultSize="0" autoPict="0" r:id="rId5">
            <anchor moveWithCells="1" sizeWithCells="1">
              <from>
                <xdr:col>0</xdr:col>
                <xdr:colOff>28575</xdr:colOff>
                <xdr:row>0</xdr:row>
                <xdr:rowOff>9525</xdr:rowOff>
              </from>
              <to>
                <xdr:col>3</xdr:col>
                <xdr:colOff>342900</xdr:colOff>
                <xdr:row>6</xdr:row>
                <xdr:rowOff>85725</xdr:rowOff>
              </to>
            </anchor>
          </objectPr>
        </oleObject>
      </mc:Choice>
      <mc:Fallback>
        <oleObject progId="Word.Picture.8" shapeId="8193" r:id="rId4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349cc33-6c47-414d-8977-be0d7d1f4a42">
      <Terms xmlns="http://schemas.microsoft.com/office/infopath/2007/PartnerControls"/>
    </lcf76f155ced4ddcb4097134ff3c332f>
    <TaxCatchAll xmlns="a1fb1feb-adb5-45b0-ad67-fc30dc7b4e5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017D9B030BE041BB59790DCD8D505E" ma:contentTypeVersion="11" ma:contentTypeDescription="Crée un document." ma:contentTypeScope="" ma:versionID="e7da0e13d76836e7e0fb1b4b0ae24108">
  <xsd:schema xmlns:xsd="http://www.w3.org/2001/XMLSchema" xmlns:xs="http://www.w3.org/2001/XMLSchema" xmlns:p="http://schemas.microsoft.com/office/2006/metadata/properties" xmlns:ns2="a1fb1feb-adb5-45b0-ad67-fc30dc7b4e59" xmlns:ns3="7349cc33-6c47-414d-8977-be0d7d1f4a42" targetNamespace="http://schemas.microsoft.com/office/2006/metadata/properties" ma:root="true" ma:fieldsID="8a1bd4ff39a3d6a15d61963620098c15" ns2:_="" ns3:_="">
    <xsd:import namespace="a1fb1feb-adb5-45b0-ad67-fc30dc7b4e59"/>
    <xsd:import namespace="7349cc33-6c47-414d-8977-be0d7d1f4a42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fb1feb-adb5-45b0-ad67-fc30dc7b4e5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b774dadd-597b-4fcb-bfff-34991ac8a967}" ma:internalName="TaxCatchAll" ma:showField="CatchAllData" ma:web="a1fb1feb-adb5-45b0-ad67-fc30dc7b4e5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49cc33-6c47-414d-8977-be0d7d1f4a4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e40ac8f8-1c7d-4378-b5cd-bd1059619f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681164A-0829-4338-9913-C96FDB18868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C563BA9-9CC8-4B73-952D-E3286782E22D}">
  <ds:schemaRefs>
    <ds:schemaRef ds:uri="http://schemas.microsoft.com/office/2006/documentManagement/types"/>
    <ds:schemaRef ds:uri="http://purl.org/dc/dcmitype/"/>
    <ds:schemaRef ds:uri="http://www.w3.org/XML/1998/namespace"/>
    <ds:schemaRef ds:uri="http://schemas.microsoft.com/office/2006/metadata/properties"/>
    <ds:schemaRef ds:uri="a1fb1feb-adb5-45b0-ad67-fc30dc7b4e59"/>
    <ds:schemaRef ds:uri="http://schemas.microsoft.com/office/infopath/2007/PartnerControls"/>
    <ds:schemaRef ds:uri="http://purl.org/dc/elements/1.1/"/>
    <ds:schemaRef ds:uri="7349cc33-6c47-414d-8977-be0d7d1f4a42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B7494EA-AC8F-4D61-8DDE-09951BC88D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fb1feb-adb5-45b0-ad67-fc30dc7b4e59"/>
    <ds:schemaRef ds:uri="7349cc33-6c47-414d-8977-be0d7d1f4a4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Tarif (2)</vt:lpstr>
      <vt:lpstr>FP230130</vt:lpstr>
      <vt:lpstr>FN230071</vt:lpstr>
      <vt:lpstr>FP230094</vt:lpstr>
      <vt:lpstr>PLD</vt:lpstr>
      <vt:lpstr>Calcul D</vt:lpstr>
      <vt:lpstr>'FN230071'!Zone_d_impression</vt:lpstr>
      <vt:lpstr>'FP230094'!Zone_d_impression</vt:lpstr>
      <vt:lpstr>'FP230130'!Zone_d_impression</vt:lpstr>
      <vt:lpstr>PLD!Zone_d_impression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 TARCHOUN</dc:creator>
  <cp:lastModifiedBy>khaled haouachi</cp:lastModifiedBy>
  <cp:lastPrinted>2023-09-12T08:56:53Z</cp:lastPrinted>
  <dcterms:created xsi:type="dcterms:W3CDTF">2020-11-17T13:15:24Z</dcterms:created>
  <dcterms:modified xsi:type="dcterms:W3CDTF">2023-09-12T13:51:42Z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0x01010026017D9B030BE041BB59790DCD8D505E</vt:lpwstr>
  </property>
  <property fmtid="{D5CDD505-2E9C-101B-9397-08002B2CF9AE}" pid="3" name="MediaServiceImageTags">
    <vt:lpwstr/>
  </property>
</Properties>
</file>