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Z:\FINANCE\"/>
    </mc:Choice>
  </mc:AlternateContent>
  <xr:revisionPtr revIDLastSave="0" documentId="13_ncr:1_{5F684A6F-69AA-4C98-8ADA-4FF54E21DC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0" r:id="rId1"/>
    <sheet name="Base banque" sheetId="9" r:id="rId2"/>
    <sheet name="espece" sheetId="7" r:id="rId3"/>
    <sheet name="CX5 OPA" sheetId="8" r:id="rId4"/>
    <sheet name="TITRE" sheetId="1" r:id="rId5"/>
    <sheet name="perte " sheetId="6" r:id="rId6"/>
    <sheet name="NP " sheetId="5" r:id="rId7"/>
    <sheet name="instance" sheetId="4" r:id="rId8"/>
    <sheet name="CX5 LC" sheetId="3" r:id="rId9"/>
    <sheet name="ANNULATION" sheetId="2" r:id="rId10"/>
  </sheets>
  <definedNames>
    <definedName name="_xlnm._FilterDatabase" localSheetId="1" hidden="1">'Base banque'!$A$7:$U$74</definedName>
    <definedName name="_xlnm._FilterDatabase" localSheetId="2" hidden="1">espece!$A$1:$I$37</definedName>
    <definedName name="_xlnm._FilterDatabase" localSheetId="4" hidden="1">TITRE!$I$1:$I$255</definedName>
    <definedName name="_xlnm.Print_Area" localSheetId="9">ANNULATION!$A$2:$C$9</definedName>
  </definedNames>
  <calcPr calcId="191029"/>
  <pivotCaches>
    <pivotCache cacheId="9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0" i="9" l="1"/>
  <c r="S70" i="9" s="1"/>
  <c r="O66" i="9"/>
  <c r="S66" i="9" s="1"/>
  <c r="O64" i="9"/>
  <c r="S64" i="9" s="1"/>
  <c r="O63" i="9"/>
  <c r="S63" i="9" s="1"/>
  <c r="O60" i="9"/>
  <c r="S60" i="9" s="1"/>
  <c r="O47" i="9"/>
  <c r="S47" i="9" s="1"/>
  <c r="O50" i="9"/>
  <c r="S50" i="9"/>
  <c r="O44" i="9"/>
  <c r="S42" i="9"/>
  <c r="S39" i="9"/>
  <c r="S28" i="9"/>
  <c r="S33" i="9"/>
  <c r="S8" i="9"/>
  <c r="S16" i="9"/>
  <c r="S25" i="9"/>
  <c r="S56" i="9"/>
  <c r="S12" i="9"/>
  <c r="S19" i="9"/>
  <c r="S13" i="9"/>
  <c r="S15" i="9"/>
  <c r="S44" i="9"/>
  <c r="S20" i="9"/>
  <c r="S17" i="9"/>
  <c r="S14" i="9"/>
  <c r="S61" i="9"/>
  <c r="S48" i="9"/>
  <c r="S29" i="9"/>
  <c r="S30" i="9"/>
  <c r="S31" i="9"/>
  <c r="S58" i="9"/>
  <c r="S40" i="9"/>
  <c r="S26" i="9"/>
  <c r="S11" i="9"/>
  <c r="S18" i="9"/>
  <c r="S21" i="9"/>
  <c r="S22" i="9"/>
  <c r="S72" i="9"/>
  <c r="S51" i="9"/>
  <c r="S49" i="9"/>
  <c r="S67" i="9"/>
  <c r="S34" i="9"/>
  <c r="S62" i="9"/>
  <c r="S68" i="9"/>
  <c r="S36" i="9"/>
  <c r="S38" i="9"/>
  <c r="S41" i="9"/>
  <c r="S59" i="9"/>
  <c r="S45" i="9"/>
  <c r="S73" i="9"/>
  <c r="S46" i="9"/>
  <c r="S53" i="9"/>
  <c r="S9" i="9"/>
  <c r="S10" i="9"/>
  <c r="S74" i="9"/>
  <c r="S23" i="9"/>
  <c r="S32" i="9"/>
  <c r="S35" i="9"/>
  <c r="S65" i="9"/>
  <c r="S27" i="9"/>
  <c r="S57" i="9"/>
  <c r="S54" i="9"/>
  <c r="S43" i="9"/>
  <c r="S24" i="9"/>
  <c r="S55" i="9"/>
  <c r="S69" i="9"/>
  <c r="S71" i="9"/>
  <c r="S52" i="9"/>
  <c r="S37" i="9"/>
  <c r="U12" i="2"/>
  <c r="U11" i="2"/>
  <c r="U22" i="8" l="1"/>
  <c r="U18" i="8"/>
  <c r="U16" i="8"/>
  <c r="U14" i="8"/>
  <c r="U12" i="8"/>
  <c r="U10" i="8"/>
  <c r="U8" i="8"/>
  <c r="U2" i="8"/>
  <c r="R184" i="1" l="1"/>
  <c r="R185" i="1" s="1"/>
  <c r="R186" i="1" s="1"/>
  <c r="R187" i="1" s="1"/>
  <c r="R188" i="1" s="1"/>
  <c r="R190" i="1" s="1"/>
  <c r="R191" i="1" s="1"/>
  <c r="R192" i="1" s="1"/>
  <c r="R194" i="1" s="1"/>
  <c r="R196" i="1" s="1"/>
  <c r="T78" i="1"/>
  <c r="R197" i="1" l="1"/>
  <c r="R201" i="1" s="1"/>
  <c r="R202" i="1" s="1"/>
  <c r="R203" i="1" s="1"/>
  <c r="R204" i="1" s="1"/>
  <c r="R205" i="1" s="1"/>
  <c r="R209" i="1" s="1"/>
  <c r="R210" i="1" s="1"/>
  <c r="R211" i="1" s="1"/>
  <c r="R213" i="1" s="1"/>
  <c r="R214" i="1" s="1"/>
  <c r="R215" i="1" s="1"/>
  <c r="R216" i="1" s="1"/>
  <c r="R218" i="1" s="1"/>
  <c r="R220" i="1" s="1"/>
  <c r="R221" i="1" s="1"/>
  <c r="R222" i="1" s="1"/>
  <c r="R223" i="1" s="1"/>
  <c r="R225" i="1" s="1"/>
  <c r="R226" i="1" s="1"/>
  <c r="R227" i="1" s="1"/>
  <c r="R228" i="1" s="1"/>
  <c r="R229" i="1" s="1"/>
  <c r="R231" i="1" s="1"/>
  <c r="R233" i="1" s="1"/>
  <c r="R237" i="1" s="1"/>
  <c r="R240" i="1" s="1"/>
  <c r="R241" i="1" s="1"/>
  <c r="R245" i="1" s="1"/>
  <c r="R248" i="1" s="1"/>
  <c r="R14" i="1"/>
  <c r="R3" i="4"/>
</calcChain>
</file>

<file path=xl/sharedStrings.xml><?xml version="1.0" encoding="utf-8"?>
<sst xmlns="http://schemas.openxmlformats.org/spreadsheetml/2006/main" count="1960" uniqueCount="537">
  <si>
    <t>CODE TITRE</t>
  </si>
  <si>
    <t>NUM DOM</t>
  </si>
  <si>
    <t>DATE DOM</t>
  </si>
  <si>
    <t>NUM. FACTURE</t>
  </si>
  <si>
    <t>DATE FACTURE</t>
  </si>
  <si>
    <t>LIB_APUREMENT</t>
  </si>
  <si>
    <t>ETAT</t>
  </si>
  <si>
    <t>DATE APUREMENT</t>
  </si>
  <si>
    <t>NOM FOURNISSEUR/CLIENT</t>
  </si>
  <si>
    <t>DEVISE TITRE</t>
  </si>
  <si>
    <t>MONTANT TITRE(DVS)</t>
  </si>
  <si>
    <t>DVS REG.</t>
  </si>
  <si>
    <t>DVS IMP.</t>
  </si>
  <si>
    <t>NON APURE</t>
  </si>
  <si>
    <t>FN220005</t>
  </si>
  <si>
    <t>MANQUE RAPATRIEMENT</t>
  </si>
  <si>
    <t>ERRAFIK EL DAYEM TRIPOLI</t>
  </si>
  <si>
    <t>FN220022</t>
  </si>
  <si>
    <t>NOUR AKKUMULATOREN GMBH</t>
  </si>
  <si>
    <t>fn130032</t>
  </si>
  <si>
    <t>INSUFFISANCE  DE  RAPAT.</t>
  </si>
  <si>
    <t>fn140057</t>
  </si>
  <si>
    <t xml:space="preserve"> MANQUE IMPUTATION</t>
  </si>
  <si>
    <t>fn 130046</t>
  </si>
  <si>
    <t>STE MARIBAT</t>
  </si>
  <si>
    <t>en120011</t>
  </si>
  <si>
    <t>fn130024</t>
  </si>
  <si>
    <t>fn120001</t>
  </si>
  <si>
    <t>FN220013</t>
  </si>
  <si>
    <t>FN 160029</t>
  </si>
  <si>
    <t>fn 130019</t>
  </si>
  <si>
    <t>FN160051</t>
  </si>
  <si>
    <t>FN 110039</t>
  </si>
  <si>
    <t>FN200059</t>
  </si>
  <si>
    <t>SOCIETE GERMENT IMPORT DES PNEUS</t>
  </si>
  <si>
    <t>FN210081</t>
  </si>
  <si>
    <t>MONBAT AD</t>
  </si>
  <si>
    <t>FN210101</t>
  </si>
  <si>
    <t>FN180001</t>
  </si>
  <si>
    <t>DIFFERENCE I &amp; R (EXCEDENT)</t>
  </si>
  <si>
    <t>FN210001</t>
  </si>
  <si>
    <t>fn 130007</t>
  </si>
  <si>
    <t>FN210032</t>
  </si>
  <si>
    <t>FN 190050</t>
  </si>
  <si>
    <t>FN160065</t>
  </si>
  <si>
    <t>FN210077</t>
  </si>
  <si>
    <t>FN220073</t>
  </si>
  <si>
    <t>FN210020</t>
  </si>
  <si>
    <t>FN230041</t>
  </si>
  <si>
    <t>BIN SHIHON CO LTD</t>
  </si>
  <si>
    <t>FN210053</t>
  </si>
  <si>
    <t>FN210017</t>
  </si>
  <si>
    <t>FN210028</t>
  </si>
  <si>
    <t>FN220026</t>
  </si>
  <si>
    <t>FN160041</t>
  </si>
  <si>
    <t>MED ENERGY BATTERY</t>
  </si>
  <si>
    <t>fn 150036</t>
  </si>
  <si>
    <t>MED ENERGY BATTERY SMECO</t>
  </si>
  <si>
    <t>FN210056</t>
  </si>
  <si>
    <t>FN160066</t>
  </si>
  <si>
    <t>fn120037</t>
  </si>
  <si>
    <t xml:space="preserve"> fn 100027</t>
  </si>
  <si>
    <t>fn 130013</t>
  </si>
  <si>
    <t>STE OCTONIUM DE COMMERCE</t>
  </si>
  <si>
    <t>FN210040</t>
  </si>
  <si>
    <t>EURL.ELHARAMAINE.INV.</t>
  </si>
  <si>
    <t>FN210021</t>
  </si>
  <si>
    <t>pn10030</t>
  </si>
  <si>
    <t>fn 130033</t>
  </si>
  <si>
    <t>fn170058</t>
  </si>
  <si>
    <t>fn110053</t>
  </si>
  <si>
    <t>FN 230001</t>
  </si>
  <si>
    <t xml:space="preserve"> MANQUE I &amp; R</t>
  </si>
  <si>
    <t>fn 110003</t>
  </si>
  <si>
    <t>FN160042</t>
  </si>
  <si>
    <t>FN220035</t>
  </si>
  <si>
    <t>fn130031</t>
  </si>
  <si>
    <t>fn150055</t>
  </si>
  <si>
    <t>FN200046</t>
  </si>
  <si>
    <t>SIA INDUSTRIA ACCUMULATORI</t>
  </si>
  <si>
    <t>FN210085</t>
  </si>
  <si>
    <t>FN 190089</t>
  </si>
  <si>
    <t>fn 110017</t>
  </si>
  <si>
    <t>fn110018</t>
  </si>
  <si>
    <t>fn 120031</t>
  </si>
  <si>
    <t>FN220090</t>
  </si>
  <si>
    <t>FP 190004</t>
  </si>
  <si>
    <t>COMPAGNIE IVOIRIENNE ARTICLE MENAGE</t>
  </si>
  <si>
    <t>FN220014</t>
  </si>
  <si>
    <t>fn120021</t>
  </si>
  <si>
    <t>fn110025</t>
  </si>
  <si>
    <t>fn  110043</t>
  </si>
  <si>
    <t>FN170039</t>
  </si>
  <si>
    <t>FN210078</t>
  </si>
  <si>
    <t>fn110045</t>
  </si>
  <si>
    <t>fn120008</t>
  </si>
  <si>
    <t>fn 140001</t>
  </si>
  <si>
    <t>STEF CO GENERAL TRADE BATTER</t>
  </si>
  <si>
    <t>FN210014</t>
  </si>
  <si>
    <t>fn 130021</t>
  </si>
  <si>
    <t>FN210046</t>
  </si>
  <si>
    <t>FN210059</t>
  </si>
  <si>
    <t>FN210058</t>
  </si>
  <si>
    <t>fn120036</t>
  </si>
  <si>
    <t>fn110001</t>
  </si>
  <si>
    <t>FN230069</t>
  </si>
  <si>
    <t>AUTOXPRESS LIMITED</t>
  </si>
  <si>
    <t>FN220050</t>
  </si>
  <si>
    <t>fn 120040</t>
  </si>
  <si>
    <t xml:space="preserve">DEMANDE D'ANNULATION </t>
  </si>
  <si>
    <t>FN 180005</t>
  </si>
  <si>
    <t>BATTERIEDIENST UWE HEMPE</t>
  </si>
  <si>
    <t>FN220037</t>
  </si>
  <si>
    <t>FN2300016</t>
  </si>
  <si>
    <t>FN230015</t>
  </si>
  <si>
    <t>ACCUSPLUS</t>
  </si>
  <si>
    <t>FN200019</t>
  </si>
  <si>
    <t>FN180020</t>
  </si>
  <si>
    <t>fn150058</t>
  </si>
  <si>
    <t>FN190068</t>
  </si>
  <si>
    <t>SIA INDUSTRIA ACCUMULATORI SPA</t>
  </si>
  <si>
    <t>FN210104</t>
  </si>
  <si>
    <t>FN230003</t>
  </si>
  <si>
    <t>BIN-SHIHON TRADING CO</t>
  </si>
  <si>
    <t>FN230033</t>
  </si>
  <si>
    <t>fn120013</t>
  </si>
  <si>
    <t>FN 160031</t>
  </si>
  <si>
    <t>FN160033</t>
  </si>
  <si>
    <t>fn150057</t>
  </si>
  <si>
    <t>FN220002</t>
  </si>
  <si>
    <t>FN220008</t>
  </si>
  <si>
    <t>FN220016</t>
  </si>
  <si>
    <t>fn130015</t>
  </si>
  <si>
    <t>EURL BOUSBA TRADING</t>
  </si>
  <si>
    <t>FN160054</t>
  </si>
  <si>
    <t>FN220092</t>
  </si>
  <si>
    <t>FN200067</t>
  </si>
  <si>
    <t>FN160008</t>
  </si>
  <si>
    <t>FN180005</t>
  </si>
  <si>
    <t>fn150029</t>
  </si>
  <si>
    <t>FN220028</t>
  </si>
  <si>
    <t>fn 140020</t>
  </si>
  <si>
    <t>FN230070</t>
  </si>
  <si>
    <t>fn 120039</t>
  </si>
  <si>
    <t>FN220029</t>
  </si>
  <si>
    <t>MED ENERGY BATTERY SRL</t>
  </si>
  <si>
    <t>FN220069</t>
  </si>
  <si>
    <t>FN190002</t>
  </si>
  <si>
    <t>fn 120002</t>
  </si>
  <si>
    <t>fn12005</t>
  </si>
  <si>
    <t>FN 190017</t>
  </si>
  <si>
    <t>FN 200020</t>
  </si>
  <si>
    <t>fn120017</t>
  </si>
  <si>
    <t>fn130017</t>
  </si>
  <si>
    <t>FP20006</t>
  </si>
  <si>
    <t>NOUR ACCUMULATOREN G N B H</t>
  </si>
  <si>
    <t>FN170025</t>
  </si>
  <si>
    <t>FN210009</t>
  </si>
  <si>
    <t>FN210010</t>
  </si>
  <si>
    <t>FN230071</t>
  </si>
  <si>
    <t>BATTERIEDIENST HEMPE</t>
  </si>
  <si>
    <t>fn150043</t>
  </si>
  <si>
    <t>FN210070</t>
  </si>
  <si>
    <t>fn 120006</t>
  </si>
  <si>
    <t>SUD EST D'IND</t>
  </si>
  <si>
    <t>fn12003</t>
  </si>
  <si>
    <t>fn 140018</t>
  </si>
  <si>
    <t>fn 140017</t>
  </si>
  <si>
    <t>fn120026</t>
  </si>
  <si>
    <t>fn130022</t>
  </si>
  <si>
    <t>fn120028</t>
  </si>
  <si>
    <t>fn100018</t>
  </si>
  <si>
    <t>FN180046</t>
  </si>
  <si>
    <t>fn110046</t>
  </si>
  <si>
    <t>FN210089</t>
  </si>
  <si>
    <t>FN 190091</t>
  </si>
  <si>
    <t>ex140003</t>
  </si>
  <si>
    <t>fn140047</t>
  </si>
  <si>
    <t>FN210108</t>
  </si>
  <si>
    <t>fn 140015</t>
  </si>
  <si>
    <t>FN 120035</t>
  </si>
  <si>
    <t>FN160068</t>
  </si>
  <si>
    <t>FN230006</t>
  </si>
  <si>
    <t>FN230005</t>
  </si>
  <si>
    <t>fn 140007</t>
  </si>
  <si>
    <t>fn120014</t>
  </si>
  <si>
    <t>PF 190064</t>
  </si>
  <si>
    <t>SIA INDUSTRIA ACCUMULATORI S.P.A</t>
  </si>
  <si>
    <t>FN220082</t>
  </si>
  <si>
    <t>fn 140012</t>
  </si>
  <si>
    <t>FN 190018</t>
  </si>
  <si>
    <t>FN220039</t>
  </si>
  <si>
    <t>FN220064</t>
  </si>
  <si>
    <t>FN180075</t>
  </si>
  <si>
    <t>SIMTEC</t>
  </si>
  <si>
    <t>FN220102</t>
  </si>
  <si>
    <t>NADHEERA TRADING EST</t>
  </si>
  <si>
    <t>fn 110008</t>
  </si>
  <si>
    <t>fn120010</t>
  </si>
  <si>
    <t>FN 200021</t>
  </si>
  <si>
    <t>FN220024</t>
  </si>
  <si>
    <t>FN210071</t>
  </si>
  <si>
    <t>FN220063</t>
  </si>
  <si>
    <t>fn10054</t>
  </si>
  <si>
    <t>fn110055</t>
  </si>
  <si>
    <t>FN160084</t>
  </si>
  <si>
    <t>fn 150002</t>
  </si>
  <si>
    <t>fn130011</t>
  </si>
  <si>
    <t>ERRAFIK EDDAYEM</t>
  </si>
  <si>
    <t>FN230036</t>
  </si>
  <si>
    <t>FN230060</t>
  </si>
  <si>
    <t>SARL NEXT POWER</t>
  </si>
  <si>
    <t>fn10030</t>
  </si>
  <si>
    <t>fn 140022</t>
  </si>
  <si>
    <t>STE MARABAT</t>
  </si>
  <si>
    <t>fn 150060</t>
  </si>
  <si>
    <t>FN 190076</t>
  </si>
  <si>
    <t>FN160077</t>
  </si>
  <si>
    <t>NUMERO DECL</t>
  </si>
  <si>
    <t>DATE DECL</t>
  </si>
  <si>
    <t>SOMME REG,</t>
  </si>
  <si>
    <t>SOMME IMP,</t>
  </si>
  <si>
    <t>IMP OK</t>
  </si>
  <si>
    <t>EGYPTE</t>
  </si>
  <si>
    <t>MONTANT</t>
  </si>
  <si>
    <t>DATE</t>
  </si>
  <si>
    <t>CX5</t>
  </si>
  <si>
    <t>COPIE</t>
  </si>
  <si>
    <t>REF</t>
  </si>
  <si>
    <t>OPA/78798</t>
  </si>
  <si>
    <t>OPATH5114/28314</t>
  </si>
  <si>
    <t>OPATH5114/28268</t>
  </si>
  <si>
    <t>51/13/27097</t>
  </si>
  <si>
    <t>ORIGINAL</t>
  </si>
  <si>
    <t>OPATH12/24816</t>
  </si>
  <si>
    <t>OPA 14/22529</t>
  </si>
  <si>
    <t>OPA/79631</t>
  </si>
  <si>
    <t>OPA76678</t>
  </si>
  <si>
    <t>OPA 10/22529</t>
  </si>
  <si>
    <t>OPA 10/22260</t>
  </si>
  <si>
    <t>OPATH11/24248</t>
  </si>
  <si>
    <t>OPATH11/24257</t>
  </si>
  <si>
    <t>OPATH11/24256</t>
  </si>
  <si>
    <t>OPATH/23832</t>
  </si>
  <si>
    <t>OPA/88926</t>
  </si>
  <si>
    <t>OPATH 5114/28048</t>
  </si>
  <si>
    <t>TH5115/30296</t>
  </si>
  <si>
    <t>OPA 13/28362</t>
  </si>
  <si>
    <t>TH5115/29213</t>
  </si>
  <si>
    <t>TH5115/29315</t>
  </si>
  <si>
    <t>TH5115/29647</t>
  </si>
  <si>
    <t>OPA/72285</t>
  </si>
  <si>
    <t>51/13/26828</t>
  </si>
  <si>
    <t>OPATH12/25252</t>
  </si>
  <si>
    <t>OPATH12/25112</t>
  </si>
  <si>
    <t>TH 51/13/26758</t>
  </si>
  <si>
    <t>ENEXPTH51/5291</t>
  </si>
  <si>
    <t>TH3114/5292</t>
  </si>
  <si>
    <t>OPATH11/24015</t>
  </si>
  <si>
    <t>OPA/74674</t>
  </si>
  <si>
    <t>OPA/94785</t>
  </si>
  <si>
    <t>OPA/71970</t>
  </si>
  <si>
    <t>OPA/70530</t>
  </si>
  <si>
    <t>OPA/70596</t>
  </si>
  <si>
    <t>OPATH12/24769</t>
  </si>
  <si>
    <t>OPATH12/24427</t>
  </si>
  <si>
    <t>OPATH12/24433</t>
  </si>
  <si>
    <t>OPA/71829</t>
  </si>
  <si>
    <t>OPA/77828</t>
  </si>
  <si>
    <t>OPA/96788</t>
  </si>
  <si>
    <t>OPA/135012</t>
  </si>
  <si>
    <t>51/14/27455</t>
  </si>
  <si>
    <t>OPA/99960</t>
  </si>
  <si>
    <t>OPA/97781</t>
  </si>
  <si>
    <t>TH5115/30128</t>
  </si>
  <si>
    <t>TH5115/30112</t>
  </si>
  <si>
    <t>51/14/27456</t>
  </si>
  <si>
    <t>51/14/27457</t>
  </si>
  <si>
    <t>OPA/178632</t>
  </si>
  <si>
    <t>OPA/183731</t>
  </si>
  <si>
    <t>OPA/67888</t>
  </si>
  <si>
    <t>CDE/8501</t>
  </si>
  <si>
    <t>5115/29096</t>
  </si>
  <si>
    <t>OPA/67373</t>
  </si>
  <si>
    <t>OPA/67296</t>
  </si>
  <si>
    <t>OPA/66852</t>
  </si>
  <si>
    <t>OPATH/25333</t>
  </si>
  <si>
    <t>OPATH/25392</t>
  </si>
  <si>
    <t>OPATH12/25104</t>
  </si>
  <si>
    <t>TH5115/30107</t>
  </si>
  <si>
    <t>TH5115/30099</t>
  </si>
  <si>
    <t>TH5116/30108</t>
  </si>
  <si>
    <t>OPATH12/25062</t>
  </si>
  <si>
    <t>OPATH12/25058</t>
  </si>
  <si>
    <t>TH5115/30132</t>
  </si>
  <si>
    <t>TH5115/30020</t>
  </si>
  <si>
    <t>TH5115/30097</t>
  </si>
  <si>
    <t>TH5116/30778</t>
  </si>
  <si>
    <t>TH5116/30439</t>
  </si>
  <si>
    <t>TH5116/30406</t>
  </si>
  <si>
    <t>TH51/30542</t>
  </si>
  <si>
    <t>TH5115/30312</t>
  </si>
  <si>
    <t>TH5115/30318</t>
  </si>
  <si>
    <t>OPA/2016/73099</t>
  </si>
  <si>
    <t>OPATH12/25588</t>
  </si>
  <si>
    <t>TH5115/30239</t>
  </si>
  <si>
    <t>TH5116/30604</t>
  </si>
  <si>
    <t>OPA/136231</t>
  </si>
  <si>
    <t>OPA/135013</t>
  </si>
  <si>
    <t>OPA/135563</t>
  </si>
  <si>
    <t>CDE6707</t>
  </si>
  <si>
    <t>TH5115/29899</t>
  </si>
  <si>
    <t>TH5115/30046</t>
  </si>
  <si>
    <t>TH5115/30074</t>
  </si>
  <si>
    <t>OPATH11/24025</t>
  </si>
  <si>
    <t>COURRIER</t>
  </si>
  <si>
    <t>OPATH11/24032</t>
  </si>
  <si>
    <t>TH3114/5272</t>
  </si>
  <si>
    <t>OPATH12/25042</t>
  </si>
  <si>
    <t>OPATH12/25041</t>
  </si>
  <si>
    <t>OPA/538</t>
  </si>
  <si>
    <t>OPATH12/25911</t>
  </si>
  <si>
    <t>OPATH12/25788</t>
  </si>
  <si>
    <t>OPATH13/26128</t>
  </si>
  <si>
    <t>OPATH13/26146</t>
  </si>
  <si>
    <t>OPATH13/26169</t>
  </si>
  <si>
    <t>TH5114/27956</t>
  </si>
  <si>
    <t>OPATH11/24324</t>
  </si>
  <si>
    <t>OPATH11/24325</t>
  </si>
  <si>
    <t>ES</t>
  </si>
  <si>
    <t>CDE21/8585</t>
  </si>
  <si>
    <t>CDE21/8584</t>
  </si>
  <si>
    <t>OPA283208</t>
  </si>
  <si>
    <t>OPA286463</t>
  </si>
  <si>
    <t>OPA295957</t>
  </si>
  <si>
    <t>OPA289617</t>
  </si>
  <si>
    <t>OPA/130976</t>
  </si>
  <si>
    <t>OPA66644</t>
  </si>
  <si>
    <t>TH5116/30884</t>
  </si>
  <si>
    <t>OPA/94346</t>
  </si>
  <si>
    <t>OPA/92680</t>
  </si>
  <si>
    <t>OPA/92986</t>
  </si>
  <si>
    <t>OPA/97873</t>
  </si>
  <si>
    <t>OPA/94631</t>
  </si>
  <si>
    <t>OPA/95209</t>
  </si>
  <si>
    <t>OPA/95888</t>
  </si>
  <si>
    <t>OPA93021</t>
  </si>
  <si>
    <t>OPA93602</t>
  </si>
  <si>
    <t>OPA71473</t>
  </si>
  <si>
    <t>CDE6910</t>
  </si>
  <si>
    <t>TH5115/30137</t>
  </si>
  <si>
    <t>OPATH5115/30019</t>
  </si>
  <si>
    <t>CDE6553</t>
  </si>
  <si>
    <t>OPATH13/26568</t>
  </si>
  <si>
    <t>TH51/13/26840</t>
  </si>
  <si>
    <t>OPATH12/25906</t>
  </si>
  <si>
    <t>OPA11/24304</t>
  </si>
  <si>
    <t>OPA384044</t>
  </si>
  <si>
    <t>TRR N°202083</t>
  </si>
  <si>
    <t>TITRE ANNULE</t>
  </si>
  <si>
    <t>FN220059</t>
  </si>
  <si>
    <t>Date opération</t>
  </si>
  <si>
    <t>Date Valeur</t>
  </si>
  <si>
    <t>Intitulé</t>
  </si>
  <si>
    <t>REFERENCEFINANCIERE</t>
  </si>
  <si>
    <t>Crédit</t>
  </si>
  <si>
    <t>27/04/2021</t>
  </si>
  <si>
    <t>VERSEMENT ESP EN DEV AUTRE AGENCE</t>
  </si>
  <si>
    <t>Z0387254719</t>
  </si>
  <si>
    <t>03/06/2021</t>
  </si>
  <si>
    <t xml:space="preserve">VERSEMENT ESP EN DEV MEME AGENCE </t>
  </si>
  <si>
    <t>Z0399352450</t>
  </si>
  <si>
    <t>27/09/2021</t>
  </si>
  <si>
    <t>Z0436051134</t>
  </si>
  <si>
    <t>Z0436049956</t>
  </si>
  <si>
    <t>28/09/2021</t>
  </si>
  <si>
    <t>Z0436638128</t>
  </si>
  <si>
    <t>Z0436640076</t>
  </si>
  <si>
    <t>08/10/2021</t>
  </si>
  <si>
    <t>Z0440710973</t>
  </si>
  <si>
    <t>Z0440710092</t>
  </si>
  <si>
    <t>26/10/2021</t>
  </si>
  <si>
    <t>Z0445689591</t>
  </si>
  <si>
    <t>19/11/2021</t>
  </si>
  <si>
    <t>Z0452691056</t>
  </si>
  <si>
    <t>25/11/2021</t>
  </si>
  <si>
    <t>Z0454271368</t>
  </si>
  <si>
    <t>Z0454273219</t>
  </si>
  <si>
    <t>16/12/2021</t>
  </si>
  <si>
    <t>Z0459920857</t>
  </si>
  <si>
    <t>20/12/2021</t>
  </si>
  <si>
    <t>Z0460536028</t>
  </si>
  <si>
    <t>25/01/2022</t>
  </si>
  <si>
    <t>Z0471570679</t>
  </si>
  <si>
    <t>11/03/2022</t>
  </si>
  <si>
    <t>Z0485092509</t>
  </si>
  <si>
    <t>17/03/2022</t>
  </si>
  <si>
    <t>Z0486743747</t>
  </si>
  <si>
    <t>30/03/2022</t>
  </si>
  <si>
    <t>Z0490669621</t>
  </si>
  <si>
    <t>26/05/2022</t>
  </si>
  <si>
    <t>Z0509246297</t>
  </si>
  <si>
    <t>17/06/2022</t>
  </si>
  <si>
    <t>Z0516687909</t>
  </si>
  <si>
    <t>07/10/2022</t>
  </si>
  <si>
    <t>Z0555975186</t>
  </si>
  <si>
    <t>Z0556035083</t>
  </si>
  <si>
    <t>21/10/2022</t>
  </si>
  <si>
    <t>Z0560317885</t>
  </si>
  <si>
    <t>21/11/2022</t>
  </si>
  <si>
    <t>Z0570946180</t>
  </si>
  <si>
    <t>19/01/2023</t>
  </si>
  <si>
    <t>Z0595320607</t>
  </si>
  <si>
    <t>15/02/2023</t>
  </si>
  <si>
    <t>Z0605648733</t>
  </si>
  <si>
    <t>21/02/2023</t>
  </si>
  <si>
    <t>Z0607763994</t>
  </si>
  <si>
    <t>24/02/2023</t>
  </si>
  <si>
    <t>Z0609635032</t>
  </si>
  <si>
    <t>14/06/2023</t>
  </si>
  <si>
    <t>Z0656318252</t>
  </si>
  <si>
    <t>21/08/2023</t>
  </si>
  <si>
    <t>Z0677073751</t>
  </si>
  <si>
    <t>18/10/2023</t>
  </si>
  <si>
    <t>Z0698964485</t>
  </si>
  <si>
    <t>05/02/2024</t>
  </si>
  <si>
    <t>Z0744566803</t>
  </si>
  <si>
    <t>06/03/2024</t>
  </si>
  <si>
    <t>Z0756344707</t>
  </si>
  <si>
    <t>Z0756370566</t>
  </si>
  <si>
    <t>07/03/2024</t>
  </si>
  <si>
    <t>Z0757075551</t>
  </si>
  <si>
    <t>en cours</t>
  </si>
  <si>
    <t>OK</t>
  </si>
  <si>
    <t>MARWEN TAHER</t>
  </si>
  <si>
    <t>AL MOUFTARIHS EZZEDINE</t>
  </si>
  <si>
    <t>MED DORMAN</t>
  </si>
  <si>
    <t>IBRAHIM ABDELHEDI</t>
  </si>
  <si>
    <t>OMAR HOUCINE MOUNIR</t>
  </si>
  <si>
    <t>IBRAHIM WASSEF</t>
  </si>
  <si>
    <t>OMAR HOUCINE</t>
  </si>
  <si>
    <t>IBRAHIM WASSEF BESHIR</t>
  </si>
  <si>
    <t xml:space="preserve">TURAYSH  ABDULHHADI ABDULRRAZIQ </t>
  </si>
  <si>
    <t>AHFIDAN SHAABAN MED MASOUED</t>
  </si>
  <si>
    <t>MARWEN HAMDI</t>
  </si>
  <si>
    <t>MARWEN TAHER GHIETH</t>
  </si>
  <si>
    <t>MARWEN MARWAN TAHER</t>
  </si>
  <si>
    <t>NK2442FN</t>
  </si>
  <si>
    <t>CLIENT</t>
  </si>
  <si>
    <t>N° PASS</t>
  </si>
  <si>
    <t>KZ799P44</t>
  </si>
  <si>
    <t>AA738860</t>
  </si>
  <si>
    <t>C1JGN68R</t>
  </si>
  <si>
    <t>F75R7LH2</t>
  </si>
  <si>
    <t>PHP3L3PP</t>
  </si>
  <si>
    <t>R46RNHLH</t>
  </si>
  <si>
    <t>PG37K760</t>
  </si>
  <si>
    <t>NHZRZ5JG</t>
  </si>
  <si>
    <t>OPA22/358771</t>
  </si>
  <si>
    <t>OPA/379570</t>
  </si>
  <si>
    <t>OPA/389278</t>
  </si>
  <si>
    <t>OPA/395678</t>
  </si>
  <si>
    <t>OPA22/360176</t>
  </si>
  <si>
    <t>OPA/405280</t>
  </si>
  <si>
    <t>OPA/405445</t>
  </si>
  <si>
    <t>OPA22/321035</t>
  </si>
  <si>
    <t>OPA/325855</t>
  </si>
  <si>
    <t>OPA/332106</t>
  </si>
  <si>
    <t>OPA22/329432</t>
  </si>
  <si>
    <t>OPA/337737</t>
  </si>
  <si>
    <t>OPA/341601</t>
  </si>
  <si>
    <t>OPA22/358479</t>
  </si>
  <si>
    <t>OPA/368443</t>
  </si>
  <si>
    <t>OPA/337742</t>
  </si>
  <si>
    <t>OPA/349470</t>
  </si>
  <si>
    <t>OPA/361535</t>
  </si>
  <si>
    <t>OPA/374676</t>
  </si>
  <si>
    <t>OPA/394625</t>
  </si>
  <si>
    <t>OPA/391292</t>
  </si>
  <si>
    <t>double</t>
  </si>
  <si>
    <t>Client : 1027384F</t>
  </si>
  <si>
    <t>CX5 ok</t>
  </si>
  <si>
    <t>Période de domiciliation du 1990-01-01 au 2024-03-21</t>
  </si>
  <si>
    <t>Tranferred to the Bank</t>
  </si>
  <si>
    <t>Période d'apurement du 1990-01-01 au 2024-03-21</t>
  </si>
  <si>
    <t>Still Not Paid</t>
  </si>
  <si>
    <t>Etat : Titres N. apurés</t>
  </si>
  <si>
    <t>Titres import et export</t>
  </si>
  <si>
    <t>Search Documents</t>
  </si>
  <si>
    <t>Transferred to Transit</t>
  </si>
  <si>
    <t>NUMERO FINEX</t>
  </si>
  <si>
    <t>DATE FINEX</t>
  </si>
  <si>
    <t>Verif 17Mai</t>
  </si>
  <si>
    <t>Difference Rapatriement</t>
  </si>
  <si>
    <t>Commentaire 03/06/2024</t>
  </si>
  <si>
    <t>Commentaire 12/06/2024</t>
  </si>
  <si>
    <t>ERRAFIK EL DAYEM</t>
  </si>
  <si>
    <t>Payment in Cash - to be verified</t>
  </si>
  <si>
    <t>22137.2</t>
  </si>
  <si>
    <t>Docs Tranfered to The Bank</t>
  </si>
  <si>
    <t>CX5 OK</t>
  </si>
  <si>
    <t>98765.39</t>
  </si>
  <si>
    <t>16027.1</t>
  </si>
  <si>
    <t>101763.19</t>
  </si>
  <si>
    <t>84525.82</t>
  </si>
  <si>
    <t>STE MARIBAT CASABLANCA</t>
  </si>
  <si>
    <t>215087.11</t>
  </si>
  <si>
    <t>84910.1</t>
  </si>
  <si>
    <t>134736.59</t>
  </si>
  <si>
    <t>43160.32</t>
  </si>
  <si>
    <t>90002.75</t>
  </si>
  <si>
    <t>Search for documents</t>
  </si>
  <si>
    <t>100978.09</t>
  </si>
  <si>
    <t>Export not done - Declaration not Canceled</t>
  </si>
  <si>
    <t>137658.96</t>
  </si>
  <si>
    <t>96935.62</t>
  </si>
  <si>
    <t>181933.812</t>
  </si>
  <si>
    <t>222995.74</t>
  </si>
  <si>
    <t>20764.43</t>
  </si>
  <si>
    <t>89190.33</t>
  </si>
  <si>
    <t>4570.87</t>
  </si>
  <si>
    <t>78828.92</t>
  </si>
  <si>
    <t>266717.5</t>
  </si>
  <si>
    <t>96181.83</t>
  </si>
  <si>
    <t>3086.72</t>
  </si>
  <si>
    <t>43286.76</t>
  </si>
  <si>
    <t>92128.85</t>
  </si>
  <si>
    <t>PAYEMENT RECEIPT IN TND</t>
  </si>
  <si>
    <t>FN230001</t>
  </si>
  <si>
    <t>MED - To be sent to BANK</t>
  </si>
  <si>
    <t>Étiquettes de lignes</t>
  </si>
  <si>
    <t>Total général</t>
  </si>
  <si>
    <t>Somme de MONTANT TITRE(DVS)</t>
  </si>
  <si>
    <t>Somme de SOMME IMP,</t>
  </si>
  <si>
    <t>Somme de SOMME REG,</t>
  </si>
  <si>
    <t>Nombre de NUM DOM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</si>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</sst>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6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1"/>
      <color rgb="FF000000"/>
      <name val="Calibri"/>
      <family val="2"/>
    </font>
    <font>
      <b/>
      <sz val="10"/>
      <name val="Times New Roman"/>
      <family val="1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275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14" fontId="1" fillId="0" borderId="0" xfId="0" applyNumberFormat="1" applyFont="1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4" fontId="1" fillId="0" borderId="17" xfId="0" applyNumberFormat="1" applyFont="1" applyBorder="1" applyAlignment="1">
      <alignment horizontal="center" vertical="center"/>
    </xf>
    <xf numFmtId="4" fontId="1" fillId="0" borderId="18" xfId="0" applyNumberFormat="1" applyFont="1" applyBorder="1" applyAlignment="1">
      <alignment horizontal="center" vertical="center"/>
    </xf>
    <xf numFmtId="0" fontId="1" fillId="3" borderId="0" xfId="0" applyFont="1" applyFill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4" fontId="1" fillId="0" borderId="20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/>
    </xf>
    <xf numFmtId="0" fontId="1" fillId="0" borderId="1" xfId="0" applyFont="1" applyBorder="1"/>
    <xf numFmtId="4" fontId="1" fillId="5" borderId="0" xfId="0" applyNumberFormat="1" applyFont="1" applyFill="1"/>
    <xf numFmtId="0" fontId="1" fillId="8" borderId="0" xfId="0" applyFont="1" applyFill="1"/>
    <xf numFmtId="4" fontId="3" fillId="8" borderId="0" xfId="0" applyNumberFormat="1" applyFont="1" applyFill="1"/>
    <xf numFmtId="14" fontId="1" fillId="8" borderId="0" xfId="0" applyNumberFormat="1" applyFont="1" applyFill="1"/>
    <xf numFmtId="4" fontId="3" fillId="9" borderId="0" xfId="0" applyNumberFormat="1" applyFont="1" applyFill="1"/>
    <xf numFmtId="0" fontId="1" fillId="7" borderId="0" xfId="0" applyFont="1" applyFill="1"/>
    <xf numFmtId="4" fontId="3" fillId="7" borderId="0" xfId="0" applyNumberFormat="1" applyFont="1" applyFill="1"/>
    <xf numFmtId="14" fontId="1" fillId="7" borderId="0" xfId="0" applyNumberFormat="1" applyFont="1" applyFill="1"/>
    <xf numFmtId="0" fontId="1" fillId="10" borderId="0" xfId="0" applyFont="1" applyFill="1"/>
    <xf numFmtId="14" fontId="1" fillId="10" borderId="0" xfId="0" applyNumberFormat="1" applyFont="1" applyFill="1"/>
    <xf numFmtId="4" fontId="3" fillId="10" borderId="0" xfId="0" applyNumberFormat="1" applyFont="1" applyFill="1"/>
    <xf numFmtId="0" fontId="3" fillId="0" borderId="13" xfId="0" applyFont="1" applyBorder="1" applyAlignment="1">
      <alignment horizontal="center" vertical="center"/>
    </xf>
    <xf numFmtId="0" fontId="3" fillId="7" borderId="0" xfId="0" applyFont="1" applyFill="1"/>
    <xf numFmtId="0" fontId="3" fillId="10" borderId="0" xfId="0" applyFont="1" applyFill="1"/>
    <xf numFmtId="0" fontId="1" fillId="5" borderId="0" xfId="0" applyFont="1" applyFill="1"/>
    <xf numFmtId="14" fontId="1" fillId="5" borderId="0" xfId="0" applyNumberFormat="1" applyFont="1" applyFill="1"/>
    <xf numFmtId="0" fontId="3" fillId="0" borderId="0" xfId="0" applyFont="1"/>
    <xf numFmtId="4" fontId="3" fillId="0" borderId="0" xfId="0" applyNumberFormat="1" applyFont="1"/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center" vertical="center"/>
    </xf>
    <xf numFmtId="4" fontId="3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1" fillId="0" borderId="13" xfId="0" applyNumberFormat="1" applyFont="1" applyBorder="1"/>
    <xf numFmtId="0" fontId="1" fillId="0" borderId="5" xfId="0" applyFont="1" applyBorder="1"/>
    <xf numFmtId="0" fontId="1" fillId="0" borderId="10" xfId="0" applyFont="1" applyBorder="1"/>
    <xf numFmtId="14" fontId="1" fillId="0" borderId="6" xfId="0" applyNumberFormat="1" applyFont="1" applyBorder="1"/>
    <xf numFmtId="14" fontId="1" fillId="0" borderId="8" xfId="0" applyNumberFormat="1" applyFont="1" applyBorder="1"/>
    <xf numFmtId="14" fontId="1" fillId="0" borderId="11" xfId="0" applyNumberFormat="1" applyFont="1" applyBorder="1"/>
    <xf numFmtId="0" fontId="1" fillId="7" borderId="1" xfId="0" applyFont="1" applyFill="1" applyBorder="1"/>
    <xf numFmtId="14" fontId="1" fillId="7" borderId="8" xfId="0" applyNumberFormat="1" applyFont="1" applyFill="1" applyBorder="1"/>
    <xf numFmtId="0" fontId="1" fillId="8" borderId="1" xfId="0" applyFont="1" applyFill="1" applyBorder="1"/>
    <xf numFmtId="14" fontId="1" fillId="8" borderId="8" xfId="0" applyNumberFormat="1" applyFont="1" applyFill="1" applyBorder="1"/>
    <xf numFmtId="0" fontId="1" fillId="7" borderId="10" xfId="0" applyFont="1" applyFill="1" applyBorder="1"/>
    <xf numFmtId="14" fontId="1" fillId="7" borderId="11" xfId="0" applyNumberFormat="1" applyFont="1" applyFill="1" applyBorder="1"/>
    <xf numFmtId="0" fontId="1" fillId="0" borderId="20" xfId="0" applyFont="1" applyBorder="1"/>
    <xf numFmtId="14" fontId="1" fillId="0" borderId="15" xfId="0" applyNumberFormat="1" applyFont="1" applyBorder="1"/>
    <xf numFmtId="0" fontId="1" fillId="8" borderId="5" xfId="0" applyFont="1" applyFill="1" applyBorder="1"/>
    <xf numFmtId="14" fontId="1" fillId="8" borderId="6" xfId="0" applyNumberFormat="1" applyFont="1" applyFill="1" applyBorder="1"/>
    <xf numFmtId="0" fontId="1" fillId="8" borderId="10" xfId="0" applyFont="1" applyFill="1" applyBorder="1"/>
    <xf numFmtId="14" fontId="1" fillId="8" borderId="11" xfId="0" applyNumberFormat="1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0" fontId="1" fillId="7" borderId="3" xfId="0" applyFont="1" applyFill="1" applyBorder="1"/>
    <xf numFmtId="14" fontId="1" fillId="7" borderId="25" xfId="0" applyNumberFormat="1" applyFont="1" applyFill="1" applyBorder="1"/>
    <xf numFmtId="0" fontId="1" fillId="7" borderId="5" xfId="0" applyFont="1" applyFill="1" applyBorder="1"/>
    <xf numFmtId="14" fontId="1" fillId="7" borderId="6" xfId="0" applyNumberFormat="1" applyFont="1" applyFill="1" applyBorder="1"/>
    <xf numFmtId="14" fontId="1" fillId="0" borderId="14" xfId="0" applyNumberFormat="1" applyFont="1" applyBorder="1"/>
    <xf numFmtId="0" fontId="4" fillId="0" borderId="0" xfId="1"/>
    <xf numFmtId="4" fontId="4" fillId="0" borderId="0" xfId="1" applyNumberFormat="1"/>
    <xf numFmtId="4" fontId="3" fillId="9" borderId="5" xfId="0" applyNumberFormat="1" applyFont="1" applyFill="1" applyBorder="1"/>
    <xf numFmtId="0" fontId="3" fillId="0" borderId="5" xfId="0" applyFont="1" applyBorder="1"/>
    <xf numFmtId="0" fontId="3" fillId="0" borderId="10" xfId="0" applyFont="1" applyBorder="1"/>
    <xf numFmtId="0" fontId="3" fillId="0" borderId="13" xfId="0" applyFont="1" applyBorder="1"/>
    <xf numFmtId="0" fontId="1" fillId="9" borderId="3" xfId="0" applyFont="1" applyFill="1" applyBorder="1"/>
    <xf numFmtId="14" fontId="1" fillId="9" borderId="3" xfId="0" applyNumberFormat="1" applyFont="1" applyFill="1" applyBorder="1"/>
    <xf numFmtId="4" fontId="3" fillId="9" borderId="25" xfId="0" applyNumberFormat="1" applyFont="1" applyFill="1" applyBorder="1"/>
    <xf numFmtId="0" fontId="1" fillId="9" borderId="5" xfId="0" applyFont="1" applyFill="1" applyBorder="1"/>
    <xf numFmtId="14" fontId="1" fillId="9" borderId="6" xfId="0" applyNumberFormat="1" applyFont="1" applyFill="1" applyBorder="1"/>
    <xf numFmtId="0" fontId="1" fillId="9" borderId="10" xfId="0" applyFont="1" applyFill="1" applyBorder="1"/>
    <xf numFmtId="4" fontId="3" fillId="9" borderId="10" xfId="0" applyNumberFormat="1" applyFont="1" applyFill="1" applyBorder="1"/>
    <xf numFmtId="14" fontId="1" fillId="9" borderId="11" xfId="0" applyNumberFormat="1" applyFont="1" applyFill="1" applyBorder="1"/>
    <xf numFmtId="14" fontId="1" fillId="7" borderId="3" xfId="0" applyNumberFormat="1" applyFont="1" applyFill="1" applyBorder="1"/>
    <xf numFmtId="4" fontId="3" fillId="7" borderId="25" xfId="0" applyNumberFormat="1" applyFont="1" applyFill="1" applyBorder="1"/>
    <xf numFmtId="14" fontId="1" fillId="9" borderId="5" xfId="0" applyNumberFormat="1" applyFont="1" applyFill="1" applyBorder="1"/>
    <xf numFmtId="4" fontId="3" fillId="9" borderId="6" xfId="0" applyNumberFormat="1" applyFont="1" applyFill="1" applyBorder="1"/>
    <xf numFmtId="14" fontId="1" fillId="9" borderId="10" xfId="0" applyNumberFormat="1" applyFont="1" applyFill="1" applyBorder="1"/>
    <xf numFmtId="4" fontId="3" fillId="9" borderId="11" xfId="0" applyNumberFormat="1" applyFont="1" applyFill="1" applyBorder="1"/>
    <xf numFmtId="0" fontId="1" fillId="4" borderId="5" xfId="0" applyFont="1" applyFill="1" applyBorder="1"/>
    <xf numFmtId="14" fontId="1" fillId="4" borderId="5" xfId="0" applyNumberFormat="1" applyFont="1" applyFill="1" applyBorder="1"/>
    <xf numFmtId="0" fontId="1" fillId="4" borderId="1" xfId="0" applyFont="1" applyFill="1" applyBorder="1"/>
    <xf numFmtId="14" fontId="1" fillId="4" borderId="1" xfId="0" applyNumberFormat="1" applyFont="1" applyFill="1" applyBorder="1"/>
    <xf numFmtId="0" fontId="1" fillId="4" borderId="10" xfId="0" applyFont="1" applyFill="1" applyBorder="1"/>
    <xf numFmtId="14" fontId="1" fillId="4" borderId="10" xfId="0" applyNumberFormat="1" applyFont="1" applyFill="1" applyBorder="1"/>
    <xf numFmtId="0" fontId="1" fillId="4" borderId="3" xfId="0" applyFont="1" applyFill="1" applyBorder="1"/>
    <xf numFmtId="14" fontId="1" fillId="4" borderId="3" xfId="0" applyNumberFormat="1" applyFont="1" applyFill="1" applyBorder="1"/>
    <xf numFmtId="0" fontId="1" fillId="0" borderId="3" xfId="0" applyFont="1" applyBorder="1"/>
    <xf numFmtId="14" fontId="1" fillId="0" borderId="25" xfId="0" applyNumberFormat="1" applyFont="1" applyBorder="1"/>
    <xf numFmtId="0" fontId="3" fillId="0" borderId="3" xfId="0" applyFont="1" applyBorder="1"/>
    <xf numFmtId="4" fontId="3" fillId="4" borderId="25" xfId="0" applyNumberFormat="1" applyFont="1" applyFill="1" applyBorder="1"/>
    <xf numFmtId="0" fontId="3" fillId="7" borderId="5" xfId="0" applyFont="1" applyFill="1" applyBorder="1"/>
    <xf numFmtId="0" fontId="3" fillId="7" borderId="1" xfId="0" applyFont="1" applyFill="1" applyBorder="1"/>
    <xf numFmtId="0" fontId="1" fillId="8" borderId="3" xfId="0" applyFont="1" applyFill="1" applyBorder="1"/>
    <xf numFmtId="14" fontId="1" fillId="8" borderId="25" xfId="0" applyNumberFormat="1" applyFont="1" applyFill="1" applyBorder="1"/>
    <xf numFmtId="0" fontId="1" fillId="10" borderId="5" xfId="0" applyFont="1" applyFill="1" applyBorder="1"/>
    <xf numFmtId="14" fontId="1" fillId="10" borderId="6" xfId="0" applyNumberFormat="1" applyFont="1" applyFill="1" applyBorder="1"/>
    <xf numFmtId="0" fontId="1" fillId="10" borderId="1" xfId="0" applyFont="1" applyFill="1" applyBorder="1"/>
    <xf numFmtId="14" fontId="1" fillId="10" borderId="8" xfId="0" applyNumberFormat="1" applyFont="1" applyFill="1" applyBorder="1"/>
    <xf numFmtId="0" fontId="1" fillId="10" borderId="10" xfId="0" applyFont="1" applyFill="1" applyBorder="1"/>
    <xf numFmtId="14" fontId="1" fillId="10" borderId="11" xfId="0" applyNumberFormat="1" applyFont="1" applyFill="1" applyBorder="1"/>
    <xf numFmtId="14" fontId="1" fillId="3" borderId="5" xfId="0" applyNumberFormat="1" applyFont="1" applyFill="1" applyBorder="1" applyAlignment="1">
      <alignment horizontal="center" vertical="center"/>
    </xf>
    <xf numFmtId="0" fontId="3" fillId="7" borderId="10" xfId="0" applyFont="1" applyFill="1" applyBorder="1"/>
    <xf numFmtId="4" fontId="5" fillId="0" borderId="10" xfId="0" applyNumberFormat="1" applyFont="1" applyBorder="1"/>
    <xf numFmtId="14" fontId="5" fillId="0" borderId="11" xfId="0" applyNumberFormat="1" applyFont="1" applyBorder="1"/>
    <xf numFmtId="4" fontId="5" fillId="0" borderId="5" xfId="0" applyNumberFormat="1" applyFont="1" applyBorder="1"/>
    <xf numFmtId="14" fontId="5" fillId="0" borderId="6" xfId="0" applyNumberFormat="1" applyFont="1" applyBorder="1"/>
    <xf numFmtId="0" fontId="5" fillId="0" borderId="10" xfId="0" applyFont="1" applyBorder="1"/>
    <xf numFmtId="164" fontId="1" fillId="0" borderId="13" xfId="0" applyNumberFormat="1" applyFont="1" applyBorder="1"/>
    <xf numFmtId="164" fontId="1" fillId="0" borderId="5" xfId="0" applyNumberFormat="1" applyFont="1" applyBorder="1"/>
    <xf numFmtId="164" fontId="1" fillId="0" borderId="1" xfId="0" applyNumberFormat="1" applyFont="1" applyBorder="1"/>
    <xf numFmtId="164" fontId="1" fillId="0" borderId="10" xfId="0" applyNumberFormat="1" applyFont="1" applyBorder="1"/>
    <xf numFmtId="164" fontId="3" fillId="7" borderId="1" xfId="0" applyNumberFormat="1" applyFont="1" applyFill="1" applyBorder="1"/>
    <xf numFmtId="164" fontId="3" fillId="8" borderId="5" xfId="0" applyNumberFormat="1" applyFont="1" applyFill="1" applyBorder="1"/>
    <xf numFmtId="164" fontId="3" fillId="8" borderId="10" xfId="0" applyNumberFormat="1" applyFont="1" applyFill="1" applyBorder="1"/>
    <xf numFmtId="164" fontId="3" fillId="7" borderId="5" xfId="0" applyNumberFormat="1" applyFont="1" applyFill="1" applyBorder="1"/>
    <xf numFmtId="164" fontId="3" fillId="7" borderId="10" xfId="0" applyNumberFormat="1" applyFont="1" applyFill="1" applyBorder="1"/>
    <xf numFmtId="164" fontId="3" fillId="7" borderId="3" xfId="0" applyNumberFormat="1" applyFont="1" applyFill="1" applyBorder="1"/>
    <xf numFmtId="164" fontId="1" fillId="0" borderId="20" xfId="0" applyNumberFormat="1" applyFont="1" applyBorder="1"/>
    <xf numFmtId="164" fontId="1" fillId="0" borderId="0" xfId="0" applyNumberFormat="1" applyFont="1"/>
    <xf numFmtId="164" fontId="3" fillId="7" borderId="0" xfId="0" applyNumberFormat="1" applyFont="1" applyFill="1"/>
    <xf numFmtId="164" fontId="3" fillId="8" borderId="0" xfId="0" applyNumberFormat="1" applyFont="1" applyFill="1"/>
    <xf numFmtId="164" fontId="1" fillId="5" borderId="0" xfId="0" applyNumberFormat="1" applyFont="1" applyFill="1"/>
    <xf numFmtId="164" fontId="3" fillId="10" borderId="0" xfId="0" applyNumberFormat="1" applyFont="1" applyFill="1"/>
    <xf numFmtId="164" fontId="3" fillId="0" borderId="0" xfId="0" applyNumberFormat="1" applyFont="1"/>
    <xf numFmtId="164" fontId="3" fillId="10" borderId="5" xfId="0" applyNumberFormat="1" applyFont="1" applyFill="1" applyBorder="1"/>
    <xf numFmtId="164" fontId="3" fillId="10" borderId="1" xfId="0" applyNumberFormat="1" applyFont="1" applyFill="1" applyBorder="1"/>
    <xf numFmtId="164" fontId="3" fillId="10" borderId="10" xfId="0" applyNumberFormat="1" applyFont="1" applyFill="1" applyBorder="1"/>
    <xf numFmtId="164" fontId="1" fillId="0" borderId="3" xfId="0" applyNumberFormat="1" applyFont="1" applyBorder="1"/>
    <xf numFmtId="164" fontId="3" fillId="8" borderId="1" xfId="0" applyNumberFormat="1" applyFont="1" applyFill="1" applyBorder="1"/>
    <xf numFmtId="164" fontId="3" fillId="8" borderId="3" xfId="0" applyNumberFormat="1" applyFont="1" applyFill="1" applyBorder="1"/>
    <xf numFmtId="164" fontId="3" fillId="6" borderId="0" xfId="0" applyNumberFormat="1" applyFont="1" applyFill="1"/>
    <xf numFmtId="164" fontId="3" fillId="9" borderId="5" xfId="0" applyNumberFormat="1" applyFont="1" applyFill="1" applyBorder="1"/>
    <xf numFmtId="164" fontId="3" fillId="9" borderId="10" xfId="0" applyNumberFormat="1" applyFont="1" applyFill="1" applyBorder="1"/>
    <xf numFmtId="164" fontId="5" fillId="0" borderId="10" xfId="0" applyNumberFormat="1" applyFont="1" applyBorder="1"/>
    <xf numFmtId="164" fontId="5" fillId="0" borderId="5" xfId="0" applyNumberFormat="1" applyFont="1" applyBorder="1"/>
    <xf numFmtId="164" fontId="3" fillId="9" borderId="3" xfId="0" applyNumberFormat="1" applyFont="1" applyFill="1" applyBorder="1"/>
    <xf numFmtId="164" fontId="3" fillId="4" borderId="5" xfId="0" applyNumberFormat="1" applyFont="1" applyFill="1" applyBorder="1"/>
    <xf numFmtId="164" fontId="3" fillId="4" borderId="1" xfId="0" applyNumberFormat="1" applyFont="1" applyFill="1" applyBorder="1"/>
    <xf numFmtId="164" fontId="3" fillId="4" borderId="10" xfId="0" applyNumberFormat="1" applyFont="1" applyFill="1" applyBorder="1"/>
    <xf numFmtId="164" fontId="3" fillId="4" borderId="3" xfId="0" applyNumberFormat="1" applyFont="1" applyFill="1" applyBorder="1"/>
    <xf numFmtId="164" fontId="3" fillId="12" borderId="13" xfId="0" applyNumberFormat="1" applyFont="1" applyFill="1" applyBorder="1"/>
    <xf numFmtId="164" fontId="3" fillId="0" borderId="5" xfId="0" applyNumberFormat="1" applyFont="1" applyBorder="1"/>
    <xf numFmtId="164" fontId="3" fillId="0" borderId="10" xfId="0" applyNumberFormat="1" applyFont="1" applyBorder="1"/>
    <xf numFmtId="164" fontId="3" fillId="0" borderId="1" xfId="0" applyNumberFormat="1" applyFont="1" applyBorder="1"/>
    <xf numFmtId="164" fontId="3" fillId="0" borderId="13" xfId="0" applyNumberFormat="1" applyFont="1" applyBorder="1"/>
    <xf numFmtId="164" fontId="3" fillId="0" borderId="3" xfId="0" applyNumberFormat="1" applyFont="1" applyBorder="1"/>
    <xf numFmtId="0" fontId="3" fillId="0" borderId="1" xfId="0" applyFont="1" applyBorder="1"/>
    <xf numFmtId="0" fontId="3" fillId="0" borderId="22" xfId="0" applyFont="1" applyBorder="1"/>
    <xf numFmtId="0" fontId="3" fillId="0" borderId="17" xfId="0" applyFont="1" applyBorder="1"/>
    <xf numFmtId="0" fontId="3" fillId="0" borderId="23" xfId="0" applyFont="1" applyBorder="1"/>
    <xf numFmtId="14" fontId="3" fillId="0" borderId="6" xfId="0" applyNumberFormat="1" applyFont="1" applyBorder="1"/>
    <xf numFmtId="14" fontId="3" fillId="0" borderId="8" xfId="0" applyNumberFormat="1" applyFont="1" applyBorder="1"/>
    <xf numFmtId="14" fontId="3" fillId="0" borderId="11" xfId="0" applyNumberFormat="1" applyFont="1" applyBorder="1"/>
    <xf numFmtId="14" fontId="3" fillId="0" borderId="25" xfId="0" applyNumberFormat="1" applyFont="1" applyBorder="1"/>
    <xf numFmtId="14" fontId="3" fillId="0" borderId="14" xfId="0" applyNumberFormat="1" applyFont="1" applyBorder="1"/>
    <xf numFmtId="14" fontId="4" fillId="0" borderId="0" xfId="1" applyNumberFormat="1"/>
    <xf numFmtId="14" fontId="4" fillId="0" borderId="0" xfId="1" applyNumberFormat="1" applyAlignment="1">
      <alignment horizontal="center"/>
    </xf>
    <xf numFmtId="0" fontId="6" fillId="0" borderId="0" xfId="1" applyFont="1"/>
    <xf numFmtId="14" fontId="6" fillId="0" borderId="0" xfId="1" applyNumberFormat="1" applyFont="1"/>
    <xf numFmtId="4" fontId="6" fillId="0" borderId="0" xfId="1" applyNumberFormat="1" applyFont="1"/>
    <xf numFmtId="0" fontId="6" fillId="11" borderId="0" xfId="1" applyFont="1" applyFill="1"/>
    <xf numFmtId="14" fontId="7" fillId="0" borderId="0" xfId="1" applyNumberFormat="1" applyFont="1"/>
    <xf numFmtId="0" fontId="7" fillId="0" borderId="0" xfId="1" applyFont="1"/>
    <xf numFmtId="4" fontId="7" fillId="0" borderId="0" xfId="1" applyNumberFormat="1" applyFont="1"/>
    <xf numFmtId="0" fontId="1" fillId="2" borderId="3" xfId="0" applyFont="1" applyFill="1" applyBorder="1" applyAlignment="1">
      <alignment horizontal="center" vertical="center"/>
    </xf>
    <xf numFmtId="14" fontId="3" fillId="0" borderId="28" xfId="0" applyNumberFormat="1" applyFont="1" applyBorder="1"/>
    <xf numFmtId="4" fontId="3" fillId="4" borderId="27" xfId="0" applyNumberFormat="1" applyFont="1" applyFill="1" applyBorder="1"/>
    <xf numFmtId="4" fontId="3" fillId="4" borderId="28" xfId="0" applyNumberFormat="1" applyFont="1" applyFill="1" applyBorder="1"/>
    <xf numFmtId="4" fontId="3" fillId="9" borderId="26" xfId="0" applyNumberFormat="1" applyFont="1" applyFill="1" applyBorder="1"/>
    <xf numFmtId="4" fontId="3" fillId="9" borderId="27" xfId="0" applyNumberFormat="1" applyFont="1" applyFill="1" applyBorder="1"/>
    <xf numFmtId="4" fontId="3" fillId="9" borderId="28" xfId="0" applyNumberFormat="1" applyFont="1" applyFill="1" applyBorder="1"/>
    <xf numFmtId="4" fontId="3" fillId="4" borderId="6" xfId="0" applyNumberFormat="1" applyFont="1" applyFill="1" applyBorder="1" applyAlignment="1">
      <alignment vertical="center"/>
    </xf>
    <xf numFmtId="4" fontId="3" fillId="4" borderId="11" xfId="0" applyNumberFormat="1" applyFont="1" applyFill="1" applyBorder="1" applyAlignment="1">
      <alignment vertical="center"/>
    </xf>
    <xf numFmtId="164" fontId="3" fillId="4" borderId="5" xfId="0" applyNumberFormat="1" applyFont="1" applyFill="1" applyBorder="1" applyAlignment="1">
      <alignment vertical="center"/>
    </xf>
    <xf numFmtId="164" fontId="3" fillId="4" borderId="10" xfId="0" applyNumberFormat="1" applyFont="1" applyFill="1" applyBorder="1" applyAlignment="1">
      <alignment vertical="center"/>
    </xf>
    <xf numFmtId="14" fontId="3" fillId="0" borderId="29" xfId="0" applyNumberFormat="1" applyFont="1" applyBorder="1"/>
    <xf numFmtId="14" fontId="1" fillId="0" borderId="26" xfId="0" applyNumberFormat="1" applyFont="1" applyBorder="1"/>
    <xf numFmtId="164" fontId="3" fillId="0" borderId="35" xfId="0" applyNumberFormat="1" applyFont="1" applyBorder="1" applyAlignment="1">
      <alignment horizontal="center"/>
    </xf>
    <xf numFmtId="164" fontId="3" fillId="0" borderId="32" xfId="0" applyNumberFormat="1" applyFont="1" applyBorder="1" applyAlignment="1">
      <alignment horizontal="center"/>
    </xf>
    <xf numFmtId="14" fontId="0" fillId="0" borderId="0" xfId="0" applyNumberFormat="1"/>
    <xf numFmtId="43" fontId="0" fillId="0" borderId="0" xfId="2" applyNumberFormat="1" applyFont="1"/>
    <xf numFmtId="0" fontId="9" fillId="0" borderId="1" xfId="0" applyFont="1" applyBorder="1"/>
    <xf numFmtId="0" fontId="9" fillId="0" borderId="20" xfId="0" applyFont="1" applyBorder="1"/>
    <xf numFmtId="0" fontId="0" fillId="0" borderId="1" xfId="0" applyBorder="1"/>
    <xf numFmtId="14" fontId="0" fillId="0" borderId="1" xfId="0" applyNumberFormat="1" applyBorder="1"/>
    <xf numFmtId="43" fontId="0" fillId="0" borderId="1" xfId="2" applyNumberFormat="1" applyFont="1" applyBorder="1"/>
    <xf numFmtId="43" fontId="10" fillId="0" borderId="0" xfId="2" applyNumberFormat="1" applyFont="1"/>
    <xf numFmtId="43" fontId="10" fillId="0" borderId="1" xfId="2" applyNumberFormat="1" applyFont="1" applyBorder="1"/>
    <xf numFmtId="43" fontId="8" fillId="0" borderId="1" xfId="2" applyNumberFormat="1" applyFont="1" applyBorder="1"/>
    <xf numFmtId="43" fontId="11" fillId="0" borderId="1" xfId="2" applyNumberFormat="1" applyFont="1" applyBorder="1"/>
    <xf numFmtId="0" fontId="12" fillId="0" borderId="1" xfId="0" applyFont="1" applyBorder="1"/>
    <xf numFmtId="0" fontId="13" fillId="3" borderId="1" xfId="0" applyFont="1" applyFill="1" applyBorder="1"/>
    <xf numFmtId="4" fontId="1" fillId="0" borderId="22" xfId="0" applyNumberFormat="1" applyFont="1" applyBorder="1" applyAlignment="1">
      <alignment horizontal="center" vertical="center"/>
    </xf>
    <xf numFmtId="4" fontId="1" fillId="0" borderId="23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4" fontId="3" fillId="0" borderId="35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4" fontId="3" fillId="0" borderId="33" xfId="0" applyNumberFormat="1" applyFont="1" applyBorder="1" applyAlignment="1">
      <alignment horizontal="center" vertical="center"/>
    </xf>
    <xf numFmtId="164" fontId="3" fillId="0" borderId="34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" fontId="1" fillId="0" borderId="17" xfId="0" applyNumberFormat="1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6" fontId="0" fillId="0" borderId="0" xfId="3" applyNumberFormat="1" applyFont="1"/>
    <xf numFmtId="166" fontId="0" fillId="0" borderId="0" xfId="0" applyNumberFormat="1"/>
  </cellXfs>
  <cellStyles count="4">
    <cellStyle name="Milliers" xfId="3" builtinId="3"/>
    <cellStyle name="Milliers 2" xfId="2" xr:uid="{00000000-0005-0000-0000-000000000000}"/>
    <cellStyle name="Normal" xfId="0" builtinId="0"/>
    <cellStyle name="Normal 2" xfId="1" xr:uid="{00000000-0005-0000-0000-000002000000}"/>
  </cellStyles>
  <dxfs count="14">
    <dxf>
      <numFmt numFmtId="166" formatCode="_-* #,##0_-;\-* #,##0_-;_-* &quot;-&quot;??_-;_-@_-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165" formatCode="_-* #,##0.0_-;\-* #,##0.0_-;_-* &quot;-&quot;??_-;_-@_-"/>
    </dxf>
    <dxf>
      <numFmt numFmtId="166" formatCode="_-* #,##0_-;\-* #,##0_-;_-* &quot;-&quot;??_-;_-@_-"/>
    </dxf>
    <dxf>
      <numFmt numFmtId="165" formatCode="_-* #,##0.0_-;\-* #,##0.0_-;_-* &quot;-&quot;??_-;_-@_-"/>
    </dxf>
    <dxf>
      <numFmt numFmtId="166" formatCode="_-* #,##0_-;\-* #,##0_-;_-* &quot;-&quot;??_-;_-@_-"/>
    </dxf>
    <dxf>
      <numFmt numFmtId="165" formatCode="_-* #,##0.0_-;\-* #,##0.0_-;_-* &quot;-&quot;??_-;_-@_-"/>
    </dxf>
    <dxf>
      <numFmt numFmtId="165" formatCode="_-* #,##0.0_-;\-* #,##0.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dallah BELAKHOUA" refreshedDate="45455.616844212964" createdVersion="8" refreshedVersion="8" minRefreshableVersion="3" recordCount="67" xr:uid="{CA3F1EE1-1A58-4C0E-9C2F-2D26AAF1FA64}">
  <cacheSource type="worksheet">
    <worksheetSource ref="A7:U74" sheet="Base banque"/>
  </cacheSource>
  <cacheFields count="21">
    <cacheField name="CODE TITRE" numFmtId="0">
      <sharedItems containsSemiMixedTypes="0" containsString="0" containsNumber="1" containsInteger="1" minValue="22" maxValue="22"/>
    </cacheField>
    <cacheField name="NUM DOM" numFmtId="0">
      <sharedItems containsSemiMixedTypes="0" containsString="0" containsNumber="1" containsInteger="1" minValue="3578" maxValue="1540650"/>
    </cacheField>
    <cacheField name="DATE DOM" numFmtId="14">
      <sharedItems containsSemiMixedTypes="0" containsNonDate="0" containsDate="1" containsString="0" minDate="2021-01-04T00:00:00" maxDate="2023-06-23T00:00:00"/>
    </cacheField>
    <cacheField name="NUM. FACTURE" numFmtId="0">
      <sharedItems/>
    </cacheField>
    <cacheField name="DATE FACTURE" numFmtId="14">
      <sharedItems containsSemiMixedTypes="0" containsNonDate="0" containsDate="1" containsString="0" minDate="2021-01-04T00:00:00" maxDate="2023-06-23T00:00:00"/>
    </cacheField>
    <cacheField name="NUMERO FINEX" numFmtId="0">
      <sharedItems containsNonDate="0" containsString="0" containsBlank="1"/>
    </cacheField>
    <cacheField name="DATE FINEX" numFmtId="0">
      <sharedItems containsNonDate="0" containsString="0" containsBlank="1"/>
    </cacheField>
    <cacheField name="LIB_APUREMENT" numFmtId="0">
      <sharedItems count="4">
        <s v=" MANQUE IMPUTATION"/>
        <s v="INSUFFISANCE  DE  RAPAT."/>
        <s v="MANQUE RAPATRIEMENT"/>
        <s v=" MANQUE I &amp; R"/>
      </sharedItems>
    </cacheField>
    <cacheField name="ETAT" numFmtId="0">
      <sharedItems/>
    </cacheField>
    <cacheField name="DATE APUREMENT" numFmtId="14">
      <sharedItems containsSemiMixedTypes="0" containsNonDate="0" containsDate="1" containsString="0" minDate="2021-06-04T00:00:00" maxDate="2023-11-23T00:00:00"/>
    </cacheField>
    <cacheField name="NOM FOURNISSEUR/CLIENT" numFmtId="0">
      <sharedItems count="11">
        <s v="NOUR AKKUMULATOREN GMBH"/>
        <s v="ERRAFIK EL DAYEM"/>
        <s v="STE MARIBAT CASABLANCA"/>
        <s v="MED ENERGY BATTERY"/>
        <s v="MONBAT AD"/>
        <s v="NADHEERA TRADING EST"/>
        <s v="BIN SHIHON CO LTD"/>
        <s v="ACCUSPLUS"/>
        <s v="SARL NEXT POWER"/>
        <s v="AUTOXPRESS LIMITED"/>
        <s v="BATTERIEDIENST UWE HEMPE"/>
      </sharedItems>
    </cacheField>
    <cacheField name="DEVISE TITRE" numFmtId="0">
      <sharedItems containsSemiMixedTypes="0" containsString="0" containsNumber="1" containsInteger="1" minValue="840" maxValue="978"/>
    </cacheField>
    <cacheField name="MONTANT TITRE(DVS)" numFmtId="43">
      <sharedItems containsSemiMixedTypes="0" containsString="0" containsNumber="1" minValue="9705.2900000000009" maxValue="333396.88"/>
    </cacheField>
    <cacheField name="DVS REG." numFmtId="0">
      <sharedItems containsSemiMixedTypes="0" containsString="0" containsNumber="1" containsInteger="1" minValue="788" maxValue="978"/>
    </cacheField>
    <cacheField name="SOMME REG," numFmtId="43">
      <sharedItems containsSemiMixedTypes="0" containsString="0" containsNumber="1" minValue="0" maxValue="333396.88"/>
    </cacheField>
    <cacheField name="DVS IMP." numFmtId="0">
      <sharedItems containsSemiMixedTypes="0" containsString="0" containsNumber="1" containsInteger="1" minValue="788" maxValue="978"/>
    </cacheField>
    <cacheField name="SOMME IMP," numFmtId="43">
      <sharedItems containsSemiMixedTypes="0" containsString="0" containsNumber="1" minValue="0" maxValue="333396.88"/>
    </cacheField>
    <cacheField name="Verif 17Mai" numFmtId="43">
      <sharedItems containsMixedTypes="1" containsNumber="1" containsInteger="1" minValue="0" maxValue="91892"/>
    </cacheField>
    <cacheField name="Difference Rapatriement" numFmtId="43">
      <sharedItems containsSemiMixedTypes="0" containsString="0" containsNumber="1" minValue="-125069.53200000001" maxValue="278814.68"/>
    </cacheField>
    <cacheField name="Commentaire 03/06/2024" numFmtId="0">
      <sharedItems/>
    </cacheField>
    <cacheField name="Commentaire 12/06/2024" numFmtId="0">
      <sharedItems count="8">
        <s v="MED - To be sent to BANK"/>
        <s v="CX5 OK"/>
        <s v="Tranferred to the Bank"/>
        <s v="Docs Tranfered to The Bank"/>
        <s v="Still Not Paid"/>
        <s v="Transferred to Transit"/>
        <s v="PAYEMENT RECEIPT IN TND"/>
        <s v="Export not done - Declaration not Cancele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n v="22"/>
    <n v="3578"/>
    <d v="2021-01-04T00:00:00"/>
    <s v="FN210001"/>
    <d v="2021-01-04T00:00:00"/>
    <m/>
    <m/>
    <x v="0"/>
    <s v="NON APURE"/>
    <d v="2021-06-04T00:00:00"/>
    <x v="0"/>
    <n v="978"/>
    <n v="16027.1"/>
    <n v="978"/>
    <n v="16027.1"/>
    <n v="978"/>
    <n v="0"/>
    <s v="16027.1"/>
    <n v="0"/>
    <s v="Docs Tranfered to The Bank"/>
    <x v="0"/>
  </r>
  <r>
    <n v="22"/>
    <n v="220780"/>
    <d v="2021-02-22T00:00:00"/>
    <s v="FN210009"/>
    <d v="2021-02-13T00:00:00"/>
    <m/>
    <m/>
    <x v="1"/>
    <s v="NON APURE"/>
    <d v="2021-09-22T00:00:00"/>
    <x v="1"/>
    <n v="978"/>
    <n v="80224.399999999994"/>
    <n v="978"/>
    <n v="78828.92"/>
    <n v="978"/>
    <n v="80224.399999999994"/>
    <s v="78828.92"/>
    <n v="1395.4799999999959"/>
    <s v="Docs Tranfered to The Bank"/>
    <x v="1"/>
  </r>
  <r>
    <n v="22"/>
    <n v="222576"/>
    <d v="2021-02-22T00:00:00"/>
    <s v="FN210010"/>
    <d v="2021-02-22T00:00:00"/>
    <m/>
    <m/>
    <x v="2"/>
    <s v="NON APURE"/>
    <d v="2021-07-22T00:00:00"/>
    <x v="1"/>
    <n v="978"/>
    <n v="88106.32"/>
    <n v="978"/>
    <n v="0"/>
    <n v="978"/>
    <n v="88106.32"/>
    <n v="0"/>
    <n v="88106.32"/>
    <s v="Payment in Cash - to be verified"/>
    <x v="2"/>
  </r>
  <r>
    <n v="22"/>
    <n v="321755"/>
    <d v="2021-03-12T00:00:00"/>
    <s v="FN210014"/>
    <d v="2021-03-11T00:00:00"/>
    <m/>
    <m/>
    <x v="2"/>
    <s v="NON APURE"/>
    <d v="2021-08-12T00:00:00"/>
    <x v="1"/>
    <n v="978"/>
    <n v="88650.92"/>
    <n v="978"/>
    <n v="0"/>
    <n v="978"/>
    <n v="88650.92"/>
    <n v="0"/>
    <n v="88650.92"/>
    <s v="Payment in Cash - to be verified"/>
    <x v="2"/>
  </r>
  <r>
    <n v="22"/>
    <n v="420178"/>
    <d v="2021-04-05T00:00:00"/>
    <s v="FN210020"/>
    <d v="2021-04-01T00:00:00"/>
    <m/>
    <m/>
    <x v="2"/>
    <s v="NON APURE"/>
    <d v="2021-09-05T00:00:00"/>
    <x v="1"/>
    <n v="978"/>
    <n v="90868.75"/>
    <n v="978"/>
    <n v="0"/>
    <n v="978"/>
    <n v="90868.75"/>
    <n v="0"/>
    <n v="90868.75"/>
    <s v="Payment in Cash - to be verified"/>
    <x v="2"/>
  </r>
  <r>
    <n v="22"/>
    <n v="424526"/>
    <d v="2021-04-06T00:00:00"/>
    <s v="FN210017"/>
    <d v="2021-03-23T00:00:00"/>
    <m/>
    <m/>
    <x v="1"/>
    <s v="NON APURE"/>
    <d v="2021-09-06T00:00:00"/>
    <x v="1"/>
    <n v="978"/>
    <n v="85322.5"/>
    <n v="978"/>
    <n v="84910.1"/>
    <n v="978"/>
    <n v="85322.5"/>
    <s v="84910.1"/>
    <n v="412.39999999999418"/>
    <s v="Docs Tranfered to The Bank"/>
    <x v="0"/>
  </r>
  <r>
    <n v="22"/>
    <n v="436691"/>
    <d v="2021-04-08T00:00:00"/>
    <s v="FN210021"/>
    <d v="2021-04-07T00:00:00"/>
    <m/>
    <m/>
    <x v="2"/>
    <s v="NON APURE"/>
    <d v="2021-09-08T00:00:00"/>
    <x v="1"/>
    <n v="978"/>
    <n v="90819"/>
    <n v="978"/>
    <n v="0"/>
    <n v="978"/>
    <n v="90819"/>
    <n v="0"/>
    <n v="90819"/>
    <s v="Docs Tranfered to The Bank"/>
    <x v="1"/>
  </r>
  <r>
    <n v="22"/>
    <n v="535870"/>
    <d v="2021-05-06T00:00:00"/>
    <s v="FN210028"/>
    <d v="2021-05-05T00:00:00"/>
    <m/>
    <m/>
    <x v="2"/>
    <s v="NON APURE"/>
    <d v="2021-10-06T00:00:00"/>
    <x v="1"/>
    <n v="978"/>
    <n v="91966.01"/>
    <n v="978"/>
    <n v="0"/>
    <n v="978"/>
    <n v="91966.01"/>
    <n v="0"/>
    <n v="91966.01"/>
    <s v="Payment in Cash - to be verified"/>
    <x v="2"/>
  </r>
  <r>
    <n v="22"/>
    <n v="648535"/>
    <d v="2021-06-04T00:00:00"/>
    <s v="FN210032"/>
    <d v="2021-06-04T00:00:00"/>
    <m/>
    <m/>
    <x v="2"/>
    <s v="NON APURE"/>
    <d v="2021-11-04T00:00:00"/>
    <x v="1"/>
    <n v="978"/>
    <n v="90590.47"/>
    <n v="978"/>
    <n v="0"/>
    <n v="978"/>
    <n v="90590.47"/>
    <n v="0"/>
    <n v="90590.47"/>
    <s v="Payment in Cash - to be verified"/>
    <x v="2"/>
  </r>
  <r>
    <n v="22"/>
    <n v="770354"/>
    <d v="2021-07-07T00:00:00"/>
    <s v="FN210040"/>
    <d v="2021-07-02T00:00:00"/>
    <m/>
    <m/>
    <x v="1"/>
    <s v="NON APURE"/>
    <d v="2021-12-07T00:00:00"/>
    <x v="1"/>
    <n v="978"/>
    <n v="91567.5"/>
    <n v="978"/>
    <n v="90002.75"/>
    <n v="978"/>
    <n v="91567.5"/>
    <s v="90002.75"/>
    <n v="1564.75"/>
    <s v="Docs Tranfered to The Bank"/>
    <x v="0"/>
  </r>
  <r>
    <n v="22"/>
    <n v="792081"/>
    <d v="2021-07-12T00:00:00"/>
    <s v="FN210046"/>
    <d v="2021-07-08T00:00:00"/>
    <m/>
    <m/>
    <x v="2"/>
    <s v="NON APURE"/>
    <d v="2021-12-12T00:00:00"/>
    <x v="1"/>
    <n v="978"/>
    <n v="94776.97"/>
    <n v="978"/>
    <n v="0"/>
    <n v="978"/>
    <n v="189553.94"/>
    <n v="0"/>
    <n v="94776.97"/>
    <s v="Export not done - Declaration not Canceled"/>
    <x v="2"/>
  </r>
  <r>
    <n v="22"/>
    <n v="873646"/>
    <d v="2021-08-05T00:00:00"/>
    <s v="FN210053"/>
    <d v="2021-08-04T00:00:00"/>
    <m/>
    <m/>
    <x v="1"/>
    <s v="NON APURE"/>
    <d v="2022-02-05T00:00:00"/>
    <x v="2"/>
    <n v="978"/>
    <n v="215358.11"/>
    <n v="978"/>
    <n v="215087.11"/>
    <n v="978"/>
    <n v="215358.11"/>
    <s v="215087.11"/>
    <n v="271"/>
    <s v="Docs Tranfered to The Bank"/>
    <x v="0"/>
  </r>
  <r>
    <n v="22"/>
    <n v="883729"/>
    <d v="2021-08-06T00:00:00"/>
    <s v="FN210056"/>
    <d v="2021-08-05T00:00:00"/>
    <m/>
    <m/>
    <x v="1"/>
    <s v="NON APURE"/>
    <d v="2022-01-06T00:00:00"/>
    <x v="1"/>
    <n v="978"/>
    <n v="44013.2"/>
    <n v="978"/>
    <n v="43160.32"/>
    <n v="978"/>
    <n v="44013.2"/>
    <s v="43160.32"/>
    <n v="852.87999999999738"/>
    <s v="Docs Tranfered to The Bank"/>
    <x v="0"/>
  </r>
  <r>
    <n v="22"/>
    <n v="892536"/>
    <d v="2021-08-12T00:00:00"/>
    <s v="FN210059"/>
    <d v="2021-08-11T00:00:00"/>
    <m/>
    <m/>
    <x v="2"/>
    <s v="NON APURE"/>
    <d v="2022-01-12T00:00:00"/>
    <x v="1"/>
    <n v="978"/>
    <n v="91965.34"/>
    <n v="978"/>
    <n v="0"/>
    <n v="978"/>
    <n v="91965.34"/>
    <n v="0"/>
    <n v="91965.34"/>
    <s v="Payment in Cash - to be verified"/>
    <x v="2"/>
  </r>
  <r>
    <n v="22"/>
    <n v="893623"/>
    <d v="2021-08-12T00:00:00"/>
    <s v="FN210058"/>
    <d v="2021-08-11T00:00:00"/>
    <m/>
    <m/>
    <x v="1"/>
    <s v="NON APURE"/>
    <d v="2022-01-12T00:00:00"/>
    <x v="1"/>
    <n v="978"/>
    <n v="140196.23000000001"/>
    <n v="978"/>
    <n v="137658.96"/>
    <n v="978"/>
    <n v="140196.23000000001"/>
    <s v="137658.96"/>
    <n v="2537.2700000000186"/>
    <s v="Docs Tranfered to The Bank"/>
    <x v="1"/>
  </r>
  <r>
    <n v="22"/>
    <n v="1027222"/>
    <d v="2021-09-22T00:00:00"/>
    <s v="FN210070"/>
    <d v="2021-09-20T00:00:00"/>
    <m/>
    <m/>
    <x v="2"/>
    <s v="NON APURE"/>
    <d v="2022-02-22T00:00:00"/>
    <x v="1"/>
    <n v="978"/>
    <n v="95342.89"/>
    <n v="978"/>
    <n v="0"/>
    <n v="978"/>
    <n v="95342.89"/>
    <n v="0"/>
    <n v="95342.89"/>
    <s v="Payment in Cash - to be verified"/>
    <x v="2"/>
  </r>
  <r>
    <n v="22"/>
    <n v="1049848"/>
    <d v="2021-09-28T00:00:00"/>
    <s v="FN210071"/>
    <d v="2021-09-27T00:00:00"/>
    <m/>
    <m/>
    <x v="2"/>
    <s v="NON APURE"/>
    <d v="2022-02-28T00:00:00"/>
    <x v="1"/>
    <n v="978"/>
    <n v="96116.2"/>
    <n v="978"/>
    <n v="0"/>
    <n v="978"/>
    <n v="96116.2"/>
    <n v="0"/>
    <n v="96116.2"/>
    <s v="Payment in Cash - to be verified"/>
    <x v="2"/>
  </r>
  <r>
    <n v="22"/>
    <n v="1082949"/>
    <d v="2021-10-04T00:00:00"/>
    <s v="FN210077"/>
    <d v="2021-10-04T00:00:00"/>
    <m/>
    <m/>
    <x v="2"/>
    <s v="NON APURE"/>
    <d v="2022-03-04T00:00:00"/>
    <x v="1"/>
    <n v="978"/>
    <n v="96319.360000000001"/>
    <n v="978"/>
    <n v="0"/>
    <n v="978"/>
    <n v="96319.360000000001"/>
    <n v="0"/>
    <n v="96319.360000000001"/>
    <s v="Payment in Cash - to be verified"/>
    <x v="2"/>
  </r>
  <r>
    <n v="22"/>
    <n v="1108363"/>
    <d v="2021-10-11T00:00:00"/>
    <s v="FN210078"/>
    <d v="2021-10-11T00:00:00"/>
    <m/>
    <m/>
    <x v="2"/>
    <s v="NON APURE"/>
    <d v="2022-03-11T00:00:00"/>
    <x v="1"/>
    <n v="978"/>
    <n v="95574.21"/>
    <n v="978"/>
    <n v="0"/>
    <n v="978"/>
    <n v="95574.21"/>
    <n v="0"/>
    <n v="95574.21"/>
    <s v="Payment in Cash - to be verified"/>
    <x v="2"/>
  </r>
  <r>
    <n v="22"/>
    <n v="1158165"/>
    <d v="2021-10-26T00:00:00"/>
    <s v="FN210081"/>
    <d v="2021-10-25T00:00:00"/>
    <m/>
    <m/>
    <x v="3"/>
    <s v="NON APURE"/>
    <d v="2022-03-26T00:00:00"/>
    <x v="1"/>
    <n v="978"/>
    <n v="95465.55"/>
    <n v="978"/>
    <n v="0"/>
    <n v="978"/>
    <n v="0"/>
    <n v="0"/>
    <n v="95465.55"/>
    <s v="Export not done - Declaration not Canceled"/>
    <x v="3"/>
  </r>
  <r>
    <n v="22"/>
    <n v="1191455"/>
    <d v="2021-11-03T00:00:00"/>
    <s v="FN210081"/>
    <d v="2021-10-30T00:00:00"/>
    <m/>
    <m/>
    <x v="1"/>
    <s v="NON APURE"/>
    <d v="2022-04-03T00:00:00"/>
    <x v="1"/>
    <n v="978"/>
    <n v="100465.94"/>
    <n v="978"/>
    <n v="98765.39"/>
    <n v="978"/>
    <n v="100465.94"/>
    <s v="98765.39"/>
    <n v="1700.5500000000029"/>
    <s v="Docs Tranfered to The Bank"/>
    <x v="1"/>
  </r>
  <r>
    <n v="22"/>
    <n v="1224115"/>
    <d v="2021-11-09T00:00:00"/>
    <s v="FN210085"/>
    <d v="2021-11-09T00:00:00"/>
    <m/>
    <m/>
    <x v="3"/>
    <s v="NON APURE"/>
    <d v="2022-04-09T00:00:00"/>
    <x v="1"/>
    <n v="978"/>
    <n v="102710.37"/>
    <n v="978"/>
    <n v="0"/>
    <n v="978"/>
    <n v="0"/>
    <n v="0"/>
    <n v="102710.37"/>
    <s v="Search for documents"/>
    <x v="3"/>
  </r>
  <r>
    <n v="22"/>
    <n v="1224825"/>
    <d v="2021-11-09T00:00:00"/>
    <s v="FN210085"/>
    <d v="2021-11-09T00:00:00"/>
    <m/>
    <m/>
    <x v="2"/>
    <s v="NON APURE"/>
    <d v="2022-04-09T00:00:00"/>
    <x v="1"/>
    <n v="978"/>
    <n v="102710.37"/>
    <n v="978"/>
    <n v="0"/>
    <n v="978"/>
    <n v="102710.37"/>
    <n v="0"/>
    <n v="102710.37"/>
    <s v="Docs Tranfered to The Bank"/>
    <x v="3"/>
  </r>
  <r>
    <n v="22"/>
    <n v="1225202"/>
    <d v="2021-11-10T00:00:00"/>
    <s v="FN210085"/>
    <d v="2021-11-09T00:00:00"/>
    <m/>
    <m/>
    <x v="0"/>
    <s v="NON APURE"/>
    <d v="2022-04-10T00:00:00"/>
    <x v="1"/>
    <n v="978"/>
    <n v="102710.37"/>
    <n v="978"/>
    <n v="100978.09"/>
    <n v="978"/>
    <n v="0"/>
    <s v="100978.09"/>
    <n v="1732.2799999999988"/>
    <s v="Search for documents"/>
    <x v="3"/>
  </r>
  <r>
    <n v="22"/>
    <n v="1280694"/>
    <d v="2021-11-23T00:00:00"/>
    <s v="FN210089"/>
    <d v="2021-11-22T00:00:00"/>
    <m/>
    <m/>
    <x v="2"/>
    <s v="NON APURE"/>
    <d v="2022-04-23T00:00:00"/>
    <x v="1"/>
    <n v="978"/>
    <n v="95681.600000000006"/>
    <n v="978"/>
    <n v="0"/>
    <n v="978"/>
    <n v="95681.600000000006"/>
    <n v="0"/>
    <n v="95681.600000000006"/>
    <s v="Payment in Cash - to be verified"/>
    <x v="2"/>
  </r>
  <r>
    <n v="22"/>
    <n v="1334607"/>
    <d v="2021-12-03T00:00:00"/>
    <s v="FN210101"/>
    <d v="2021-12-03T00:00:00"/>
    <m/>
    <m/>
    <x v="2"/>
    <s v="NON APURE"/>
    <d v="2022-05-03T00:00:00"/>
    <x v="1"/>
    <n v="978"/>
    <n v="98534.04"/>
    <n v="978"/>
    <n v="0"/>
    <n v="978"/>
    <n v="98534.04"/>
    <n v="0"/>
    <n v="98534.04"/>
    <s v="Payment in Cash - to be verified"/>
    <x v="2"/>
  </r>
  <r>
    <n v="22"/>
    <n v="1389895"/>
    <d v="2021-12-16T00:00:00"/>
    <s v="FN210104"/>
    <d v="2021-12-15T00:00:00"/>
    <m/>
    <m/>
    <x v="2"/>
    <s v="NON APURE"/>
    <d v="2022-05-16T00:00:00"/>
    <x v="1"/>
    <n v="978"/>
    <n v="92667.83"/>
    <n v="978"/>
    <n v="0"/>
    <n v="978"/>
    <n v="92667.83"/>
    <n v="0"/>
    <n v="92667.83"/>
    <s v="Payment in Cash - to be verified"/>
    <x v="2"/>
  </r>
  <r>
    <n v="22"/>
    <n v="1424034"/>
    <d v="2021-12-24T00:00:00"/>
    <s v="FN210108"/>
    <d v="2021-12-24T00:00:00"/>
    <m/>
    <m/>
    <x v="2"/>
    <s v="NON APURE"/>
    <d v="2022-05-24T00:00:00"/>
    <x v="1"/>
    <n v="978"/>
    <n v="89655.12"/>
    <n v="978"/>
    <n v="0"/>
    <n v="978"/>
    <n v="89655.12"/>
    <n v="0"/>
    <n v="89655.12"/>
    <s v="Payment in Cash - to be verified"/>
    <x v="2"/>
  </r>
  <r>
    <n v="22"/>
    <n v="65270"/>
    <d v="2022-01-18T00:00:00"/>
    <s v="FN220002"/>
    <d v="2022-01-17T00:00:00"/>
    <m/>
    <m/>
    <x v="2"/>
    <s v="NON APURE"/>
    <d v="2022-06-18T00:00:00"/>
    <x v="1"/>
    <n v="978"/>
    <n v="98137.02"/>
    <n v="978"/>
    <n v="0"/>
    <n v="978"/>
    <n v="98137.02"/>
    <n v="0"/>
    <n v="98137.02"/>
    <s v="Payment in Cash - to be verified"/>
    <x v="2"/>
  </r>
  <r>
    <n v="22"/>
    <n v="121091"/>
    <d v="2022-02-01T00:00:00"/>
    <s v="FN220005"/>
    <d v="2022-01-29T00:00:00"/>
    <m/>
    <m/>
    <x v="2"/>
    <s v="NON APURE"/>
    <d v="2022-07-01T00:00:00"/>
    <x v="1"/>
    <n v="978"/>
    <n v="94615.38"/>
    <n v="978"/>
    <n v="0"/>
    <n v="978"/>
    <n v="94615.38"/>
    <n v="0"/>
    <n v="94615.38"/>
    <s v="Payment in Cash - to be verified"/>
    <x v="2"/>
  </r>
  <r>
    <n v="22"/>
    <n v="205161"/>
    <d v="2022-02-18T00:00:00"/>
    <s v="FN220008"/>
    <d v="2022-02-16T00:00:00"/>
    <m/>
    <m/>
    <x v="2"/>
    <s v="NON APURE"/>
    <d v="2022-07-18T00:00:00"/>
    <x v="1"/>
    <n v="978"/>
    <n v="99796.479999999996"/>
    <n v="978"/>
    <n v="0"/>
    <n v="978"/>
    <n v="99796.479999999996"/>
    <n v="0"/>
    <n v="99796.479999999996"/>
    <s v="Payment in Cash - to be verified"/>
    <x v="2"/>
  </r>
  <r>
    <n v="22"/>
    <n v="268307"/>
    <d v="2022-03-03T00:00:00"/>
    <s v="FN220013"/>
    <d v="2022-03-02T00:00:00"/>
    <m/>
    <m/>
    <x v="1"/>
    <s v="NON APURE"/>
    <d v="2022-08-03T00:00:00"/>
    <x v="0"/>
    <n v="978"/>
    <n v="22137.200000000001"/>
    <n v="978"/>
    <n v="22137.200000000001"/>
    <n v="978"/>
    <n v="22137.200000000001"/>
    <s v="22137.2"/>
    <n v="0"/>
    <s v="Docs Tranfered to The Bank"/>
    <x v="1"/>
  </r>
  <r>
    <n v="22"/>
    <n v="320868"/>
    <d v="2022-03-11T00:00:00"/>
    <s v="FN220014"/>
    <d v="2022-03-10T00:00:00"/>
    <m/>
    <m/>
    <x v="2"/>
    <s v="NON APURE"/>
    <d v="2022-08-11T00:00:00"/>
    <x v="1"/>
    <n v="978"/>
    <n v="96226.82"/>
    <n v="978"/>
    <n v="0"/>
    <n v="978"/>
    <n v="96226.82"/>
    <n v="0"/>
    <n v="96226.82"/>
    <s v="Payment in Cash - to be verified"/>
    <x v="2"/>
  </r>
  <r>
    <n v="22"/>
    <n v="349259"/>
    <d v="2022-03-18T00:00:00"/>
    <s v="FN220016"/>
    <d v="2022-03-16T00:00:00"/>
    <m/>
    <m/>
    <x v="2"/>
    <s v="NON APURE"/>
    <d v="2022-08-18T00:00:00"/>
    <x v="0"/>
    <n v="978"/>
    <n v="23020"/>
    <n v="978"/>
    <n v="15764.43"/>
    <n v="978"/>
    <n v="23020"/>
    <s v="20764.43"/>
    <n v="7255.57"/>
    <s v="Still Not Paid"/>
    <x v="4"/>
  </r>
  <r>
    <n v="22"/>
    <n v="407443"/>
    <d v="2022-04-01T00:00:00"/>
    <s v="FN220022"/>
    <d v="2022-04-01T00:00:00"/>
    <m/>
    <m/>
    <x v="2"/>
    <s v="NON APURE"/>
    <d v="2022-09-01T00:00:00"/>
    <x v="0"/>
    <n v="978"/>
    <n v="15884"/>
    <n v="978"/>
    <n v="0"/>
    <n v="978"/>
    <n v="15884"/>
    <n v="0"/>
    <n v="15884"/>
    <s v="Still Not Paid"/>
    <x v="4"/>
  </r>
  <r>
    <n v="22"/>
    <n v="524047"/>
    <d v="2022-04-28T00:00:00"/>
    <s v="FN220024"/>
    <d v="2022-04-27T00:00:00"/>
    <m/>
    <m/>
    <x v="2"/>
    <s v="NON APURE"/>
    <d v="2022-09-28T00:00:00"/>
    <x v="0"/>
    <n v="978"/>
    <n v="17521"/>
    <n v="978"/>
    <n v="0"/>
    <n v="978"/>
    <n v="17521"/>
    <n v="0"/>
    <n v="17521"/>
    <s v="Still Not Paid"/>
    <x v="4"/>
  </r>
  <r>
    <n v="22"/>
    <n v="554628"/>
    <d v="2022-05-06T00:00:00"/>
    <s v="FN220026"/>
    <d v="2022-05-05T00:00:00"/>
    <m/>
    <m/>
    <x v="1"/>
    <s v="NON APURE"/>
    <d v="2022-10-06T00:00:00"/>
    <x v="2"/>
    <n v="978"/>
    <n v="135007.59"/>
    <n v="978"/>
    <n v="134736.59"/>
    <n v="978"/>
    <n v="135007.59"/>
    <s v="134736.59"/>
    <n v="271"/>
    <s v="Docs Tranfered to The Bank"/>
    <x v="1"/>
  </r>
  <r>
    <n v="22"/>
    <n v="612056"/>
    <d v="2022-05-19T00:00:00"/>
    <s v="FN220028"/>
    <d v="2022-05-19T00:00:00"/>
    <m/>
    <m/>
    <x v="2"/>
    <s v="NON APURE"/>
    <d v="2022-10-19T00:00:00"/>
    <x v="0"/>
    <n v="978"/>
    <n v="19835"/>
    <n v="978"/>
    <n v="0"/>
    <n v="978"/>
    <n v="19835"/>
    <n v="0"/>
    <n v="19835"/>
    <s v="Still Not Paid"/>
    <x v="4"/>
  </r>
  <r>
    <n v="22"/>
    <n v="618675"/>
    <d v="2022-05-20T00:00:00"/>
    <s v="FN220029"/>
    <d v="2022-05-19T00:00:00"/>
    <m/>
    <m/>
    <x v="3"/>
    <s v="NON APURE"/>
    <d v="2022-10-20T00:00:00"/>
    <x v="3"/>
    <n v="978"/>
    <n v="41596.370000000003"/>
    <n v="978"/>
    <n v="0"/>
    <n v="978"/>
    <n v="0"/>
    <n v="0"/>
    <n v="41596.370000000003"/>
    <s v="Export not done - Declaration not Canceled"/>
    <x v="3"/>
  </r>
  <r>
    <n v="22"/>
    <n v="619762"/>
    <d v="2022-05-20T00:00:00"/>
    <s v="FN220029"/>
    <d v="2022-05-19T00:00:00"/>
    <m/>
    <m/>
    <x v="1"/>
    <s v="NON APURE"/>
    <d v="2022-10-20T00:00:00"/>
    <x v="3"/>
    <n v="978"/>
    <n v="41596.370000000003"/>
    <n v="978"/>
    <n v="41578.320000000007"/>
    <n v="978"/>
    <n v="41596.370000000003"/>
    <s v="4570.87"/>
    <n v="18.049999999995634"/>
    <s v="Docs Tranfered to The Bank"/>
    <x v="1"/>
  </r>
  <r>
    <n v="22"/>
    <n v="705122"/>
    <d v="2022-06-09T00:00:00"/>
    <s v="FN220035"/>
    <d v="2022-06-08T00:00:00"/>
    <m/>
    <m/>
    <x v="2"/>
    <s v="NON APURE"/>
    <d v="2022-11-09T00:00:00"/>
    <x v="0"/>
    <n v="978"/>
    <n v="15019.5"/>
    <n v="978"/>
    <n v="0"/>
    <n v="978"/>
    <n v="15019.5"/>
    <n v="0"/>
    <n v="15019.5"/>
    <s v="Still Not Paid"/>
    <x v="4"/>
  </r>
  <r>
    <n v="22"/>
    <n v="729401"/>
    <d v="2022-06-15T00:00:00"/>
    <s v="FN220037"/>
    <d v="2022-06-14T00:00:00"/>
    <m/>
    <m/>
    <x v="3"/>
    <s v="NON APURE"/>
    <d v="2022-11-15T00:00:00"/>
    <x v="2"/>
    <n v="978"/>
    <n v="127124.03"/>
    <n v="978"/>
    <n v="0"/>
    <n v="978"/>
    <n v="0"/>
    <n v="0"/>
    <n v="127124.03"/>
    <s v="Export not done - Declaration not Canceled"/>
    <x v="3"/>
  </r>
  <r>
    <n v="22"/>
    <n v="774289"/>
    <d v="2022-06-27T00:00:00"/>
    <s v="FN220039"/>
    <d v="2022-06-23T00:00:00"/>
    <m/>
    <m/>
    <x v="1"/>
    <s v="NON APURE"/>
    <d v="2022-11-27T00:00:00"/>
    <x v="3"/>
    <n v="978"/>
    <n v="9705.2900000000009"/>
    <n v="978"/>
    <n v="9689.7999999999993"/>
    <n v="978"/>
    <n v="9705.2900000000009"/>
    <s v="3086.72"/>
    <n v="15.490000000001601"/>
    <s v="Docs Tranfered to The Bank"/>
    <x v="1"/>
  </r>
  <r>
    <n v="22"/>
    <n v="846526"/>
    <d v="2022-07-14T00:00:00"/>
    <s v="FN220050"/>
    <d v="2022-07-11T00:00:00"/>
    <m/>
    <m/>
    <x v="1"/>
    <s v="NON APURE"/>
    <d v="2022-12-14T00:00:00"/>
    <x v="1"/>
    <n v="978"/>
    <n v="98603.56"/>
    <n v="978"/>
    <n v="96935.62"/>
    <n v="978"/>
    <n v="98603.56"/>
    <s v="96935.62"/>
    <n v="1667.9400000000023"/>
    <s v="Docs Tranfered to The Bank"/>
    <x v="1"/>
  </r>
  <r>
    <n v="22"/>
    <n v="1003000"/>
    <d v="2022-08-30T00:00:00"/>
    <s v="FN220059"/>
    <d v="2022-08-29T00:00:00"/>
    <m/>
    <m/>
    <x v="2"/>
    <s v="NON APURE"/>
    <d v="2023-01-30T00:00:00"/>
    <x v="1"/>
    <n v="978"/>
    <n v="100230.15"/>
    <n v="978"/>
    <n v="0"/>
    <n v="978"/>
    <n v="100230.15"/>
    <n v="0"/>
    <n v="100230.15"/>
    <s v="Payment in Cash - to be verified"/>
    <x v="2"/>
  </r>
  <r>
    <n v="22"/>
    <n v="1094839"/>
    <d v="2022-09-20T00:00:00"/>
    <s v="FN220069"/>
    <d v="2022-09-20T00:00:00"/>
    <m/>
    <m/>
    <x v="3"/>
    <s v="NON APURE"/>
    <d v="2023-02-20T00:00:00"/>
    <x v="1"/>
    <n v="978"/>
    <n v="192391.67"/>
    <n v="978"/>
    <n v="0"/>
    <n v="978"/>
    <n v="0"/>
    <n v="0"/>
    <n v="192391.67"/>
    <s v="Payment in Cash - to be verified"/>
    <x v="5"/>
  </r>
  <r>
    <n v="22"/>
    <n v="1118646"/>
    <d v="2022-09-27T00:00:00"/>
    <s v="FN220064"/>
    <d v="2022-09-26T00:00:00"/>
    <m/>
    <m/>
    <x v="2"/>
    <s v="NON APURE"/>
    <d v="2023-03-27T00:00:00"/>
    <x v="4"/>
    <n v="978"/>
    <n v="50167.519999999997"/>
    <n v="978"/>
    <n v="0"/>
    <n v="978"/>
    <n v="50167.519999999997"/>
    <n v="0"/>
    <n v="50167.519999999997"/>
    <s v="Docs Tranfered to The Bank"/>
    <x v="5"/>
  </r>
  <r>
    <n v="22"/>
    <n v="1122774"/>
    <d v="2022-09-28T00:00:00"/>
    <s v="FN220063"/>
    <d v="2022-09-26T00:00:00"/>
    <m/>
    <m/>
    <x v="2"/>
    <s v="NON APURE"/>
    <d v="2023-03-28T00:00:00"/>
    <x v="4"/>
    <n v="978"/>
    <n v="43690.54"/>
    <n v="978"/>
    <n v="0"/>
    <n v="978"/>
    <n v="87381.08"/>
    <n v="0"/>
    <n v="43690.54"/>
    <s v="Docs Tranfered to The Bank"/>
    <x v="5"/>
  </r>
  <r>
    <n v="22"/>
    <n v="1150471"/>
    <d v="2022-10-04T00:00:00"/>
    <s v="FN220073"/>
    <d v="2022-10-03T00:00:00"/>
    <m/>
    <m/>
    <x v="1"/>
    <s v="NON APURE"/>
    <d v="2023-03-04T00:00:00"/>
    <x v="1"/>
    <n v="978"/>
    <n v="103504.14"/>
    <n v="978"/>
    <n v="101763.19"/>
    <n v="978"/>
    <n v="103504.14"/>
    <s v="101763.19"/>
    <n v="1740.9499999999971"/>
    <s v="Docs Tranfered to The Bank"/>
    <x v="1"/>
  </r>
  <r>
    <n v="22"/>
    <n v="1240276"/>
    <d v="2022-10-26T00:00:00"/>
    <s v="FN220082"/>
    <d v="2022-10-24T00:00:00"/>
    <m/>
    <m/>
    <x v="2"/>
    <s v="NON APURE"/>
    <d v="2023-03-26T00:00:00"/>
    <x v="1"/>
    <n v="978"/>
    <n v="90709.08"/>
    <n v="978"/>
    <n v="0"/>
    <n v="978"/>
    <n v="90709.08"/>
    <n v="0"/>
    <n v="90709.08"/>
    <s v="Payment in Cash - to be verified"/>
    <x v="2"/>
  </r>
  <r>
    <n v="22"/>
    <n v="1317856"/>
    <d v="2022-11-10T00:00:00"/>
    <s v="FN220090"/>
    <d v="2022-11-09T00:00:00"/>
    <m/>
    <m/>
    <x v="2"/>
    <s v="NON APURE"/>
    <d v="2023-04-10T00:00:00"/>
    <x v="1"/>
    <n v="978"/>
    <n v="87941.16"/>
    <n v="978"/>
    <n v="0"/>
    <n v="978"/>
    <n v="87941.16"/>
    <n v="0"/>
    <n v="87941.16"/>
    <s v="Payment in Cash - to be verified"/>
    <x v="2"/>
  </r>
  <r>
    <n v="22"/>
    <n v="1350058"/>
    <d v="2022-11-18T00:00:00"/>
    <s v="FN220092"/>
    <d v="2022-11-09T00:00:00"/>
    <m/>
    <m/>
    <x v="2"/>
    <s v="NON APURE"/>
    <d v="2023-04-18T00:00:00"/>
    <x v="1"/>
    <n v="978"/>
    <n v="89975.76"/>
    <n v="978"/>
    <n v="0"/>
    <n v="978"/>
    <n v="179951.52"/>
    <n v="0"/>
    <n v="89975.76"/>
    <s v="Payment in Cash - to be verified"/>
    <x v="2"/>
  </r>
  <r>
    <n v="22"/>
    <n v="1540650"/>
    <d v="2022-12-27T00:00:00"/>
    <s v="FN220102"/>
    <d v="2022-12-26T00:00:00"/>
    <m/>
    <m/>
    <x v="1"/>
    <s v="NON APURE"/>
    <d v="2023-05-27T00:00:00"/>
    <x v="5"/>
    <n v="840"/>
    <n v="61900.76"/>
    <n v="840"/>
    <n v="61856.76"/>
    <n v="840"/>
    <n v="61900.76"/>
    <s v="43286.76"/>
    <n v="44"/>
    <s v="Docs Tranfered to The Bank"/>
    <x v="1"/>
  </r>
  <r>
    <n v="22"/>
    <n v="32241"/>
    <d v="2023-01-09T00:00:00"/>
    <s v="FN230001"/>
    <d v="2023-01-09T00:00:00"/>
    <m/>
    <m/>
    <x v="3"/>
    <s v="NON APURE"/>
    <d v="2023-06-09T00:00:00"/>
    <x v="1"/>
    <n v="978"/>
    <n v="87368"/>
    <n v="978"/>
    <n v="57111.78"/>
    <n v="978"/>
    <n v="0"/>
    <n v="0"/>
    <n v="30256.22"/>
    <s v="Still Not Paid"/>
    <x v="5"/>
  </r>
  <r>
    <n v="22"/>
    <n v="64429"/>
    <d v="2023-01-17T00:00:00"/>
    <s v="FN230003"/>
    <d v="2023-01-16T00:00:00"/>
    <m/>
    <m/>
    <x v="3"/>
    <s v="NON APURE"/>
    <d v="2023-06-17T00:00:00"/>
    <x v="6"/>
    <n v="840"/>
    <n v="278814.68"/>
    <n v="840"/>
    <n v="0"/>
    <n v="840"/>
    <n v="0"/>
    <n v="0"/>
    <n v="278814.68"/>
    <s v="Export not done - Declaration not Canceled"/>
    <x v="3"/>
  </r>
  <r>
    <n v="22"/>
    <n v="65327"/>
    <d v="2023-01-17T00:00:00"/>
    <s v="FN230003"/>
    <d v="2023-01-16T00:00:00"/>
    <m/>
    <m/>
    <x v="1"/>
    <s v="NON APURE"/>
    <d v="2023-06-17T00:00:00"/>
    <x v="6"/>
    <n v="840"/>
    <n v="278814.68"/>
    <n v="840"/>
    <n v="278758.68"/>
    <n v="840"/>
    <n v="278814.68"/>
    <s v="222995.74"/>
    <n v="56"/>
    <s v="Docs Tranfered to The Bank"/>
    <x v="1"/>
  </r>
  <r>
    <n v="22"/>
    <n v="101692"/>
    <d v="2023-01-26T00:00:00"/>
    <s v="FN230006"/>
    <d v="2023-01-24T00:00:00"/>
    <m/>
    <m/>
    <x v="1"/>
    <s v="NON APURE"/>
    <d v="2023-06-26T00:00:00"/>
    <x v="6"/>
    <n v="840"/>
    <n v="333396.88"/>
    <n v="840"/>
    <n v="333396.88"/>
    <n v="840"/>
    <n v="333396.88"/>
    <s v="266717.5"/>
    <n v="0"/>
    <s v="Docs Tranfered to The Bank"/>
    <x v="1"/>
  </r>
  <r>
    <n v="22"/>
    <n v="110213"/>
    <d v="2023-01-26T00:00:00"/>
    <s v="FN230005"/>
    <d v="2023-01-23T00:00:00"/>
    <m/>
    <m/>
    <x v="1"/>
    <s v="NON APURE"/>
    <d v="2023-06-26T00:00:00"/>
    <x v="1"/>
    <n v="978"/>
    <n v="97904.960000000006"/>
    <n v="978"/>
    <n v="96181.83"/>
    <n v="978"/>
    <n v="97904.960000000006"/>
    <s v="96181.83"/>
    <n v="1723.1300000000047"/>
    <s v="Docs Tranfered to The Bank"/>
    <x v="1"/>
  </r>
  <r>
    <n v="22"/>
    <n v="211709"/>
    <d v="2023-02-16T00:00:00"/>
    <s v="FN2300016"/>
    <d v="2023-02-15T00:00:00"/>
    <m/>
    <m/>
    <x v="1"/>
    <s v="NON APURE"/>
    <d v="2023-07-16T00:00:00"/>
    <x v="6"/>
    <n v="840"/>
    <n v="114865"/>
    <n v="840"/>
    <n v="114865"/>
    <n v="840"/>
    <n v="114865"/>
    <n v="91892"/>
    <n v="0"/>
    <s v="Docs Tranfered to The Bank"/>
    <x v="1"/>
  </r>
  <r>
    <n v="22"/>
    <n v="215112"/>
    <d v="2023-02-16T00:00:00"/>
    <s v="FN230015"/>
    <d v="2023-02-15T00:00:00"/>
    <m/>
    <m/>
    <x v="1"/>
    <s v="NON APURE"/>
    <d v="2023-07-16T00:00:00"/>
    <x v="7"/>
    <n v="978"/>
    <n v="56864.28"/>
    <n v="788"/>
    <n v="181933.81200000001"/>
    <n v="788"/>
    <n v="191348.302"/>
    <s v="181933.812"/>
    <n v="-125069.53200000001"/>
    <s v="Docs Tranfered to The Bank"/>
    <x v="6"/>
  </r>
  <r>
    <n v="22"/>
    <n v="379330"/>
    <d v="2023-03-17T00:00:00"/>
    <s v="FN230033"/>
    <d v="2023-03-17T00:00:00"/>
    <m/>
    <m/>
    <x v="2"/>
    <s v="NON APURE"/>
    <d v="2023-08-17T00:00:00"/>
    <x v="1"/>
    <n v="978"/>
    <n v="99130.08"/>
    <n v="978"/>
    <n v="0"/>
    <n v="978"/>
    <n v="99130.08"/>
    <n v="0"/>
    <n v="99130.08"/>
    <s v="Still Not Paid"/>
    <x v="4"/>
  </r>
  <r>
    <n v="22"/>
    <n v="409771"/>
    <d v="2023-03-29T00:00:00"/>
    <s v="FN230036"/>
    <d v="2023-03-28T00:00:00"/>
    <m/>
    <m/>
    <x v="2"/>
    <s v="NON APURE"/>
    <d v="2023-08-29T00:00:00"/>
    <x v="1"/>
    <n v="978"/>
    <n v="93792.960000000006"/>
    <n v="978"/>
    <n v="92128.85"/>
    <n v="978"/>
    <n v="93792.960000000006"/>
    <s v="92128.85"/>
    <n v="1664.1100000000006"/>
    <s v="Docs Tranfered to The Bank"/>
    <x v="1"/>
  </r>
  <r>
    <n v="22"/>
    <n v="447408"/>
    <d v="2023-04-05T00:00:00"/>
    <s v="FN230041"/>
    <d v="2023-03-04T00:00:00"/>
    <m/>
    <m/>
    <x v="1"/>
    <s v="NON APURE"/>
    <d v="2023-09-05T00:00:00"/>
    <x v="6"/>
    <n v="840"/>
    <n v="105657.28"/>
    <n v="840"/>
    <n v="105657.27"/>
    <n v="840"/>
    <n v="105657.28"/>
    <s v="84525.82"/>
    <n v="9.9999999947613105E-3"/>
    <s v="Docs Tranfered to The Bank"/>
    <x v="1"/>
  </r>
  <r>
    <n v="22"/>
    <n v="660262"/>
    <d v="2023-05-29T00:00:00"/>
    <s v="FN230060"/>
    <d v="2023-05-29T00:00:00"/>
    <m/>
    <m/>
    <x v="2"/>
    <s v="NON APURE"/>
    <d v="2023-10-29T00:00:00"/>
    <x v="8"/>
    <n v="978"/>
    <n v="48588"/>
    <n v="978"/>
    <n v="0"/>
    <n v="978"/>
    <n v="48588"/>
    <n v="0"/>
    <n v="48588"/>
    <s v="Export not done - Declaration not Canceled"/>
    <x v="7"/>
  </r>
  <r>
    <n v="22"/>
    <n v="739970"/>
    <d v="2023-06-14T00:00:00"/>
    <s v="FN230069"/>
    <d v="2023-06-13T00:00:00"/>
    <m/>
    <m/>
    <x v="3"/>
    <s v="NON APURE"/>
    <d v="2023-11-14T00:00:00"/>
    <x v="9"/>
    <n v="978"/>
    <n v="49106.13"/>
    <n v="978"/>
    <n v="0"/>
    <n v="978"/>
    <n v="0"/>
    <n v="0"/>
    <n v="49106.13"/>
    <s v="Export not done - Declaration not Canceled"/>
    <x v="3"/>
  </r>
  <r>
    <n v="22"/>
    <n v="758906"/>
    <d v="2023-06-19T00:00:00"/>
    <s v="FN230070"/>
    <d v="2023-06-19T00:00:00"/>
    <m/>
    <m/>
    <x v="1"/>
    <s v="NON APURE"/>
    <d v="2023-11-19T00:00:00"/>
    <x v="1"/>
    <n v="978"/>
    <n v="91034.4"/>
    <n v="978"/>
    <n v="89190.33"/>
    <n v="978"/>
    <n v="91034.4"/>
    <s v="89190.33"/>
    <n v="1844.0699999999924"/>
    <s v="Docs Tranfered to The Bank"/>
    <x v="1"/>
  </r>
  <r>
    <n v="22"/>
    <n v="773305"/>
    <d v="2023-06-22T00:00:00"/>
    <s v="FN230071"/>
    <d v="2023-06-22T00:00:00"/>
    <m/>
    <m/>
    <x v="1"/>
    <s v="NON APURE"/>
    <d v="2023-11-22T00:00:00"/>
    <x v="10"/>
    <n v="978"/>
    <n v="18804"/>
    <n v="978"/>
    <n v="18804"/>
    <n v="978"/>
    <n v="37608"/>
    <n v="18804"/>
    <n v="0"/>
    <s v="Docs Tranfered to The Bank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7DD089-40D1-4EDB-9218-C277F2376E35}" name="Tableau croisé dynamique1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9" firstHeaderRow="0" firstDataRow="1" firstDataCol="1" rowPageCount="1" colPageCount="1"/>
  <pivotFields count="21">
    <pivotField showAll="0"/>
    <pivotField dataField="1" showAll="0"/>
    <pivotField numFmtId="14" showAll="0"/>
    <pivotField showAll="0"/>
    <pivotField numFmtId="14" showAll="0"/>
    <pivotField showAll="0"/>
    <pivotField showAll="0"/>
    <pivotField showAll="0">
      <items count="5">
        <item x="3"/>
        <item x="0"/>
        <item x="1"/>
        <item x="2"/>
        <item t="default"/>
      </items>
    </pivotField>
    <pivotField showAll="0"/>
    <pivotField numFmtId="14" showAll="0"/>
    <pivotField axis="axisRow" showAll="0">
      <items count="12">
        <item x="7"/>
        <item x="9"/>
        <item x="10"/>
        <item x="6"/>
        <item x="1"/>
        <item x="3"/>
        <item x="4"/>
        <item x="5"/>
        <item x="0"/>
        <item x="8"/>
        <item x="2"/>
        <item t="default"/>
      </items>
    </pivotField>
    <pivotField showAll="0"/>
    <pivotField dataField="1" numFmtId="43" showAll="0"/>
    <pivotField showAll="0"/>
    <pivotField dataField="1" numFmtId="43" showAll="0"/>
    <pivotField showAll="0"/>
    <pivotField dataField="1" numFmtId="43" showAll="0"/>
    <pivotField showAll="0"/>
    <pivotField numFmtId="43" showAll="0"/>
    <pivotField showAll="0"/>
    <pivotField axis="axisPage" multipleItemSelectionAllowed="1" showAll="0">
      <items count="9">
        <item h="1" x="1"/>
        <item h="1" x="3"/>
        <item x="7"/>
        <item h="1" x="0"/>
        <item x="6"/>
        <item x="4"/>
        <item h="1" x="2"/>
        <item x="5"/>
        <item t="default"/>
      </items>
    </pivotField>
  </pivotFields>
  <rowFields count="1">
    <field x="10"/>
  </rowFields>
  <rowItems count="6">
    <i>
      <x/>
    </i>
    <i>
      <x v="4"/>
    </i>
    <i>
      <x v="6"/>
    </i>
    <i>
      <x v="8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20" hier="-1"/>
  </pageFields>
  <dataFields count="4">
    <dataField name="Nombre de NUM DOM" fld="1" subtotal="count" baseField="10" baseItem="5"/>
    <dataField name="Somme de MONTANT TITRE(DVS)" fld="12" baseField="0" baseItem="0" numFmtId="166"/>
    <dataField name="Somme de SOMME IMP," fld="16" baseField="0" baseItem="0" numFmtId="166"/>
    <dataField name="Somme de SOMME REG," fld="14" baseField="0" baseItem="0" numFmtId="166"/>
  </dataFields>
  <formats count="2">
    <format dxfId="11">
      <pivotArea outline="0" collapsedLevelsAreSubtotals="1" fieldPosition="0">
        <references count="1">
          <reference field="4294967294" count="3" selected="0">
            <x v="1"/>
            <x v="2"/>
            <x v="3"/>
          </reference>
        </references>
      </pivotArea>
    </format>
    <format dxfId="9">
      <pivotArea dataOnly="0" labelOnly="1" outline="0" fieldPosition="0">
        <references count="1">
          <reference field="4294967294" count="3"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EBEA1-A454-4AEC-AD94-9FEE2D3FF987}">
  <dimension ref="A1:E15"/>
  <sheetViews>
    <sheetView tabSelected="1" workbookViewId="0">
      <selection activeCell="D25" sqref="D25"/>
    </sheetView>
  </sheetViews>
  <sheetFormatPr baseColWidth="10" defaultRowHeight="15" x14ac:dyDescent="0.25"/>
  <cols>
    <col min="1" max="1" width="28.42578125" bestFit="1" customWidth="1"/>
    <col min="2" max="2" width="21.5703125" bestFit="1" customWidth="1"/>
    <col min="3" max="3" width="32.5703125" style="273" bestFit="1" customWidth="1"/>
    <col min="4" max="4" width="23.85546875" style="273" bestFit="1" customWidth="1"/>
    <col min="5" max="5" width="24.42578125" style="273" bestFit="1" customWidth="1"/>
  </cols>
  <sheetData>
    <row r="1" spans="1:5" x14ac:dyDescent="0.25">
      <c r="A1" s="270" t="s">
        <v>495</v>
      </c>
      <c r="B1" t="s">
        <v>536</v>
      </c>
    </row>
    <row r="3" spans="1:5" x14ac:dyDescent="0.25">
      <c r="A3" s="270" t="s">
        <v>530</v>
      </c>
      <c r="B3" t="s">
        <v>535</v>
      </c>
      <c r="C3" s="274" t="s">
        <v>532</v>
      </c>
      <c r="D3" s="274" t="s">
        <v>533</v>
      </c>
      <c r="E3" s="274" t="s">
        <v>534</v>
      </c>
    </row>
    <row r="4" spans="1:5" x14ac:dyDescent="0.25">
      <c r="A4" s="271" t="s">
        <v>115</v>
      </c>
      <c r="B4" s="272">
        <v>1</v>
      </c>
      <c r="C4" s="274">
        <v>56864.28</v>
      </c>
      <c r="D4" s="274">
        <v>191348.302</v>
      </c>
      <c r="E4" s="274">
        <v>181933.81200000001</v>
      </c>
    </row>
    <row r="5" spans="1:5" x14ac:dyDescent="0.25">
      <c r="A5" s="271" t="s">
        <v>496</v>
      </c>
      <c r="B5" s="272">
        <v>3</v>
      </c>
      <c r="C5" s="274">
        <v>378889.75</v>
      </c>
      <c r="D5" s="274">
        <v>99130.08</v>
      </c>
      <c r="E5" s="274">
        <v>57111.78</v>
      </c>
    </row>
    <row r="6" spans="1:5" x14ac:dyDescent="0.25">
      <c r="A6" s="271" t="s">
        <v>36</v>
      </c>
      <c r="B6" s="272">
        <v>2</v>
      </c>
      <c r="C6" s="274">
        <v>93858.06</v>
      </c>
      <c r="D6" s="274">
        <v>137548.6</v>
      </c>
      <c r="E6" s="274">
        <v>0</v>
      </c>
    </row>
    <row r="7" spans="1:5" x14ac:dyDescent="0.25">
      <c r="A7" s="271" t="s">
        <v>18</v>
      </c>
      <c r="B7" s="272">
        <v>5</v>
      </c>
      <c r="C7" s="274">
        <v>91279.5</v>
      </c>
      <c r="D7" s="274">
        <v>91279.5</v>
      </c>
      <c r="E7" s="274">
        <v>15764.43</v>
      </c>
    </row>
    <row r="8" spans="1:5" x14ac:dyDescent="0.25">
      <c r="A8" s="271" t="s">
        <v>211</v>
      </c>
      <c r="B8" s="272">
        <v>1</v>
      </c>
      <c r="C8" s="274">
        <v>48588</v>
      </c>
      <c r="D8" s="274">
        <v>48588</v>
      </c>
      <c r="E8" s="274">
        <v>0</v>
      </c>
    </row>
    <row r="9" spans="1:5" x14ac:dyDescent="0.25">
      <c r="A9" s="271" t="s">
        <v>531</v>
      </c>
      <c r="B9" s="272">
        <v>12</v>
      </c>
      <c r="C9" s="274">
        <v>669479.59</v>
      </c>
      <c r="D9" s="274">
        <v>567894.48200000008</v>
      </c>
      <c r="E9" s="274">
        <v>254810.022</v>
      </c>
    </row>
    <row r="10" spans="1:5" x14ac:dyDescent="0.25">
      <c r="C10"/>
      <c r="D10"/>
      <c r="E10"/>
    </row>
    <row r="11" spans="1:5" x14ac:dyDescent="0.25">
      <c r="C11"/>
      <c r="D11"/>
      <c r="E11"/>
    </row>
    <row r="12" spans="1:5" x14ac:dyDescent="0.25">
      <c r="C12"/>
      <c r="D12"/>
      <c r="E12"/>
    </row>
    <row r="13" spans="1:5" x14ac:dyDescent="0.25">
      <c r="C13"/>
      <c r="D13"/>
      <c r="E13"/>
    </row>
    <row r="14" spans="1:5" x14ac:dyDescent="0.25">
      <c r="C14"/>
      <c r="D14"/>
      <c r="E14"/>
    </row>
    <row r="15" spans="1:5" x14ac:dyDescent="0.25">
      <c r="C15"/>
      <c r="D15"/>
      <c r="E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4"/>
  <sheetViews>
    <sheetView workbookViewId="0">
      <pane xSplit="4" ySplit="7" topLeftCell="M44" activePane="bottomRight" state="frozen"/>
      <selection pane="topRight" activeCell="E1" sqref="E1"/>
      <selection pane="bottomLeft" activeCell="A7" sqref="A7"/>
      <selection pane="bottomRight" activeCell="A7" sqref="A7:U74"/>
    </sheetView>
  </sheetViews>
  <sheetFormatPr baseColWidth="10" defaultRowHeight="15" x14ac:dyDescent="0.25"/>
  <cols>
    <col min="1" max="1" width="9.85546875" customWidth="1"/>
    <col min="2" max="2" width="10" bestFit="1" customWidth="1"/>
    <col min="3" max="3" width="20.140625" style="219" bestFit="1" customWidth="1"/>
    <col min="4" max="4" width="14" bestFit="1" customWidth="1"/>
    <col min="5" max="5" width="13.5703125" style="219" bestFit="1" customWidth="1"/>
    <col min="6" max="6" width="14.42578125" bestFit="1" customWidth="1"/>
    <col min="7" max="7" width="11" bestFit="1" customWidth="1"/>
    <col min="8" max="8" width="24" bestFit="1" customWidth="1"/>
    <col min="10" max="10" width="19" style="219" bestFit="1" customWidth="1"/>
    <col min="11" max="11" width="28.42578125" bestFit="1" customWidth="1"/>
    <col min="12" max="12" width="12.140625" bestFit="1" customWidth="1"/>
    <col min="13" max="13" width="20.140625" style="220" bestFit="1" customWidth="1"/>
    <col min="14" max="14" width="8.85546875" bestFit="1" customWidth="1"/>
    <col min="15" max="15" width="12" style="220" bestFit="1" customWidth="1"/>
    <col min="16" max="16" width="8.7109375" bestFit="1" customWidth="1"/>
    <col min="17" max="17" width="11.85546875" style="220" bestFit="1" customWidth="1"/>
    <col min="18" max="18" width="12.28515625" style="220" hidden="1" customWidth="1"/>
    <col min="19" max="19" width="22.42578125" style="226" bestFit="1" customWidth="1"/>
    <col min="20" max="20" width="33.140625" customWidth="1"/>
    <col min="21" max="21" width="39" bestFit="1" customWidth="1"/>
  </cols>
  <sheetData>
    <row r="1" spans="1:21" x14ac:dyDescent="0.25">
      <c r="A1" t="s">
        <v>480</v>
      </c>
      <c r="U1" s="221" t="s">
        <v>481</v>
      </c>
    </row>
    <row r="2" spans="1:21" x14ac:dyDescent="0.25">
      <c r="A2" t="s">
        <v>482</v>
      </c>
      <c r="U2" s="221" t="s">
        <v>483</v>
      </c>
    </row>
    <row r="3" spans="1:21" x14ac:dyDescent="0.25">
      <c r="A3" t="s">
        <v>484</v>
      </c>
      <c r="U3" s="222" t="s">
        <v>485</v>
      </c>
    </row>
    <row r="4" spans="1:21" x14ac:dyDescent="0.25">
      <c r="A4" t="s">
        <v>486</v>
      </c>
      <c r="C4" s="219" t="s">
        <v>487</v>
      </c>
      <c r="U4" s="221" t="s">
        <v>488</v>
      </c>
    </row>
    <row r="5" spans="1:21" x14ac:dyDescent="0.25">
      <c r="U5" s="221" t="s">
        <v>489</v>
      </c>
    </row>
    <row r="7" spans="1:21" x14ac:dyDescent="0.25">
      <c r="A7" s="223" t="s">
        <v>0</v>
      </c>
      <c r="B7" s="223" t="s">
        <v>1</v>
      </c>
      <c r="C7" s="224" t="s">
        <v>2</v>
      </c>
      <c r="D7" s="223" t="s">
        <v>3</v>
      </c>
      <c r="E7" s="224" t="s">
        <v>4</v>
      </c>
      <c r="F7" s="223" t="s">
        <v>490</v>
      </c>
      <c r="G7" s="223" t="s">
        <v>491</v>
      </c>
      <c r="H7" s="223" t="s">
        <v>5</v>
      </c>
      <c r="I7" s="223" t="s">
        <v>6</v>
      </c>
      <c r="J7" s="224" t="s">
        <v>7</v>
      </c>
      <c r="K7" s="223" t="s">
        <v>8</v>
      </c>
      <c r="L7" s="223" t="s">
        <v>9</v>
      </c>
      <c r="M7" s="225" t="s">
        <v>10</v>
      </c>
      <c r="N7" s="223" t="s">
        <v>11</v>
      </c>
      <c r="O7" s="225" t="s">
        <v>220</v>
      </c>
      <c r="P7" s="223" t="s">
        <v>12</v>
      </c>
      <c r="Q7" s="225" t="s">
        <v>221</v>
      </c>
      <c r="R7" s="225" t="s">
        <v>492</v>
      </c>
      <c r="S7" s="228" t="s">
        <v>493</v>
      </c>
      <c r="T7" s="223" t="s">
        <v>494</v>
      </c>
      <c r="U7" s="223" t="s">
        <v>495</v>
      </c>
    </row>
    <row r="8" spans="1:21" x14ac:dyDescent="0.25">
      <c r="A8" s="223">
        <v>22</v>
      </c>
      <c r="B8" s="223">
        <v>3578</v>
      </c>
      <c r="C8" s="224">
        <v>44200</v>
      </c>
      <c r="D8" s="223" t="s">
        <v>40</v>
      </c>
      <c r="E8" s="224">
        <v>44200</v>
      </c>
      <c r="F8" s="223"/>
      <c r="G8" s="223"/>
      <c r="H8" s="223" t="s">
        <v>22</v>
      </c>
      <c r="I8" s="223" t="s">
        <v>13</v>
      </c>
      <c r="J8" s="224">
        <v>44351</v>
      </c>
      <c r="K8" s="223" t="s">
        <v>18</v>
      </c>
      <c r="L8" s="223">
        <v>978</v>
      </c>
      <c r="M8" s="225">
        <v>16027.1</v>
      </c>
      <c r="N8" s="223">
        <v>978</v>
      </c>
      <c r="O8" s="229">
        <v>16027.1</v>
      </c>
      <c r="P8" s="223">
        <v>978</v>
      </c>
      <c r="Q8" s="225">
        <v>0</v>
      </c>
      <c r="R8" s="225" t="s">
        <v>502</v>
      </c>
      <c r="S8" s="227">
        <f t="shared" ref="S8:S39" si="0">+M8-O8</f>
        <v>0</v>
      </c>
      <c r="T8" s="223" t="s">
        <v>499</v>
      </c>
      <c r="U8" s="230" t="s">
        <v>529</v>
      </c>
    </row>
    <row r="9" spans="1:21" x14ac:dyDescent="0.25">
      <c r="A9" s="223">
        <v>22</v>
      </c>
      <c r="B9" s="223">
        <v>220780</v>
      </c>
      <c r="C9" s="224">
        <v>44249</v>
      </c>
      <c r="D9" s="223" t="s">
        <v>157</v>
      </c>
      <c r="E9" s="224">
        <v>44240</v>
      </c>
      <c r="F9" s="223"/>
      <c r="G9" s="223"/>
      <c r="H9" s="223" t="s">
        <v>20</v>
      </c>
      <c r="I9" s="223" t="s">
        <v>13</v>
      </c>
      <c r="J9" s="224">
        <v>44461</v>
      </c>
      <c r="K9" s="223" t="s">
        <v>496</v>
      </c>
      <c r="L9" s="223">
        <v>978</v>
      </c>
      <c r="M9" s="225">
        <v>80224.399999999994</v>
      </c>
      <c r="N9" s="223">
        <v>978</v>
      </c>
      <c r="O9" s="229">
        <v>78828.92</v>
      </c>
      <c r="P9" s="223">
        <v>978</v>
      </c>
      <c r="Q9" s="225">
        <v>80224.399999999994</v>
      </c>
      <c r="R9" s="225" t="s">
        <v>521</v>
      </c>
      <c r="S9" s="227">
        <f t="shared" si="0"/>
        <v>1395.4799999999959</v>
      </c>
      <c r="T9" s="223" t="s">
        <v>499</v>
      </c>
      <c r="U9" s="230" t="s">
        <v>500</v>
      </c>
    </row>
    <row r="10" spans="1:21" x14ac:dyDescent="0.25">
      <c r="A10" s="223">
        <v>22</v>
      </c>
      <c r="B10" s="223">
        <v>222576</v>
      </c>
      <c r="C10" s="224">
        <v>44249</v>
      </c>
      <c r="D10" s="223" t="s">
        <v>158</v>
      </c>
      <c r="E10" s="224">
        <v>44249</v>
      </c>
      <c r="F10" s="223"/>
      <c r="G10" s="223"/>
      <c r="H10" s="223" t="s">
        <v>15</v>
      </c>
      <c r="I10" s="223" t="s">
        <v>13</v>
      </c>
      <c r="J10" s="224">
        <v>44399</v>
      </c>
      <c r="K10" s="223" t="s">
        <v>496</v>
      </c>
      <c r="L10" s="223">
        <v>978</v>
      </c>
      <c r="M10" s="225">
        <v>88106.32</v>
      </c>
      <c r="N10" s="223">
        <v>978</v>
      </c>
      <c r="O10" s="229">
        <v>0</v>
      </c>
      <c r="P10" s="223">
        <v>978</v>
      </c>
      <c r="Q10" s="225">
        <v>88106.32</v>
      </c>
      <c r="R10" s="225">
        <v>0</v>
      </c>
      <c r="S10" s="227">
        <f t="shared" si="0"/>
        <v>88106.32</v>
      </c>
      <c r="T10" s="223" t="s">
        <v>497</v>
      </c>
      <c r="U10" s="230" t="s">
        <v>483</v>
      </c>
    </row>
    <row r="11" spans="1:21" x14ac:dyDescent="0.25">
      <c r="A11" s="223">
        <v>22</v>
      </c>
      <c r="B11" s="223">
        <v>321755</v>
      </c>
      <c r="C11" s="224">
        <v>44267</v>
      </c>
      <c r="D11" s="223" t="s">
        <v>98</v>
      </c>
      <c r="E11" s="224">
        <v>44266</v>
      </c>
      <c r="F11" s="223"/>
      <c r="G11" s="223"/>
      <c r="H11" s="223" t="s">
        <v>15</v>
      </c>
      <c r="I11" s="223" t="s">
        <v>13</v>
      </c>
      <c r="J11" s="224">
        <v>44420</v>
      </c>
      <c r="K11" s="223" t="s">
        <v>496</v>
      </c>
      <c r="L11" s="223">
        <v>978</v>
      </c>
      <c r="M11" s="225">
        <v>88650.92</v>
      </c>
      <c r="N11" s="223">
        <v>978</v>
      </c>
      <c r="O11" s="229">
        <v>0</v>
      </c>
      <c r="P11" s="223">
        <v>978</v>
      </c>
      <c r="Q11" s="225">
        <v>88650.92</v>
      </c>
      <c r="R11" s="225">
        <v>0</v>
      </c>
      <c r="S11" s="227">
        <f t="shared" si="0"/>
        <v>88650.92</v>
      </c>
      <c r="T11" s="223" t="s">
        <v>497</v>
      </c>
      <c r="U11" s="230" t="s">
        <v>483</v>
      </c>
    </row>
    <row r="12" spans="1:21" x14ac:dyDescent="0.25">
      <c r="A12" s="223">
        <v>22</v>
      </c>
      <c r="B12" s="223">
        <v>420178</v>
      </c>
      <c r="C12" s="224">
        <v>44291</v>
      </c>
      <c r="D12" s="223" t="s">
        <v>47</v>
      </c>
      <c r="E12" s="224">
        <v>44287</v>
      </c>
      <c r="F12" s="223"/>
      <c r="G12" s="223"/>
      <c r="H12" s="223" t="s">
        <v>15</v>
      </c>
      <c r="I12" s="223" t="s">
        <v>13</v>
      </c>
      <c r="J12" s="224">
        <v>44444</v>
      </c>
      <c r="K12" s="223" t="s">
        <v>496</v>
      </c>
      <c r="L12" s="223">
        <v>978</v>
      </c>
      <c r="M12" s="225">
        <v>90868.75</v>
      </c>
      <c r="N12" s="223">
        <v>978</v>
      </c>
      <c r="O12" s="229">
        <v>0</v>
      </c>
      <c r="P12" s="223">
        <v>978</v>
      </c>
      <c r="Q12" s="225">
        <v>90868.75</v>
      </c>
      <c r="R12" s="225">
        <v>0</v>
      </c>
      <c r="S12" s="227">
        <f t="shared" si="0"/>
        <v>90868.75</v>
      </c>
      <c r="T12" s="223" t="s">
        <v>497</v>
      </c>
      <c r="U12" s="230" t="s">
        <v>483</v>
      </c>
    </row>
    <row r="13" spans="1:21" x14ac:dyDescent="0.25">
      <c r="A13" s="223">
        <v>22</v>
      </c>
      <c r="B13" s="223">
        <v>424526</v>
      </c>
      <c r="C13" s="224">
        <v>44292</v>
      </c>
      <c r="D13" s="223" t="s">
        <v>51</v>
      </c>
      <c r="E13" s="224">
        <v>44278</v>
      </c>
      <c r="F13" s="223"/>
      <c r="G13" s="223"/>
      <c r="H13" s="223" t="s">
        <v>20</v>
      </c>
      <c r="I13" s="223" t="s">
        <v>13</v>
      </c>
      <c r="J13" s="224">
        <v>44445</v>
      </c>
      <c r="K13" s="223" t="s">
        <v>496</v>
      </c>
      <c r="L13" s="223">
        <v>978</v>
      </c>
      <c r="M13" s="225">
        <v>85322.5</v>
      </c>
      <c r="N13" s="223">
        <v>978</v>
      </c>
      <c r="O13" s="229">
        <v>84910.1</v>
      </c>
      <c r="P13" s="223">
        <v>978</v>
      </c>
      <c r="Q13" s="225">
        <v>85322.5</v>
      </c>
      <c r="R13" s="225" t="s">
        <v>507</v>
      </c>
      <c r="S13" s="227">
        <f t="shared" si="0"/>
        <v>412.39999999999418</v>
      </c>
      <c r="T13" s="223" t="s">
        <v>499</v>
      </c>
      <c r="U13" s="230" t="s">
        <v>529</v>
      </c>
    </row>
    <row r="14" spans="1:21" x14ac:dyDescent="0.25">
      <c r="A14" s="223">
        <v>22</v>
      </c>
      <c r="B14" s="223">
        <v>436691</v>
      </c>
      <c r="C14" s="224">
        <v>44294</v>
      </c>
      <c r="D14" s="223" t="s">
        <v>66</v>
      </c>
      <c r="E14" s="224">
        <v>44293</v>
      </c>
      <c r="F14" s="223"/>
      <c r="G14" s="223"/>
      <c r="H14" s="223" t="s">
        <v>15</v>
      </c>
      <c r="I14" s="223" t="s">
        <v>13</v>
      </c>
      <c r="J14" s="224">
        <v>44447</v>
      </c>
      <c r="K14" s="223" t="s">
        <v>496</v>
      </c>
      <c r="L14" s="223">
        <v>978</v>
      </c>
      <c r="M14" s="225">
        <v>90819</v>
      </c>
      <c r="N14" s="223">
        <v>978</v>
      </c>
      <c r="O14" s="229">
        <v>0</v>
      </c>
      <c r="P14" s="223">
        <v>978</v>
      </c>
      <c r="Q14" s="225">
        <v>90819</v>
      </c>
      <c r="R14" s="225">
        <v>0</v>
      </c>
      <c r="S14" s="227">
        <f t="shared" si="0"/>
        <v>90819</v>
      </c>
      <c r="T14" s="223" t="s">
        <v>499</v>
      </c>
      <c r="U14" s="230" t="s">
        <v>500</v>
      </c>
    </row>
    <row r="15" spans="1:21" x14ac:dyDescent="0.25">
      <c r="A15" s="223">
        <v>22</v>
      </c>
      <c r="B15" s="223">
        <v>535870</v>
      </c>
      <c r="C15" s="224">
        <v>44322</v>
      </c>
      <c r="D15" s="223" t="s">
        <v>52</v>
      </c>
      <c r="E15" s="224">
        <v>44321</v>
      </c>
      <c r="F15" s="223"/>
      <c r="G15" s="223"/>
      <c r="H15" s="223" t="s">
        <v>15</v>
      </c>
      <c r="I15" s="223" t="s">
        <v>13</v>
      </c>
      <c r="J15" s="224">
        <v>44475</v>
      </c>
      <c r="K15" s="223" t="s">
        <v>496</v>
      </c>
      <c r="L15" s="223">
        <v>978</v>
      </c>
      <c r="M15" s="225">
        <v>91966.01</v>
      </c>
      <c r="N15" s="223">
        <v>978</v>
      </c>
      <c r="O15" s="229">
        <v>0</v>
      </c>
      <c r="P15" s="223">
        <v>978</v>
      </c>
      <c r="Q15" s="225">
        <v>91966.01</v>
      </c>
      <c r="R15" s="225">
        <v>0</v>
      </c>
      <c r="S15" s="227">
        <f t="shared" si="0"/>
        <v>91966.01</v>
      </c>
      <c r="T15" s="223" t="s">
        <v>497</v>
      </c>
      <c r="U15" s="230" t="s">
        <v>483</v>
      </c>
    </row>
    <row r="16" spans="1:21" x14ac:dyDescent="0.25">
      <c r="A16" s="223">
        <v>22</v>
      </c>
      <c r="B16" s="223">
        <v>648535</v>
      </c>
      <c r="C16" s="224">
        <v>44351</v>
      </c>
      <c r="D16" s="223" t="s">
        <v>42</v>
      </c>
      <c r="E16" s="224">
        <v>44351</v>
      </c>
      <c r="F16" s="223"/>
      <c r="G16" s="223"/>
      <c r="H16" s="223" t="s">
        <v>15</v>
      </c>
      <c r="I16" s="223" t="s">
        <v>13</v>
      </c>
      <c r="J16" s="224">
        <v>44504</v>
      </c>
      <c r="K16" s="223" t="s">
        <v>496</v>
      </c>
      <c r="L16" s="223">
        <v>978</v>
      </c>
      <c r="M16" s="225">
        <v>90590.47</v>
      </c>
      <c r="N16" s="223">
        <v>978</v>
      </c>
      <c r="O16" s="229">
        <v>0</v>
      </c>
      <c r="P16" s="223">
        <v>978</v>
      </c>
      <c r="Q16" s="225">
        <v>90590.47</v>
      </c>
      <c r="R16" s="225">
        <v>0</v>
      </c>
      <c r="S16" s="227">
        <f t="shared" si="0"/>
        <v>90590.47</v>
      </c>
      <c r="T16" s="223" t="s">
        <v>497</v>
      </c>
      <c r="U16" s="230" t="s">
        <v>483</v>
      </c>
    </row>
    <row r="17" spans="1:21" x14ac:dyDescent="0.25">
      <c r="A17" s="223">
        <v>22</v>
      </c>
      <c r="B17" s="223">
        <v>770354</v>
      </c>
      <c r="C17" s="224">
        <v>44384</v>
      </c>
      <c r="D17" s="223" t="s">
        <v>64</v>
      </c>
      <c r="E17" s="224">
        <v>44379</v>
      </c>
      <c r="F17" s="223"/>
      <c r="G17" s="223"/>
      <c r="H17" s="223" t="s">
        <v>20</v>
      </c>
      <c r="I17" s="223" t="s">
        <v>13</v>
      </c>
      <c r="J17" s="224">
        <v>44537</v>
      </c>
      <c r="K17" s="223" t="s">
        <v>496</v>
      </c>
      <c r="L17" s="223">
        <v>978</v>
      </c>
      <c r="M17" s="225">
        <v>91567.5</v>
      </c>
      <c r="N17" s="223">
        <v>978</v>
      </c>
      <c r="O17" s="229">
        <v>90002.75</v>
      </c>
      <c r="P17" s="223">
        <v>978</v>
      </c>
      <c r="Q17" s="225">
        <v>91567.5</v>
      </c>
      <c r="R17" s="225" t="s">
        <v>510</v>
      </c>
      <c r="S17" s="227">
        <f t="shared" si="0"/>
        <v>1564.75</v>
      </c>
      <c r="T17" s="223" t="s">
        <v>499</v>
      </c>
      <c r="U17" s="230" t="s">
        <v>529</v>
      </c>
    </row>
    <row r="18" spans="1:21" x14ac:dyDescent="0.25">
      <c r="A18" s="223">
        <v>22</v>
      </c>
      <c r="B18" s="223">
        <v>792081</v>
      </c>
      <c r="C18" s="224">
        <v>44389</v>
      </c>
      <c r="D18" s="223" t="s">
        <v>100</v>
      </c>
      <c r="E18" s="224">
        <v>44385</v>
      </c>
      <c r="F18" s="223"/>
      <c r="G18" s="223"/>
      <c r="H18" s="223" t="s">
        <v>15</v>
      </c>
      <c r="I18" s="223" t="s">
        <v>13</v>
      </c>
      <c r="J18" s="224">
        <v>44542</v>
      </c>
      <c r="K18" s="223" t="s">
        <v>496</v>
      </c>
      <c r="L18" s="223">
        <v>978</v>
      </c>
      <c r="M18" s="225">
        <v>94776.97</v>
      </c>
      <c r="N18" s="223">
        <v>978</v>
      </c>
      <c r="O18" s="229">
        <v>0</v>
      </c>
      <c r="P18" s="223">
        <v>978</v>
      </c>
      <c r="Q18" s="225">
        <v>189553.94</v>
      </c>
      <c r="R18" s="225">
        <v>0</v>
      </c>
      <c r="S18" s="227">
        <f t="shared" si="0"/>
        <v>94776.97</v>
      </c>
      <c r="T18" s="223" t="s">
        <v>513</v>
      </c>
      <c r="U18" s="230" t="s">
        <v>483</v>
      </c>
    </row>
    <row r="19" spans="1:21" x14ac:dyDescent="0.25">
      <c r="A19" s="223">
        <v>22</v>
      </c>
      <c r="B19" s="223">
        <v>873646</v>
      </c>
      <c r="C19" s="224">
        <v>44413</v>
      </c>
      <c r="D19" s="223" t="s">
        <v>50</v>
      </c>
      <c r="E19" s="224">
        <v>44412</v>
      </c>
      <c r="F19" s="223"/>
      <c r="G19" s="223"/>
      <c r="H19" s="223" t="s">
        <v>20</v>
      </c>
      <c r="I19" s="223" t="s">
        <v>13</v>
      </c>
      <c r="J19" s="224">
        <v>44597</v>
      </c>
      <c r="K19" s="223" t="s">
        <v>505</v>
      </c>
      <c r="L19" s="223">
        <v>978</v>
      </c>
      <c r="M19" s="225">
        <v>215358.11</v>
      </c>
      <c r="N19" s="223">
        <v>978</v>
      </c>
      <c r="O19" s="229">
        <v>215087.11</v>
      </c>
      <c r="P19" s="223">
        <v>978</v>
      </c>
      <c r="Q19" s="225">
        <v>215358.11</v>
      </c>
      <c r="R19" s="225" t="s">
        <v>506</v>
      </c>
      <c r="S19" s="227">
        <f t="shared" si="0"/>
        <v>271</v>
      </c>
      <c r="T19" s="223" t="s">
        <v>499</v>
      </c>
      <c r="U19" s="230" t="s">
        <v>529</v>
      </c>
    </row>
    <row r="20" spans="1:21" x14ac:dyDescent="0.25">
      <c r="A20" s="223">
        <v>22</v>
      </c>
      <c r="B20" s="223">
        <v>883729</v>
      </c>
      <c r="C20" s="224">
        <v>44414</v>
      </c>
      <c r="D20" s="223" t="s">
        <v>58</v>
      </c>
      <c r="E20" s="224">
        <v>44413</v>
      </c>
      <c r="F20" s="223"/>
      <c r="G20" s="223"/>
      <c r="H20" s="223" t="s">
        <v>20</v>
      </c>
      <c r="I20" s="223" t="s">
        <v>13</v>
      </c>
      <c r="J20" s="224">
        <v>44567</v>
      </c>
      <c r="K20" s="223" t="s">
        <v>496</v>
      </c>
      <c r="L20" s="223">
        <v>978</v>
      </c>
      <c r="M20" s="225">
        <v>44013.2</v>
      </c>
      <c r="N20" s="223">
        <v>978</v>
      </c>
      <c r="O20" s="229">
        <v>43160.32</v>
      </c>
      <c r="P20" s="223">
        <v>978</v>
      </c>
      <c r="Q20" s="225">
        <v>44013.2</v>
      </c>
      <c r="R20" s="225" t="s">
        <v>509</v>
      </c>
      <c r="S20" s="227">
        <f t="shared" si="0"/>
        <v>852.87999999999738</v>
      </c>
      <c r="T20" s="223" t="s">
        <v>499</v>
      </c>
      <c r="U20" s="230" t="s">
        <v>529</v>
      </c>
    </row>
    <row r="21" spans="1:21" x14ac:dyDescent="0.25">
      <c r="A21" s="223">
        <v>22</v>
      </c>
      <c r="B21" s="223">
        <v>892536</v>
      </c>
      <c r="C21" s="224">
        <v>44420</v>
      </c>
      <c r="D21" s="223" t="s">
        <v>101</v>
      </c>
      <c r="E21" s="224">
        <v>44419</v>
      </c>
      <c r="F21" s="223"/>
      <c r="G21" s="223"/>
      <c r="H21" s="223" t="s">
        <v>15</v>
      </c>
      <c r="I21" s="223" t="s">
        <v>13</v>
      </c>
      <c r="J21" s="224">
        <v>44573</v>
      </c>
      <c r="K21" s="223" t="s">
        <v>496</v>
      </c>
      <c r="L21" s="223">
        <v>978</v>
      </c>
      <c r="M21" s="225">
        <v>91965.34</v>
      </c>
      <c r="N21" s="223">
        <v>978</v>
      </c>
      <c r="O21" s="229">
        <v>0</v>
      </c>
      <c r="P21" s="223">
        <v>978</v>
      </c>
      <c r="Q21" s="225">
        <v>91965.34</v>
      </c>
      <c r="R21" s="225">
        <v>0</v>
      </c>
      <c r="S21" s="227">
        <f t="shared" si="0"/>
        <v>91965.34</v>
      </c>
      <c r="T21" s="223" t="s">
        <v>497</v>
      </c>
      <c r="U21" s="230" t="s">
        <v>483</v>
      </c>
    </row>
    <row r="22" spans="1:21" x14ac:dyDescent="0.25">
      <c r="A22" s="223">
        <v>22</v>
      </c>
      <c r="B22" s="223">
        <v>893623</v>
      </c>
      <c r="C22" s="224">
        <v>44420</v>
      </c>
      <c r="D22" s="223" t="s">
        <v>102</v>
      </c>
      <c r="E22" s="224">
        <v>44419</v>
      </c>
      <c r="F22" s="223"/>
      <c r="G22" s="223"/>
      <c r="H22" s="223" t="s">
        <v>20</v>
      </c>
      <c r="I22" s="223" t="s">
        <v>13</v>
      </c>
      <c r="J22" s="224">
        <v>44573</v>
      </c>
      <c r="K22" s="223" t="s">
        <v>496</v>
      </c>
      <c r="L22" s="223">
        <v>978</v>
      </c>
      <c r="M22" s="225">
        <v>140196.23000000001</v>
      </c>
      <c r="N22" s="223">
        <v>978</v>
      </c>
      <c r="O22" s="229">
        <v>137658.96</v>
      </c>
      <c r="P22" s="223">
        <v>978</v>
      </c>
      <c r="Q22" s="225">
        <v>140196.23000000001</v>
      </c>
      <c r="R22" s="225" t="s">
        <v>514</v>
      </c>
      <c r="S22" s="227">
        <f t="shared" si="0"/>
        <v>2537.2700000000186</v>
      </c>
      <c r="T22" s="223" t="s">
        <v>499</v>
      </c>
      <c r="U22" s="230" t="s">
        <v>500</v>
      </c>
    </row>
    <row r="23" spans="1:21" x14ac:dyDescent="0.25">
      <c r="A23" s="223">
        <v>22</v>
      </c>
      <c r="B23" s="223">
        <v>1027222</v>
      </c>
      <c r="C23" s="224">
        <v>44461</v>
      </c>
      <c r="D23" s="223" t="s">
        <v>162</v>
      </c>
      <c r="E23" s="224">
        <v>44459</v>
      </c>
      <c r="F23" s="223"/>
      <c r="G23" s="223"/>
      <c r="H23" s="223" t="s">
        <v>15</v>
      </c>
      <c r="I23" s="223" t="s">
        <v>13</v>
      </c>
      <c r="J23" s="224">
        <v>44614</v>
      </c>
      <c r="K23" s="223" t="s">
        <v>496</v>
      </c>
      <c r="L23" s="223">
        <v>978</v>
      </c>
      <c r="M23" s="225">
        <v>95342.89</v>
      </c>
      <c r="N23" s="223">
        <v>978</v>
      </c>
      <c r="O23" s="229">
        <v>0</v>
      </c>
      <c r="P23" s="223">
        <v>978</v>
      </c>
      <c r="Q23" s="225">
        <v>95342.89</v>
      </c>
      <c r="R23" s="225">
        <v>0</v>
      </c>
      <c r="S23" s="227">
        <f t="shared" si="0"/>
        <v>95342.89</v>
      </c>
      <c r="T23" s="223" t="s">
        <v>497</v>
      </c>
      <c r="U23" s="230" t="s">
        <v>483</v>
      </c>
    </row>
    <row r="24" spans="1:21" x14ac:dyDescent="0.25">
      <c r="A24" s="223">
        <v>22</v>
      </c>
      <c r="B24" s="223">
        <v>1049848</v>
      </c>
      <c r="C24" s="224">
        <v>44467</v>
      </c>
      <c r="D24" s="223" t="s">
        <v>201</v>
      </c>
      <c r="E24" s="224">
        <v>44466</v>
      </c>
      <c r="F24" s="223"/>
      <c r="G24" s="223"/>
      <c r="H24" s="223" t="s">
        <v>15</v>
      </c>
      <c r="I24" s="223" t="s">
        <v>13</v>
      </c>
      <c r="J24" s="224">
        <v>44620</v>
      </c>
      <c r="K24" s="223" t="s">
        <v>496</v>
      </c>
      <c r="L24" s="223">
        <v>978</v>
      </c>
      <c r="M24" s="225">
        <v>96116.2</v>
      </c>
      <c r="N24" s="223">
        <v>978</v>
      </c>
      <c r="O24" s="229">
        <v>0</v>
      </c>
      <c r="P24" s="223">
        <v>978</v>
      </c>
      <c r="Q24" s="225">
        <v>96116.2</v>
      </c>
      <c r="R24" s="225">
        <v>0</v>
      </c>
      <c r="S24" s="227">
        <f t="shared" si="0"/>
        <v>96116.2</v>
      </c>
      <c r="T24" s="223" t="s">
        <v>497</v>
      </c>
      <c r="U24" s="230" t="s">
        <v>483</v>
      </c>
    </row>
    <row r="25" spans="1:21" x14ac:dyDescent="0.25">
      <c r="A25" s="223">
        <v>22</v>
      </c>
      <c r="B25" s="223">
        <v>1082949</v>
      </c>
      <c r="C25" s="224">
        <v>44473</v>
      </c>
      <c r="D25" s="223" t="s">
        <v>45</v>
      </c>
      <c r="E25" s="224">
        <v>44473</v>
      </c>
      <c r="F25" s="223"/>
      <c r="G25" s="223"/>
      <c r="H25" s="223" t="s">
        <v>15</v>
      </c>
      <c r="I25" s="223" t="s">
        <v>13</v>
      </c>
      <c r="J25" s="224">
        <v>44624</v>
      </c>
      <c r="K25" s="223" t="s">
        <v>496</v>
      </c>
      <c r="L25" s="223">
        <v>978</v>
      </c>
      <c r="M25" s="225">
        <v>96319.360000000001</v>
      </c>
      <c r="N25" s="223">
        <v>978</v>
      </c>
      <c r="O25" s="229">
        <v>0</v>
      </c>
      <c r="P25" s="223">
        <v>978</v>
      </c>
      <c r="Q25" s="225">
        <v>96319.360000000001</v>
      </c>
      <c r="R25" s="225">
        <v>0</v>
      </c>
      <c r="S25" s="227">
        <f t="shared" si="0"/>
        <v>96319.360000000001</v>
      </c>
      <c r="T25" s="223" t="s">
        <v>497</v>
      </c>
      <c r="U25" s="230" t="s">
        <v>483</v>
      </c>
    </row>
    <row r="26" spans="1:21" x14ac:dyDescent="0.25">
      <c r="A26" s="223">
        <v>22</v>
      </c>
      <c r="B26" s="223">
        <v>1108363</v>
      </c>
      <c r="C26" s="224">
        <v>44480</v>
      </c>
      <c r="D26" s="223" t="s">
        <v>93</v>
      </c>
      <c r="E26" s="224">
        <v>44480</v>
      </c>
      <c r="F26" s="223"/>
      <c r="G26" s="223"/>
      <c r="H26" s="223" t="s">
        <v>15</v>
      </c>
      <c r="I26" s="223" t="s">
        <v>13</v>
      </c>
      <c r="J26" s="224">
        <v>44631</v>
      </c>
      <c r="K26" s="223" t="s">
        <v>496</v>
      </c>
      <c r="L26" s="223">
        <v>978</v>
      </c>
      <c r="M26" s="225">
        <v>95574.21</v>
      </c>
      <c r="N26" s="223">
        <v>978</v>
      </c>
      <c r="O26" s="229">
        <v>0</v>
      </c>
      <c r="P26" s="223">
        <v>978</v>
      </c>
      <c r="Q26" s="225">
        <v>95574.21</v>
      </c>
      <c r="R26" s="225">
        <v>0</v>
      </c>
      <c r="S26" s="227">
        <f t="shared" si="0"/>
        <v>95574.21</v>
      </c>
      <c r="T26" s="223" t="s">
        <v>497</v>
      </c>
      <c r="U26" s="230" t="s">
        <v>483</v>
      </c>
    </row>
    <row r="27" spans="1:21" x14ac:dyDescent="0.25">
      <c r="A27" s="223">
        <v>22</v>
      </c>
      <c r="B27" s="223">
        <v>1158165</v>
      </c>
      <c r="C27" s="224">
        <v>44495</v>
      </c>
      <c r="D27" s="223" t="s">
        <v>35</v>
      </c>
      <c r="E27" s="224">
        <v>44494</v>
      </c>
      <c r="F27" s="223"/>
      <c r="G27" s="223"/>
      <c r="H27" s="223" t="s">
        <v>72</v>
      </c>
      <c r="I27" s="223" t="s">
        <v>13</v>
      </c>
      <c r="J27" s="224">
        <v>44646</v>
      </c>
      <c r="K27" s="223" t="s">
        <v>496</v>
      </c>
      <c r="L27" s="223">
        <v>978</v>
      </c>
      <c r="M27" s="225">
        <v>95465.55</v>
      </c>
      <c r="N27" s="223">
        <v>978</v>
      </c>
      <c r="O27" s="229">
        <v>0</v>
      </c>
      <c r="P27" s="223">
        <v>978</v>
      </c>
      <c r="Q27" s="225">
        <v>0</v>
      </c>
      <c r="R27" s="225">
        <v>0</v>
      </c>
      <c r="S27" s="227">
        <f t="shared" si="0"/>
        <v>95465.55</v>
      </c>
      <c r="T27" s="223" t="s">
        <v>513</v>
      </c>
      <c r="U27" s="221" t="s">
        <v>499</v>
      </c>
    </row>
    <row r="28" spans="1:21" x14ac:dyDescent="0.25">
      <c r="A28" s="223">
        <v>22</v>
      </c>
      <c r="B28" s="223">
        <v>1191455</v>
      </c>
      <c r="C28" s="224">
        <v>44503</v>
      </c>
      <c r="D28" s="223" t="s">
        <v>35</v>
      </c>
      <c r="E28" s="224">
        <v>44499</v>
      </c>
      <c r="F28" s="223"/>
      <c r="G28" s="223"/>
      <c r="H28" s="223" t="s">
        <v>20</v>
      </c>
      <c r="I28" s="223" t="s">
        <v>13</v>
      </c>
      <c r="J28" s="224">
        <v>44654</v>
      </c>
      <c r="K28" s="223" t="s">
        <v>496</v>
      </c>
      <c r="L28" s="223">
        <v>978</v>
      </c>
      <c r="M28" s="225">
        <v>100465.94</v>
      </c>
      <c r="N28" s="223">
        <v>978</v>
      </c>
      <c r="O28" s="229">
        <v>98765.39</v>
      </c>
      <c r="P28" s="223">
        <v>978</v>
      </c>
      <c r="Q28" s="225">
        <v>100465.94</v>
      </c>
      <c r="R28" s="225" t="s">
        <v>501</v>
      </c>
      <c r="S28" s="227">
        <f t="shared" si="0"/>
        <v>1700.5500000000029</v>
      </c>
      <c r="T28" s="223" t="s">
        <v>499</v>
      </c>
      <c r="U28" s="230" t="s">
        <v>500</v>
      </c>
    </row>
    <row r="29" spans="1:21" x14ac:dyDescent="0.25">
      <c r="A29" s="223">
        <v>22</v>
      </c>
      <c r="B29" s="223">
        <v>1224115</v>
      </c>
      <c r="C29" s="224">
        <v>44509</v>
      </c>
      <c r="D29" s="223" t="s">
        <v>80</v>
      </c>
      <c r="E29" s="224">
        <v>44509</v>
      </c>
      <c r="F29" s="223"/>
      <c r="G29" s="223"/>
      <c r="H29" s="223" t="s">
        <v>72</v>
      </c>
      <c r="I29" s="223" t="s">
        <v>13</v>
      </c>
      <c r="J29" s="224">
        <v>44660</v>
      </c>
      <c r="K29" s="223" t="s">
        <v>496</v>
      </c>
      <c r="L29" s="223">
        <v>978</v>
      </c>
      <c r="M29" s="225">
        <v>102710.37</v>
      </c>
      <c r="N29" s="223">
        <v>978</v>
      </c>
      <c r="O29" s="229">
        <v>0</v>
      </c>
      <c r="P29" s="223">
        <v>978</v>
      </c>
      <c r="Q29" s="225">
        <v>0</v>
      </c>
      <c r="R29" s="225">
        <v>0</v>
      </c>
      <c r="S29" s="227">
        <f t="shared" si="0"/>
        <v>102710.37</v>
      </c>
      <c r="T29" s="223" t="s">
        <v>511</v>
      </c>
      <c r="U29" s="221" t="s">
        <v>499</v>
      </c>
    </row>
    <row r="30" spans="1:21" x14ac:dyDescent="0.25">
      <c r="A30" s="223">
        <v>22</v>
      </c>
      <c r="B30" s="223">
        <v>1224825</v>
      </c>
      <c r="C30" s="224">
        <v>44509</v>
      </c>
      <c r="D30" s="223" t="s">
        <v>80</v>
      </c>
      <c r="E30" s="224">
        <v>44509</v>
      </c>
      <c r="F30" s="223"/>
      <c r="G30" s="223"/>
      <c r="H30" s="223" t="s">
        <v>15</v>
      </c>
      <c r="I30" s="223" t="s">
        <v>13</v>
      </c>
      <c r="J30" s="224">
        <v>44660</v>
      </c>
      <c r="K30" s="223" t="s">
        <v>496</v>
      </c>
      <c r="L30" s="223">
        <v>978</v>
      </c>
      <c r="M30" s="225">
        <v>102710.37</v>
      </c>
      <c r="N30" s="223">
        <v>978</v>
      </c>
      <c r="O30" s="229">
        <v>0</v>
      </c>
      <c r="P30" s="223">
        <v>978</v>
      </c>
      <c r="Q30" s="225">
        <v>102710.37</v>
      </c>
      <c r="R30" s="225">
        <v>0</v>
      </c>
      <c r="S30" s="227">
        <f t="shared" si="0"/>
        <v>102710.37</v>
      </c>
      <c r="T30" s="223" t="s">
        <v>499</v>
      </c>
      <c r="U30" s="221" t="s">
        <v>499</v>
      </c>
    </row>
    <row r="31" spans="1:21" x14ac:dyDescent="0.25">
      <c r="A31" s="223">
        <v>22</v>
      </c>
      <c r="B31" s="223">
        <v>1225202</v>
      </c>
      <c r="C31" s="224">
        <v>44510</v>
      </c>
      <c r="D31" s="223" t="s">
        <v>80</v>
      </c>
      <c r="E31" s="224">
        <v>44509</v>
      </c>
      <c r="F31" s="223"/>
      <c r="G31" s="223"/>
      <c r="H31" s="223" t="s">
        <v>22</v>
      </c>
      <c r="I31" s="223" t="s">
        <v>13</v>
      </c>
      <c r="J31" s="224">
        <v>44661</v>
      </c>
      <c r="K31" s="223" t="s">
        <v>496</v>
      </c>
      <c r="L31" s="223">
        <v>978</v>
      </c>
      <c r="M31" s="225">
        <v>102710.37</v>
      </c>
      <c r="N31" s="223">
        <v>978</v>
      </c>
      <c r="O31" s="229">
        <v>100978.09</v>
      </c>
      <c r="P31" s="223">
        <v>978</v>
      </c>
      <c r="Q31" s="225">
        <v>0</v>
      </c>
      <c r="R31" s="225" t="s">
        <v>512</v>
      </c>
      <c r="S31" s="227">
        <f t="shared" si="0"/>
        <v>1732.2799999999988</v>
      </c>
      <c r="T31" s="223" t="s">
        <v>511</v>
      </c>
      <c r="U31" s="221" t="s">
        <v>499</v>
      </c>
    </row>
    <row r="32" spans="1:21" x14ac:dyDescent="0.25">
      <c r="A32" s="223">
        <v>22</v>
      </c>
      <c r="B32" s="223">
        <v>1280694</v>
      </c>
      <c r="C32" s="224">
        <v>44523</v>
      </c>
      <c r="D32" s="223" t="s">
        <v>174</v>
      </c>
      <c r="E32" s="224">
        <v>44522</v>
      </c>
      <c r="F32" s="223"/>
      <c r="G32" s="223"/>
      <c r="H32" s="223" t="s">
        <v>15</v>
      </c>
      <c r="I32" s="223" t="s">
        <v>13</v>
      </c>
      <c r="J32" s="224">
        <v>44674</v>
      </c>
      <c r="K32" s="223" t="s">
        <v>496</v>
      </c>
      <c r="L32" s="223">
        <v>978</v>
      </c>
      <c r="M32" s="225">
        <v>95681.600000000006</v>
      </c>
      <c r="N32" s="223">
        <v>978</v>
      </c>
      <c r="O32" s="229">
        <v>0</v>
      </c>
      <c r="P32" s="223">
        <v>978</v>
      </c>
      <c r="Q32" s="225">
        <v>95681.600000000006</v>
      </c>
      <c r="R32" s="225">
        <v>0</v>
      </c>
      <c r="S32" s="227">
        <f t="shared" si="0"/>
        <v>95681.600000000006</v>
      </c>
      <c r="T32" s="223" t="s">
        <v>497</v>
      </c>
      <c r="U32" s="230" t="s">
        <v>483</v>
      </c>
    </row>
    <row r="33" spans="1:21" x14ac:dyDescent="0.25">
      <c r="A33" s="223">
        <v>22</v>
      </c>
      <c r="B33" s="223">
        <v>1334607</v>
      </c>
      <c r="C33" s="224">
        <v>44533</v>
      </c>
      <c r="D33" s="223" t="s">
        <v>37</v>
      </c>
      <c r="E33" s="224">
        <v>44533</v>
      </c>
      <c r="F33" s="223"/>
      <c r="G33" s="223"/>
      <c r="H33" s="223" t="s">
        <v>15</v>
      </c>
      <c r="I33" s="223" t="s">
        <v>13</v>
      </c>
      <c r="J33" s="224">
        <v>44684</v>
      </c>
      <c r="K33" s="223" t="s">
        <v>496</v>
      </c>
      <c r="L33" s="223">
        <v>978</v>
      </c>
      <c r="M33" s="225">
        <v>98534.04</v>
      </c>
      <c r="N33" s="223">
        <v>978</v>
      </c>
      <c r="O33" s="229">
        <v>0</v>
      </c>
      <c r="P33" s="223">
        <v>978</v>
      </c>
      <c r="Q33" s="225">
        <v>98534.04</v>
      </c>
      <c r="R33" s="225">
        <v>0</v>
      </c>
      <c r="S33" s="227">
        <f t="shared" si="0"/>
        <v>98534.04</v>
      </c>
      <c r="T33" s="223" t="s">
        <v>497</v>
      </c>
      <c r="U33" s="230" t="s">
        <v>483</v>
      </c>
    </row>
    <row r="34" spans="1:21" x14ac:dyDescent="0.25">
      <c r="A34" s="223">
        <v>22</v>
      </c>
      <c r="B34" s="223">
        <v>1389895</v>
      </c>
      <c r="C34" s="224">
        <v>44546</v>
      </c>
      <c r="D34" s="223" t="s">
        <v>121</v>
      </c>
      <c r="E34" s="224">
        <v>44545</v>
      </c>
      <c r="F34" s="223"/>
      <c r="G34" s="223"/>
      <c r="H34" s="223" t="s">
        <v>15</v>
      </c>
      <c r="I34" s="223" t="s">
        <v>13</v>
      </c>
      <c r="J34" s="224">
        <v>44697</v>
      </c>
      <c r="K34" s="223" t="s">
        <v>496</v>
      </c>
      <c r="L34" s="223">
        <v>978</v>
      </c>
      <c r="M34" s="225">
        <v>92667.83</v>
      </c>
      <c r="N34" s="223">
        <v>978</v>
      </c>
      <c r="O34" s="229">
        <v>0</v>
      </c>
      <c r="P34" s="223">
        <v>978</v>
      </c>
      <c r="Q34" s="225">
        <v>92667.83</v>
      </c>
      <c r="R34" s="225">
        <v>0</v>
      </c>
      <c r="S34" s="227">
        <f t="shared" si="0"/>
        <v>92667.83</v>
      </c>
      <c r="T34" s="223" t="s">
        <v>497</v>
      </c>
      <c r="U34" s="230" t="s">
        <v>483</v>
      </c>
    </row>
    <row r="35" spans="1:21" x14ac:dyDescent="0.25">
      <c r="A35" s="223">
        <v>22</v>
      </c>
      <c r="B35" s="223">
        <v>1424034</v>
      </c>
      <c r="C35" s="224">
        <v>44554</v>
      </c>
      <c r="D35" s="223" t="s">
        <v>178</v>
      </c>
      <c r="E35" s="224">
        <v>44554</v>
      </c>
      <c r="F35" s="223"/>
      <c r="G35" s="223"/>
      <c r="H35" s="223" t="s">
        <v>15</v>
      </c>
      <c r="I35" s="223" t="s">
        <v>13</v>
      </c>
      <c r="J35" s="224">
        <v>44705</v>
      </c>
      <c r="K35" s="223" t="s">
        <v>496</v>
      </c>
      <c r="L35" s="223">
        <v>978</v>
      </c>
      <c r="M35" s="225">
        <v>89655.12</v>
      </c>
      <c r="N35" s="223">
        <v>978</v>
      </c>
      <c r="O35" s="229">
        <v>0</v>
      </c>
      <c r="P35" s="223">
        <v>978</v>
      </c>
      <c r="Q35" s="225">
        <v>89655.12</v>
      </c>
      <c r="R35" s="225">
        <v>0</v>
      </c>
      <c r="S35" s="227">
        <f t="shared" si="0"/>
        <v>89655.12</v>
      </c>
      <c r="T35" s="223" t="s">
        <v>497</v>
      </c>
      <c r="U35" s="230" t="s">
        <v>483</v>
      </c>
    </row>
    <row r="36" spans="1:21" x14ac:dyDescent="0.25">
      <c r="A36" s="223">
        <v>22</v>
      </c>
      <c r="B36" s="223">
        <v>65270</v>
      </c>
      <c r="C36" s="224">
        <v>44579</v>
      </c>
      <c r="D36" s="223" t="s">
        <v>129</v>
      </c>
      <c r="E36" s="224">
        <v>44578</v>
      </c>
      <c r="F36" s="223"/>
      <c r="G36" s="223"/>
      <c r="H36" s="223" t="s">
        <v>15</v>
      </c>
      <c r="I36" s="223" t="s">
        <v>13</v>
      </c>
      <c r="J36" s="224">
        <v>44730</v>
      </c>
      <c r="K36" s="223" t="s">
        <v>496</v>
      </c>
      <c r="L36" s="223">
        <v>978</v>
      </c>
      <c r="M36" s="225">
        <v>98137.02</v>
      </c>
      <c r="N36" s="223">
        <v>978</v>
      </c>
      <c r="O36" s="229">
        <v>0</v>
      </c>
      <c r="P36" s="223">
        <v>978</v>
      </c>
      <c r="Q36" s="225">
        <v>98137.02</v>
      </c>
      <c r="R36" s="225">
        <v>0</v>
      </c>
      <c r="S36" s="227">
        <f t="shared" si="0"/>
        <v>98137.02</v>
      </c>
      <c r="T36" s="223" t="s">
        <v>497</v>
      </c>
      <c r="U36" s="230" t="s">
        <v>483</v>
      </c>
    </row>
    <row r="37" spans="1:21" x14ac:dyDescent="0.25">
      <c r="A37" s="223">
        <v>22</v>
      </c>
      <c r="B37" s="223">
        <v>121091</v>
      </c>
      <c r="C37" s="224">
        <v>44593</v>
      </c>
      <c r="D37" s="223" t="s">
        <v>14</v>
      </c>
      <c r="E37" s="224">
        <v>44590</v>
      </c>
      <c r="F37" s="223"/>
      <c r="G37" s="223"/>
      <c r="H37" s="223" t="s">
        <v>15</v>
      </c>
      <c r="I37" s="223" t="s">
        <v>13</v>
      </c>
      <c r="J37" s="224">
        <v>44743</v>
      </c>
      <c r="K37" s="223" t="s">
        <v>496</v>
      </c>
      <c r="L37" s="223">
        <v>978</v>
      </c>
      <c r="M37" s="225">
        <v>94615.38</v>
      </c>
      <c r="N37" s="223">
        <v>978</v>
      </c>
      <c r="O37" s="229">
        <v>0</v>
      </c>
      <c r="P37" s="223">
        <v>978</v>
      </c>
      <c r="Q37" s="225">
        <v>94615.38</v>
      </c>
      <c r="R37" s="225">
        <v>0</v>
      </c>
      <c r="S37" s="227">
        <f t="shared" si="0"/>
        <v>94615.38</v>
      </c>
      <c r="T37" s="223" t="s">
        <v>497</v>
      </c>
      <c r="U37" s="230" t="s">
        <v>483</v>
      </c>
    </row>
    <row r="38" spans="1:21" x14ac:dyDescent="0.25">
      <c r="A38" s="223">
        <v>22</v>
      </c>
      <c r="B38" s="223">
        <v>205161</v>
      </c>
      <c r="C38" s="224">
        <v>44610</v>
      </c>
      <c r="D38" s="223" t="s">
        <v>130</v>
      </c>
      <c r="E38" s="224">
        <v>44608</v>
      </c>
      <c r="F38" s="223"/>
      <c r="G38" s="223"/>
      <c r="H38" s="223" t="s">
        <v>15</v>
      </c>
      <c r="I38" s="223" t="s">
        <v>13</v>
      </c>
      <c r="J38" s="224">
        <v>44760</v>
      </c>
      <c r="K38" s="223" t="s">
        <v>496</v>
      </c>
      <c r="L38" s="223">
        <v>978</v>
      </c>
      <c r="M38" s="225">
        <v>99796.479999999996</v>
      </c>
      <c r="N38" s="223">
        <v>978</v>
      </c>
      <c r="O38" s="229">
        <v>0</v>
      </c>
      <c r="P38" s="223">
        <v>978</v>
      </c>
      <c r="Q38" s="225">
        <v>99796.479999999996</v>
      </c>
      <c r="R38" s="225">
        <v>0</v>
      </c>
      <c r="S38" s="227">
        <f t="shared" si="0"/>
        <v>99796.479999999996</v>
      </c>
      <c r="T38" s="223" t="s">
        <v>497</v>
      </c>
      <c r="U38" s="230" t="s">
        <v>483</v>
      </c>
    </row>
    <row r="39" spans="1:21" x14ac:dyDescent="0.25">
      <c r="A39" s="223">
        <v>22</v>
      </c>
      <c r="B39" s="223">
        <v>268307</v>
      </c>
      <c r="C39" s="224">
        <v>44623</v>
      </c>
      <c r="D39" s="223" t="s">
        <v>28</v>
      </c>
      <c r="E39" s="224">
        <v>44622</v>
      </c>
      <c r="F39" s="223"/>
      <c r="G39" s="223"/>
      <c r="H39" s="223" t="s">
        <v>20</v>
      </c>
      <c r="I39" s="223" t="s">
        <v>13</v>
      </c>
      <c r="J39" s="224">
        <v>44776</v>
      </c>
      <c r="K39" s="223" t="s">
        <v>18</v>
      </c>
      <c r="L39" s="223">
        <v>978</v>
      </c>
      <c r="M39" s="225">
        <v>22137.200000000001</v>
      </c>
      <c r="N39" s="223">
        <v>978</v>
      </c>
      <c r="O39" s="229">
        <v>22137.200000000001</v>
      </c>
      <c r="P39" s="223">
        <v>978</v>
      </c>
      <c r="Q39" s="225">
        <v>22137.200000000001</v>
      </c>
      <c r="R39" s="225" t="s">
        <v>498</v>
      </c>
      <c r="S39" s="227">
        <f t="shared" si="0"/>
        <v>0</v>
      </c>
      <c r="T39" s="223" t="s">
        <v>499</v>
      </c>
      <c r="U39" s="230" t="s">
        <v>500</v>
      </c>
    </row>
    <row r="40" spans="1:21" x14ac:dyDescent="0.25">
      <c r="A40" s="223">
        <v>22</v>
      </c>
      <c r="B40" s="223">
        <v>320868</v>
      </c>
      <c r="C40" s="224">
        <v>44631</v>
      </c>
      <c r="D40" s="223" t="s">
        <v>88</v>
      </c>
      <c r="E40" s="224">
        <v>44630</v>
      </c>
      <c r="F40" s="223"/>
      <c r="G40" s="223"/>
      <c r="H40" s="223" t="s">
        <v>15</v>
      </c>
      <c r="I40" s="223" t="s">
        <v>13</v>
      </c>
      <c r="J40" s="224">
        <v>44784</v>
      </c>
      <c r="K40" s="223" t="s">
        <v>496</v>
      </c>
      <c r="L40" s="223">
        <v>978</v>
      </c>
      <c r="M40" s="225">
        <v>96226.82</v>
      </c>
      <c r="N40" s="223">
        <v>978</v>
      </c>
      <c r="O40" s="229">
        <v>0</v>
      </c>
      <c r="P40" s="223">
        <v>978</v>
      </c>
      <c r="Q40" s="225">
        <v>96226.82</v>
      </c>
      <c r="R40" s="225">
        <v>0</v>
      </c>
      <c r="S40" s="227">
        <f t="shared" ref="S40:S74" si="1">+M40-O40</f>
        <v>96226.82</v>
      </c>
      <c r="T40" s="223" t="s">
        <v>497</v>
      </c>
      <c r="U40" s="230" t="s">
        <v>483</v>
      </c>
    </row>
    <row r="41" spans="1:21" x14ac:dyDescent="0.25">
      <c r="A41" s="223">
        <v>22</v>
      </c>
      <c r="B41" s="223">
        <v>349259</v>
      </c>
      <c r="C41" s="224">
        <v>44638</v>
      </c>
      <c r="D41" s="223" t="s">
        <v>131</v>
      </c>
      <c r="E41" s="224">
        <v>44636</v>
      </c>
      <c r="F41" s="223"/>
      <c r="G41" s="223"/>
      <c r="H41" s="223" t="s">
        <v>15</v>
      </c>
      <c r="I41" s="223" t="s">
        <v>13</v>
      </c>
      <c r="J41" s="224">
        <v>44791</v>
      </c>
      <c r="K41" s="223" t="s">
        <v>18</v>
      </c>
      <c r="L41" s="223">
        <v>978</v>
      </c>
      <c r="M41" s="225">
        <v>23020</v>
      </c>
      <c r="N41" s="223">
        <v>978</v>
      </c>
      <c r="O41" s="229">
        <v>15764.43</v>
      </c>
      <c r="P41" s="223">
        <v>978</v>
      </c>
      <c r="Q41" s="225">
        <v>23020</v>
      </c>
      <c r="R41" s="225" t="s">
        <v>518</v>
      </c>
      <c r="S41" s="227">
        <f t="shared" si="1"/>
        <v>7255.57</v>
      </c>
      <c r="T41" s="223" t="s">
        <v>485</v>
      </c>
      <c r="U41" s="230" t="s">
        <v>485</v>
      </c>
    </row>
    <row r="42" spans="1:21" x14ac:dyDescent="0.25">
      <c r="A42" s="223">
        <v>22</v>
      </c>
      <c r="B42" s="223">
        <v>407443</v>
      </c>
      <c r="C42" s="224">
        <v>44652</v>
      </c>
      <c r="D42" s="223" t="s">
        <v>17</v>
      </c>
      <c r="E42" s="224">
        <v>44652</v>
      </c>
      <c r="F42" s="223"/>
      <c r="G42" s="223"/>
      <c r="H42" s="223" t="s">
        <v>15</v>
      </c>
      <c r="I42" s="223" t="s">
        <v>13</v>
      </c>
      <c r="J42" s="224">
        <v>44805</v>
      </c>
      <c r="K42" s="223" t="s">
        <v>18</v>
      </c>
      <c r="L42" s="223">
        <v>978</v>
      </c>
      <c r="M42" s="225">
        <v>15884</v>
      </c>
      <c r="N42" s="223">
        <v>978</v>
      </c>
      <c r="O42" s="229">
        <v>0</v>
      </c>
      <c r="P42" s="223">
        <v>978</v>
      </c>
      <c r="Q42" s="225">
        <v>15884</v>
      </c>
      <c r="R42" s="225">
        <v>0</v>
      </c>
      <c r="S42" s="227">
        <f t="shared" si="1"/>
        <v>15884</v>
      </c>
      <c r="T42" s="223" t="s">
        <v>485</v>
      </c>
      <c r="U42" s="230" t="s">
        <v>485</v>
      </c>
    </row>
    <row r="43" spans="1:21" x14ac:dyDescent="0.25">
      <c r="A43" s="223">
        <v>22</v>
      </c>
      <c r="B43" s="223">
        <v>524047</v>
      </c>
      <c r="C43" s="224">
        <v>44679</v>
      </c>
      <c r="D43" s="223" t="s">
        <v>200</v>
      </c>
      <c r="E43" s="224">
        <v>44678</v>
      </c>
      <c r="F43" s="223"/>
      <c r="G43" s="223"/>
      <c r="H43" s="223" t="s">
        <v>15</v>
      </c>
      <c r="I43" s="223" t="s">
        <v>13</v>
      </c>
      <c r="J43" s="224">
        <v>44832</v>
      </c>
      <c r="K43" s="223" t="s">
        <v>18</v>
      </c>
      <c r="L43" s="223">
        <v>978</v>
      </c>
      <c r="M43" s="225">
        <v>17521</v>
      </c>
      <c r="N43" s="223">
        <v>978</v>
      </c>
      <c r="O43" s="229">
        <v>0</v>
      </c>
      <c r="P43" s="223">
        <v>978</v>
      </c>
      <c r="Q43" s="225">
        <v>17521</v>
      </c>
      <c r="R43" s="225">
        <v>0</v>
      </c>
      <c r="S43" s="227">
        <f t="shared" si="1"/>
        <v>17521</v>
      </c>
      <c r="T43" s="223" t="s">
        <v>485</v>
      </c>
      <c r="U43" s="230" t="s">
        <v>485</v>
      </c>
    </row>
    <row r="44" spans="1:21" x14ac:dyDescent="0.25">
      <c r="A44" s="223">
        <v>22</v>
      </c>
      <c r="B44" s="223">
        <v>554628</v>
      </c>
      <c r="C44" s="224">
        <v>44687</v>
      </c>
      <c r="D44" s="223" t="s">
        <v>53</v>
      </c>
      <c r="E44" s="224">
        <v>44686</v>
      </c>
      <c r="F44" s="223"/>
      <c r="G44" s="223"/>
      <c r="H44" s="223" t="s">
        <v>20</v>
      </c>
      <c r="I44" s="223" t="s">
        <v>13</v>
      </c>
      <c r="J44" s="224">
        <v>44840</v>
      </c>
      <c r="K44" s="223" t="s">
        <v>505</v>
      </c>
      <c r="L44" s="223">
        <v>978</v>
      </c>
      <c r="M44" s="225">
        <v>135007.59</v>
      </c>
      <c r="N44" s="223">
        <v>978</v>
      </c>
      <c r="O44" s="229">
        <f>67368.29+67368.3</f>
        <v>134736.59</v>
      </c>
      <c r="P44" s="223">
        <v>978</v>
      </c>
      <c r="Q44" s="225">
        <v>135007.59</v>
      </c>
      <c r="R44" s="225" t="s">
        <v>508</v>
      </c>
      <c r="S44" s="227">
        <f t="shared" si="1"/>
        <v>271</v>
      </c>
      <c r="T44" s="223" t="s">
        <v>499</v>
      </c>
      <c r="U44" s="230" t="s">
        <v>500</v>
      </c>
    </row>
    <row r="45" spans="1:21" x14ac:dyDescent="0.25">
      <c r="A45" s="223">
        <v>22</v>
      </c>
      <c r="B45" s="223">
        <v>612056</v>
      </c>
      <c r="C45" s="224">
        <v>44700</v>
      </c>
      <c r="D45" s="223" t="s">
        <v>140</v>
      </c>
      <c r="E45" s="224">
        <v>44700</v>
      </c>
      <c r="F45" s="223"/>
      <c r="G45" s="223"/>
      <c r="H45" s="223" t="s">
        <v>15</v>
      </c>
      <c r="I45" s="223" t="s">
        <v>13</v>
      </c>
      <c r="J45" s="224">
        <v>44853</v>
      </c>
      <c r="K45" s="223" t="s">
        <v>18</v>
      </c>
      <c r="L45" s="223">
        <v>978</v>
      </c>
      <c r="M45" s="225">
        <v>19835</v>
      </c>
      <c r="N45" s="223">
        <v>978</v>
      </c>
      <c r="O45" s="229">
        <v>0</v>
      </c>
      <c r="P45" s="223">
        <v>978</v>
      </c>
      <c r="Q45" s="225">
        <v>19835</v>
      </c>
      <c r="R45" s="225">
        <v>0</v>
      </c>
      <c r="S45" s="227">
        <f t="shared" si="1"/>
        <v>19835</v>
      </c>
      <c r="T45" s="223" t="s">
        <v>485</v>
      </c>
      <c r="U45" s="230" t="s">
        <v>485</v>
      </c>
    </row>
    <row r="46" spans="1:21" x14ac:dyDescent="0.25">
      <c r="A46" s="223">
        <v>22</v>
      </c>
      <c r="B46" s="223">
        <v>618675</v>
      </c>
      <c r="C46" s="224">
        <v>44701</v>
      </c>
      <c r="D46" s="223" t="s">
        <v>144</v>
      </c>
      <c r="E46" s="224">
        <v>44700</v>
      </c>
      <c r="F46" s="223"/>
      <c r="G46" s="223"/>
      <c r="H46" s="223" t="s">
        <v>72</v>
      </c>
      <c r="I46" s="223" t="s">
        <v>13</v>
      </c>
      <c r="J46" s="224">
        <v>44854</v>
      </c>
      <c r="K46" s="223" t="s">
        <v>55</v>
      </c>
      <c r="L46" s="223">
        <v>978</v>
      </c>
      <c r="M46" s="225">
        <v>41596.370000000003</v>
      </c>
      <c r="N46" s="223">
        <v>978</v>
      </c>
      <c r="O46" s="229">
        <v>0</v>
      </c>
      <c r="P46" s="223">
        <v>978</v>
      </c>
      <c r="Q46" s="225">
        <v>0</v>
      </c>
      <c r="R46" s="225">
        <v>0</v>
      </c>
      <c r="S46" s="227">
        <f t="shared" si="1"/>
        <v>41596.370000000003</v>
      </c>
      <c r="T46" s="223" t="s">
        <v>513</v>
      </c>
      <c r="U46" s="221" t="s">
        <v>499</v>
      </c>
    </row>
    <row r="47" spans="1:21" x14ac:dyDescent="0.25">
      <c r="A47" s="223">
        <v>22</v>
      </c>
      <c r="B47" s="223">
        <v>619762</v>
      </c>
      <c r="C47" s="224">
        <v>44701</v>
      </c>
      <c r="D47" s="223" t="s">
        <v>144</v>
      </c>
      <c r="E47" s="224">
        <v>44700</v>
      </c>
      <c r="F47" s="223"/>
      <c r="G47" s="223"/>
      <c r="H47" s="223" t="s">
        <v>20</v>
      </c>
      <c r="I47" s="223" t="s">
        <v>13</v>
      </c>
      <c r="J47" s="224">
        <v>44854</v>
      </c>
      <c r="K47" s="223" t="s">
        <v>55</v>
      </c>
      <c r="L47" s="223">
        <v>978</v>
      </c>
      <c r="M47" s="225">
        <v>41596.370000000003</v>
      </c>
      <c r="N47" s="223">
        <v>978</v>
      </c>
      <c r="O47" s="229">
        <f>36917.94+4570.87+89.51</f>
        <v>41578.320000000007</v>
      </c>
      <c r="P47" s="223">
        <v>978</v>
      </c>
      <c r="Q47" s="225">
        <v>41596.370000000003</v>
      </c>
      <c r="R47" s="225" t="s">
        <v>520</v>
      </c>
      <c r="S47" s="227">
        <f t="shared" si="1"/>
        <v>18.049999999995634</v>
      </c>
      <c r="T47" s="223" t="s">
        <v>499</v>
      </c>
      <c r="U47" s="230" t="s">
        <v>500</v>
      </c>
    </row>
    <row r="48" spans="1:21" x14ac:dyDescent="0.25">
      <c r="A48" s="223">
        <v>22</v>
      </c>
      <c r="B48" s="223">
        <v>705122</v>
      </c>
      <c r="C48" s="224">
        <v>44721</v>
      </c>
      <c r="D48" s="223" t="s">
        <v>75</v>
      </c>
      <c r="E48" s="224">
        <v>44720</v>
      </c>
      <c r="F48" s="223"/>
      <c r="G48" s="223"/>
      <c r="H48" s="223" t="s">
        <v>15</v>
      </c>
      <c r="I48" s="223" t="s">
        <v>13</v>
      </c>
      <c r="J48" s="224">
        <v>44874</v>
      </c>
      <c r="K48" s="223" t="s">
        <v>18</v>
      </c>
      <c r="L48" s="223">
        <v>978</v>
      </c>
      <c r="M48" s="225">
        <v>15019.5</v>
      </c>
      <c r="N48" s="223">
        <v>978</v>
      </c>
      <c r="O48" s="229">
        <v>0</v>
      </c>
      <c r="P48" s="223">
        <v>978</v>
      </c>
      <c r="Q48" s="225">
        <v>15019.5</v>
      </c>
      <c r="R48" s="225">
        <v>0</v>
      </c>
      <c r="S48" s="227">
        <f t="shared" si="1"/>
        <v>15019.5</v>
      </c>
      <c r="T48" s="223" t="s">
        <v>485</v>
      </c>
      <c r="U48" s="230" t="s">
        <v>485</v>
      </c>
    </row>
    <row r="49" spans="1:21" x14ac:dyDescent="0.25">
      <c r="A49" s="223">
        <v>22</v>
      </c>
      <c r="B49" s="223">
        <v>729401</v>
      </c>
      <c r="C49" s="224">
        <v>44727</v>
      </c>
      <c r="D49" s="223" t="s">
        <v>112</v>
      </c>
      <c r="E49" s="224">
        <v>44726</v>
      </c>
      <c r="F49" s="223"/>
      <c r="G49" s="223"/>
      <c r="H49" s="223" t="s">
        <v>72</v>
      </c>
      <c r="I49" s="223" t="s">
        <v>13</v>
      </c>
      <c r="J49" s="224">
        <v>44880</v>
      </c>
      <c r="K49" s="223" t="s">
        <v>505</v>
      </c>
      <c r="L49" s="223">
        <v>978</v>
      </c>
      <c r="M49" s="225">
        <v>127124.03</v>
      </c>
      <c r="N49" s="223">
        <v>978</v>
      </c>
      <c r="O49" s="229">
        <v>0</v>
      </c>
      <c r="P49" s="223">
        <v>978</v>
      </c>
      <c r="Q49" s="225">
        <v>0</v>
      </c>
      <c r="R49" s="225">
        <v>0</v>
      </c>
      <c r="S49" s="227">
        <f t="shared" si="1"/>
        <v>127124.03</v>
      </c>
      <c r="T49" s="223" t="s">
        <v>513</v>
      </c>
      <c r="U49" s="221" t="s">
        <v>499</v>
      </c>
    </row>
    <row r="50" spans="1:21" x14ac:dyDescent="0.25">
      <c r="A50" s="223">
        <v>22</v>
      </c>
      <c r="B50" s="223">
        <v>774289</v>
      </c>
      <c r="C50" s="224">
        <v>44739</v>
      </c>
      <c r="D50" s="223" t="s">
        <v>191</v>
      </c>
      <c r="E50" s="224">
        <v>44735</v>
      </c>
      <c r="F50" s="223"/>
      <c r="G50" s="223"/>
      <c r="H50" s="223" t="s">
        <v>20</v>
      </c>
      <c r="I50" s="223" t="s">
        <v>13</v>
      </c>
      <c r="J50" s="224">
        <v>44892</v>
      </c>
      <c r="K50" s="223" t="s">
        <v>55</v>
      </c>
      <c r="L50" s="223">
        <v>978</v>
      </c>
      <c r="M50" s="225">
        <v>9705.2900000000009</v>
      </c>
      <c r="N50" s="223">
        <v>978</v>
      </c>
      <c r="O50" s="229">
        <f>3086.72+6578.08+25</f>
        <v>9689.7999999999993</v>
      </c>
      <c r="P50" s="223">
        <v>978</v>
      </c>
      <c r="Q50" s="225">
        <v>9705.2900000000009</v>
      </c>
      <c r="R50" s="225" t="s">
        <v>524</v>
      </c>
      <c r="S50" s="227">
        <f t="shared" si="1"/>
        <v>15.490000000001601</v>
      </c>
      <c r="T50" s="223" t="s">
        <v>499</v>
      </c>
      <c r="U50" s="230" t="s">
        <v>500</v>
      </c>
    </row>
    <row r="51" spans="1:21" x14ac:dyDescent="0.25">
      <c r="A51" s="223">
        <v>22</v>
      </c>
      <c r="B51" s="223">
        <v>846526</v>
      </c>
      <c r="C51" s="224">
        <v>44756</v>
      </c>
      <c r="D51" s="223" t="s">
        <v>107</v>
      </c>
      <c r="E51" s="224">
        <v>44753</v>
      </c>
      <c r="F51" s="223"/>
      <c r="G51" s="223"/>
      <c r="H51" s="223" t="s">
        <v>20</v>
      </c>
      <c r="I51" s="223" t="s">
        <v>13</v>
      </c>
      <c r="J51" s="224">
        <v>44909</v>
      </c>
      <c r="K51" s="223" t="s">
        <v>496</v>
      </c>
      <c r="L51" s="223">
        <v>978</v>
      </c>
      <c r="M51" s="225">
        <v>98603.56</v>
      </c>
      <c r="N51" s="223">
        <v>978</v>
      </c>
      <c r="O51" s="229">
        <v>96935.62</v>
      </c>
      <c r="P51" s="223">
        <v>978</v>
      </c>
      <c r="Q51" s="225">
        <v>98603.56</v>
      </c>
      <c r="R51" s="225" t="s">
        <v>515</v>
      </c>
      <c r="S51" s="227">
        <f t="shared" si="1"/>
        <v>1667.9400000000023</v>
      </c>
      <c r="T51" s="223" t="s">
        <v>499</v>
      </c>
      <c r="U51" s="230" t="s">
        <v>500</v>
      </c>
    </row>
    <row r="52" spans="1:21" x14ac:dyDescent="0.25">
      <c r="A52" s="223">
        <v>22</v>
      </c>
      <c r="B52" s="223">
        <v>1003000</v>
      </c>
      <c r="C52" s="224">
        <v>44803</v>
      </c>
      <c r="D52" s="223" t="s">
        <v>360</v>
      </c>
      <c r="E52" s="224">
        <v>44802</v>
      </c>
      <c r="F52" s="223"/>
      <c r="G52" s="223"/>
      <c r="H52" s="223" t="s">
        <v>15</v>
      </c>
      <c r="I52" s="223" t="s">
        <v>13</v>
      </c>
      <c r="J52" s="224">
        <v>44956</v>
      </c>
      <c r="K52" s="223" t="s">
        <v>496</v>
      </c>
      <c r="L52" s="223">
        <v>978</v>
      </c>
      <c r="M52" s="225">
        <v>100230.15</v>
      </c>
      <c r="N52" s="223">
        <v>978</v>
      </c>
      <c r="O52" s="229">
        <v>0</v>
      </c>
      <c r="P52" s="223">
        <v>978</v>
      </c>
      <c r="Q52" s="225">
        <v>100230.15</v>
      </c>
      <c r="R52" s="225">
        <v>0</v>
      </c>
      <c r="S52" s="227">
        <f t="shared" si="1"/>
        <v>100230.15</v>
      </c>
      <c r="T52" s="223" t="s">
        <v>497</v>
      </c>
      <c r="U52" s="230" t="s">
        <v>483</v>
      </c>
    </row>
    <row r="53" spans="1:21" x14ac:dyDescent="0.25">
      <c r="A53" s="223">
        <v>22</v>
      </c>
      <c r="B53" s="223">
        <v>1094839</v>
      </c>
      <c r="C53" s="224">
        <v>44824</v>
      </c>
      <c r="D53" s="223" t="s">
        <v>146</v>
      </c>
      <c r="E53" s="224">
        <v>44824</v>
      </c>
      <c r="F53" s="223"/>
      <c r="G53" s="223"/>
      <c r="H53" s="223" t="s">
        <v>72</v>
      </c>
      <c r="I53" s="223" t="s">
        <v>13</v>
      </c>
      <c r="J53" s="224">
        <v>44977</v>
      </c>
      <c r="K53" s="223" t="s">
        <v>496</v>
      </c>
      <c r="L53" s="223">
        <v>978</v>
      </c>
      <c r="M53" s="225">
        <v>192391.67</v>
      </c>
      <c r="N53" s="223">
        <v>978</v>
      </c>
      <c r="O53" s="229">
        <v>0</v>
      </c>
      <c r="P53" s="223">
        <v>978</v>
      </c>
      <c r="Q53" s="225">
        <v>0</v>
      </c>
      <c r="R53" s="225">
        <v>0</v>
      </c>
      <c r="S53" s="227">
        <f t="shared" si="1"/>
        <v>192391.67</v>
      </c>
      <c r="T53" s="223" t="s">
        <v>497</v>
      </c>
      <c r="U53" s="230" t="s">
        <v>489</v>
      </c>
    </row>
    <row r="54" spans="1:21" x14ac:dyDescent="0.25">
      <c r="A54" s="223">
        <v>22</v>
      </c>
      <c r="B54" s="223">
        <v>1118646</v>
      </c>
      <c r="C54" s="224">
        <v>44831</v>
      </c>
      <c r="D54" s="223" t="s">
        <v>192</v>
      </c>
      <c r="E54" s="224">
        <v>44830</v>
      </c>
      <c r="F54" s="223"/>
      <c r="G54" s="223"/>
      <c r="H54" s="223" t="s">
        <v>15</v>
      </c>
      <c r="I54" s="223" t="s">
        <v>13</v>
      </c>
      <c r="J54" s="224">
        <v>45012</v>
      </c>
      <c r="K54" s="223" t="s">
        <v>36</v>
      </c>
      <c r="L54" s="223">
        <v>978</v>
      </c>
      <c r="M54" s="225">
        <v>50167.519999999997</v>
      </c>
      <c r="N54" s="223">
        <v>978</v>
      </c>
      <c r="O54" s="229">
        <v>0</v>
      </c>
      <c r="P54" s="223">
        <v>978</v>
      </c>
      <c r="Q54" s="225">
        <v>50167.519999999997</v>
      </c>
      <c r="R54" s="225">
        <v>0</v>
      </c>
      <c r="S54" s="227">
        <f t="shared" si="1"/>
        <v>50167.519999999997</v>
      </c>
      <c r="T54" s="223" t="s">
        <v>499</v>
      </c>
      <c r="U54" s="230" t="s">
        <v>489</v>
      </c>
    </row>
    <row r="55" spans="1:21" x14ac:dyDescent="0.25">
      <c r="A55" s="223">
        <v>22</v>
      </c>
      <c r="B55" s="223">
        <v>1122774</v>
      </c>
      <c r="C55" s="224">
        <v>44832</v>
      </c>
      <c r="D55" s="223" t="s">
        <v>202</v>
      </c>
      <c r="E55" s="224">
        <v>44830</v>
      </c>
      <c r="F55" s="223"/>
      <c r="G55" s="223"/>
      <c r="H55" s="223" t="s">
        <v>15</v>
      </c>
      <c r="I55" s="223" t="s">
        <v>13</v>
      </c>
      <c r="J55" s="224">
        <v>45013</v>
      </c>
      <c r="K55" s="223" t="s">
        <v>36</v>
      </c>
      <c r="L55" s="223">
        <v>978</v>
      </c>
      <c r="M55" s="225">
        <v>43690.54</v>
      </c>
      <c r="N55" s="223">
        <v>978</v>
      </c>
      <c r="O55" s="229">
        <v>0</v>
      </c>
      <c r="P55" s="223">
        <v>978</v>
      </c>
      <c r="Q55" s="225">
        <v>87381.08</v>
      </c>
      <c r="R55" s="225">
        <v>0</v>
      </c>
      <c r="S55" s="227">
        <f t="shared" si="1"/>
        <v>43690.54</v>
      </c>
      <c r="T55" s="223" t="s">
        <v>499</v>
      </c>
      <c r="U55" s="230" t="s">
        <v>489</v>
      </c>
    </row>
    <row r="56" spans="1:21" x14ac:dyDescent="0.25">
      <c r="A56" s="223">
        <v>22</v>
      </c>
      <c r="B56" s="223">
        <v>1150471</v>
      </c>
      <c r="C56" s="224">
        <v>44838</v>
      </c>
      <c r="D56" s="223" t="s">
        <v>46</v>
      </c>
      <c r="E56" s="224">
        <v>44837</v>
      </c>
      <c r="F56" s="223"/>
      <c r="G56" s="223"/>
      <c r="H56" s="223" t="s">
        <v>20</v>
      </c>
      <c r="I56" s="223" t="s">
        <v>13</v>
      </c>
      <c r="J56" s="224">
        <v>44989</v>
      </c>
      <c r="K56" s="223" t="s">
        <v>496</v>
      </c>
      <c r="L56" s="223">
        <v>978</v>
      </c>
      <c r="M56" s="225">
        <v>103504.14</v>
      </c>
      <c r="N56" s="223">
        <v>978</v>
      </c>
      <c r="O56" s="229">
        <v>101763.19</v>
      </c>
      <c r="P56" s="223">
        <v>978</v>
      </c>
      <c r="Q56" s="225">
        <v>103504.14</v>
      </c>
      <c r="R56" s="225" t="s">
        <v>503</v>
      </c>
      <c r="S56" s="227">
        <f t="shared" si="1"/>
        <v>1740.9499999999971</v>
      </c>
      <c r="T56" s="223" t="s">
        <v>499</v>
      </c>
      <c r="U56" s="230" t="s">
        <v>500</v>
      </c>
    </row>
    <row r="57" spans="1:21" x14ac:dyDescent="0.25">
      <c r="A57" s="223">
        <v>22</v>
      </c>
      <c r="B57" s="223">
        <v>1240276</v>
      </c>
      <c r="C57" s="224">
        <v>44860</v>
      </c>
      <c r="D57" s="223" t="s">
        <v>188</v>
      </c>
      <c r="E57" s="224">
        <v>44858</v>
      </c>
      <c r="F57" s="223"/>
      <c r="G57" s="223"/>
      <c r="H57" s="223" t="s">
        <v>15</v>
      </c>
      <c r="I57" s="223" t="s">
        <v>13</v>
      </c>
      <c r="J57" s="224">
        <v>45011</v>
      </c>
      <c r="K57" s="223" t="s">
        <v>496</v>
      </c>
      <c r="L57" s="223">
        <v>978</v>
      </c>
      <c r="M57" s="225">
        <v>90709.08</v>
      </c>
      <c r="N57" s="223">
        <v>978</v>
      </c>
      <c r="O57" s="229">
        <v>0</v>
      </c>
      <c r="P57" s="223">
        <v>978</v>
      </c>
      <c r="Q57" s="225">
        <v>90709.08</v>
      </c>
      <c r="R57" s="225">
        <v>0</v>
      </c>
      <c r="S57" s="227">
        <f t="shared" si="1"/>
        <v>90709.08</v>
      </c>
      <c r="T57" s="223" t="s">
        <v>497</v>
      </c>
      <c r="U57" s="230" t="s">
        <v>483</v>
      </c>
    </row>
    <row r="58" spans="1:21" x14ac:dyDescent="0.25">
      <c r="A58" s="223">
        <v>22</v>
      </c>
      <c r="B58" s="223">
        <v>1317856</v>
      </c>
      <c r="C58" s="224">
        <v>44875</v>
      </c>
      <c r="D58" s="223" t="s">
        <v>85</v>
      </c>
      <c r="E58" s="224">
        <v>44874</v>
      </c>
      <c r="F58" s="223"/>
      <c r="G58" s="223"/>
      <c r="H58" s="223" t="s">
        <v>15</v>
      </c>
      <c r="I58" s="223" t="s">
        <v>13</v>
      </c>
      <c r="J58" s="224">
        <v>45026</v>
      </c>
      <c r="K58" s="223" t="s">
        <v>496</v>
      </c>
      <c r="L58" s="223">
        <v>978</v>
      </c>
      <c r="M58" s="225">
        <v>87941.16</v>
      </c>
      <c r="N58" s="223">
        <v>978</v>
      </c>
      <c r="O58" s="229">
        <v>0</v>
      </c>
      <c r="P58" s="223">
        <v>978</v>
      </c>
      <c r="Q58" s="225">
        <v>87941.16</v>
      </c>
      <c r="R58" s="225">
        <v>0</v>
      </c>
      <c r="S58" s="227">
        <f t="shared" si="1"/>
        <v>87941.16</v>
      </c>
      <c r="T58" s="223" t="s">
        <v>497</v>
      </c>
      <c r="U58" s="230" t="s">
        <v>483</v>
      </c>
    </row>
    <row r="59" spans="1:21" x14ac:dyDescent="0.25">
      <c r="A59" s="223">
        <v>22</v>
      </c>
      <c r="B59" s="223">
        <v>1350058</v>
      </c>
      <c r="C59" s="224">
        <v>44883</v>
      </c>
      <c r="D59" s="223" t="s">
        <v>135</v>
      </c>
      <c r="E59" s="224">
        <v>44874</v>
      </c>
      <c r="F59" s="223"/>
      <c r="G59" s="223"/>
      <c r="H59" s="223" t="s">
        <v>15</v>
      </c>
      <c r="I59" s="223" t="s">
        <v>13</v>
      </c>
      <c r="J59" s="224">
        <v>45034</v>
      </c>
      <c r="K59" s="223" t="s">
        <v>496</v>
      </c>
      <c r="L59" s="223">
        <v>978</v>
      </c>
      <c r="M59" s="225">
        <v>89975.76</v>
      </c>
      <c r="N59" s="223">
        <v>978</v>
      </c>
      <c r="O59" s="229">
        <v>0</v>
      </c>
      <c r="P59" s="223">
        <v>978</v>
      </c>
      <c r="Q59" s="225">
        <v>179951.52</v>
      </c>
      <c r="R59" s="225">
        <v>0</v>
      </c>
      <c r="S59" s="227">
        <f t="shared" si="1"/>
        <v>89975.76</v>
      </c>
      <c r="T59" s="223" t="s">
        <v>497</v>
      </c>
      <c r="U59" s="230" t="s">
        <v>483</v>
      </c>
    </row>
    <row r="60" spans="1:21" x14ac:dyDescent="0.25">
      <c r="A60" s="223">
        <v>22</v>
      </c>
      <c r="B60" s="223">
        <v>1540650</v>
      </c>
      <c r="C60" s="224">
        <v>44922</v>
      </c>
      <c r="D60" s="223" t="s">
        <v>195</v>
      </c>
      <c r="E60" s="224">
        <v>44921</v>
      </c>
      <c r="F60" s="223"/>
      <c r="G60" s="223"/>
      <c r="H60" s="223" t="s">
        <v>20</v>
      </c>
      <c r="I60" s="223" t="s">
        <v>13</v>
      </c>
      <c r="J60" s="224">
        <v>45073</v>
      </c>
      <c r="K60" s="223" t="s">
        <v>196</v>
      </c>
      <c r="L60" s="223">
        <v>840</v>
      </c>
      <c r="M60" s="225">
        <v>61900.76</v>
      </c>
      <c r="N60" s="223">
        <v>840</v>
      </c>
      <c r="O60" s="229">
        <f>18526+44+43286.76</f>
        <v>61856.76</v>
      </c>
      <c r="P60" s="223">
        <v>840</v>
      </c>
      <c r="Q60" s="225">
        <v>61900.76</v>
      </c>
      <c r="R60" s="225" t="s">
        <v>525</v>
      </c>
      <c r="S60" s="227">
        <f t="shared" si="1"/>
        <v>44</v>
      </c>
      <c r="T60" s="223" t="s">
        <v>499</v>
      </c>
      <c r="U60" s="230" t="s">
        <v>500</v>
      </c>
    </row>
    <row r="61" spans="1:21" x14ac:dyDescent="0.25">
      <c r="A61" s="223">
        <v>22</v>
      </c>
      <c r="B61" s="223">
        <v>32241</v>
      </c>
      <c r="C61" s="224">
        <v>44935</v>
      </c>
      <c r="D61" s="223" t="s">
        <v>528</v>
      </c>
      <c r="E61" s="224">
        <v>44935</v>
      </c>
      <c r="F61" s="223"/>
      <c r="G61" s="223"/>
      <c r="H61" s="223" t="s">
        <v>72</v>
      </c>
      <c r="I61" s="223" t="s">
        <v>13</v>
      </c>
      <c r="J61" s="224">
        <v>45086</v>
      </c>
      <c r="K61" s="223" t="s">
        <v>496</v>
      </c>
      <c r="L61" s="223">
        <v>978</v>
      </c>
      <c r="M61" s="225">
        <v>87368</v>
      </c>
      <c r="N61" s="223">
        <v>978</v>
      </c>
      <c r="O61" s="229">
        <v>57111.78</v>
      </c>
      <c r="P61" s="223">
        <v>978</v>
      </c>
      <c r="Q61" s="225">
        <v>0</v>
      </c>
      <c r="R61" s="225">
        <v>0</v>
      </c>
      <c r="S61" s="227">
        <f t="shared" si="1"/>
        <v>30256.22</v>
      </c>
      <c r="T61" s="223" t="s">
        <v>485</v>
      </c>
      <c r="U61" s="230" t="s">
        <v>489</v>
      </c>
    </row>
    <row r="62" spans="1:21" x14ac:dyDescent="0.25">
      <c r="A62" s="223">
        <v>22</v>
      </c>
      <c r="B62" s="223">
        <v>64429</v>
      </c>
      <c r="C62" s="224">
        <v>44943</v>
      </c>
      <c r="D62" s="223" t="s">
        <v>122</v>
      </c>
      <c r="E62" s="224">
        <v>44942</v>
      </c>
      <c r="F62" s="223"/>
      <c r="G62" s="223"/>
      <c r="H62" s="223" t="s">
        <v>72</v>
      </c>
      <c r="I62" s="223" t="s">
        <v>13</v>
      </c>
      <c r="J62" s="224">
        <v>45094</v>
      </c>
      <c r="K62" s="223" t="s">
        <v>49</v>
      </c>
      <c r="L62" s="223">
        <v>840</v>
      </c>
      <c r="M62" s="225">
        <v>278814.68</v>
      </c>
      <c r="N62" s="223">
        <v>840</v>
      </c>
      <c r="O62" s="229">
        <v>0</v>
      </c>
      <c r="P62" s="223">
        <v>840</v>
      </c>
      <c r="Q62" s="225">
        <v>0</v>
      </c>
      <c r="R62" s="225">
        <v>0</v>
      </c>
      <c r="S62" s="227">
        <f t="shared" si="1"/>
        <v>278814.68</v>
      </c>
      <c r="T62" s="223" t="s">
        <v>513</v>
      </c>
      <c r="U62" s="221" t="s">
        <v>499</v>
      </c>
    </row>
    <row r="63" spans="1:21" x14ac:dyDescent="0.25">
      <c r="A63" s="223">
        <v>22</v>
      </c>
      <c r="B63" s="223">
        <v>65327</v>
      </c>
      <c r="C63" s="224">
        <v>44943</v>
      </c>
      <c r="D63" s="223" t="s">
        <v>122</v>
      </c>
      <c r="E63" s="224">
        <v>44942</v>
      </c>
      <c r="F63" s="223"/>
      <c r="G63" s="223"/>
      <c r="H63" s="223" t="s">
        <v>20</v>
      </c>
      <c r="I63" s="223" t="s">
        <v>13</v>
      </c>
      <c r="J63" s="224">
        <v>45094</v>
      </c>
      <c r="K63" s="223" t="s">
        <v>49</v>
      </c>
      <c r="L63" s="223">
        <v>840</v>
      </c>
      <c r="M63" s="225">
        <v>278814.68</v>
      </c>
      <c r="N63" s="223">
        <v>840</v>
      </c>
      <c r="O63" s="229">
        <f>222995.74+55732.94+30</f>
        <v>278758.68</v>
      </c>
      <c r="P63" s="223">
        <v>840</v>
      </c>
      <c r="Q63" s="225">
        <v>278814.68</v>
      </c>
      <c r="R63" s="225" t="s">
        <v>517</v>
      </c>
      <c r="S63" s="227">
        <f t="shared" si="1"/>
        <v>56</v>
      </c>
      <c r="T63" s="223" t="s">
        <v>499</v>
      </c>
      <c r="U63" s="230" t="s">
        <v>500</v>
      </c>
    </row>
    <row r="64" spans="1:21" x14ac:dyDescent="0.25">
      <c r="A64" s="223">
        <v>22</v>
      </c>
      <c r="B64" s="223">
        <v>101692</v>
      </c>
      <c r="C64" s="224">
        <v>44952</v>
      </c>
      <c r="D64" s="223" t="s">
        <v>182</v>
      </c>
      <c r="E64" s="224">
        <v>44950</v>
      </c>
      <c r="F64" s="223"/>
      <c r="G64" s="223"/>
      <c r="H64" s="223" t="s">
        <v>20</v>
      </c>
      <c r="I64" s="223" t="s">
        <v>13</v>
      </c>
      <c r="J64" s="224">
        <v>45103</v>
      </c>
      <c r="K64" s="223" t="s">
        <v>49</v>
      </c>
      <c r="L64" s="223">
        <v>840</v>
      </c>
      <c r="M64" s="225">
        <v>333396.88</v>
      </c>
      <c r="N64" s="223">
        <v>840</v>
      </c>
      <c r="O64" s="229">
        <f>266717.5+66679.38</f>
        <v>333396.88</v>
      </c>
      <c r="P64" s="223">
        <v>840</v>
      </c>
      <c r="Q64" s="225">
        <v>333396.88</v>
      </c>
      <c r="R64" s="225" t="s">
        <v>522</v>
      </c>
      <c r="S64" s="227">
        <f t="shared" si="1"/>
        <v>0</v>
      </c>
      <c r="T64" s="223" t="s">
        <v>499</v>
      </c>
      <c r="U64" s="230" t="s">
        <v>500</v>
      </c>
    </row>
    <row r="65" spans="1:21" x14ac:dyDescent="0.25">
      <c r="A65" s="223">
        <v>22</v>
      </c>
      <c r="B65" s="223">
        <v>110213</v>
      </c>
      <c r="C65" s="224">
        <v>44952</v>
      </c>
      <c r="D65" s="223" t="s">
        <v>183</v>
      </c>
      <c r="E65" s="224">
        <v>44949</v>
      </c>
      <c r="F65" s="223"/>
      <c r="G65" s="223"/>
      <c r="H65" s="223" t="s">
        <v>20</v>
      </c>
      <c r="I65" s="223" t="s">
        <v>13</v>
      </c>
      <c r="J65" s="224">
        <v>45103</v>
      </c>
      <c r="K65" s="223" t="s">
        <v>496</v>
      </c>
      <c r="L65" s="223">
        <v>978</v>
      </c>
      <c r="M65" s="225">
        <v>97904.960000000006</v>
      </c>
      <c r="N65" s="223">
        <v>978</v>
      </c>
      <c r="O65" s="229">
        <v>96181.83</v>
      </c>
      <c r="P65" s="223">
        <v>978</v>
      </c>
      <c r="Q65" s="225">
        <v>97904.960000000006</v>
      </c>
      <c r="R65" s="225" t="s">
        <v>523</v>
      </c>
      <c r="S65" s="227">
        <f t="shared" si="1"/>
        <v>1723.1300000000047</v>
      </c>
      <c r="T65" s="223" t="s">
        <v>499</v>
      </c>
      <c r="U65" s="230" t="s">
        <v>500</v>
      </c>
    </row>
    <row r="66" spans="1:21" x14ac:dyDescent="0.25">
      <c r="A66" s="223">
        <v>22</v>
      </c>
      <c r="B66" s="223">
        <v>211709</v>
      </c>
      <c r="C66" s="224">
        <v>44973</v>
      </c>
      <c r="D66" s="223" t="s">
        <v>113</v>
      </c>
      <c r="E66" s="224">
        <v>44972</v>
      </c>
      <c r="F66" s="223"/>
      <c r="G66" s="223"/>
      <c r="H66" s="223" t="s">
        <v>20</v>
      </c>
      <c r="I66" s="223" t="s">
        <v>13</v>
      </c>
      <c r="J66" s="224">
        <v>45123</v>
      </c>
      <c r="K66" s="223" t="s">
        <v>49</v>
      </c>
      <c r="L66" s="223">
        <v>840</v>
      </c>
      <c r="M66" s="225">
        <v>114865</v>
      </c>
      <c r="N66" s="223">
        <v>840</v>
      </c>
      <c r="O66" s="229">
        <f>91892+22973</f>
        <v>114865</v>
      </c>
      <c r="P66" s="223">
        <v>840</v>
      </c>
      <c r="Q66" s="225">
        <v>114865</v>
      </c>
      <c r="R66" s="225">
        <v>91892</v>
      </c>
      <c r="S66" s="227">
        <f t="shared" si="1"/>
        <v>0</v>
      </c>
      <c r="T66" s="223" t="s">
        <v>499</v>
      </c>
      <c r="U66" s="230" t="s">
        <v>500</v>
      </c>
    </row>
    <row r="67" spans="1:21" x14ac:dyDescent="0.25">
      <c r="A67" s="223">
        <v>22</v>
      </c>
      <c r="B67" s="223">
        <v>215112</v>
      </c>
      <c r="C67" s="224">
        <v>44973</v>
      </c>
      <c r="D67" s="223" t="s">
        <v>114</v>
      </c>
      <c r="E67" s="224">
        <v>44972</v>
      </c>
      <c r="F67" s="223"/>
      <c r="G67" s="223"/>
      <c r="H67" s="223" t="s">
        <v>20</v>
      </c>
      <c r="I67" s="223" t="s">
        <v>13</v>
      </c>
      <c r="J67" s="224">
        <v>45123</v>
      </c>
      <c r="K67" s="223" t="s">
        <v>115</v>
      </c>
      <c r="L67" s="223">
        <v>978</v>
      </c>
      <c r="M67" s="225">
        <v>56864.28</v>
      </c>
      <c r="N67" s="223">
        <v>788</v>
      </c>
      <c r="O67" s="229">
        <v>181933.81200000001</v>
      </c>
      <c r="P67" s="223">
        <v>788</v>
      </c>
      <c r="Q67" s="225">
        <v>191348.302</v>
      </c>
      <c r="R67" s="225" t="s">
        <v>516</v>
      </c>
      <c r="S67" s="227">
        <f t="shared" si="1"/>
        <v>-125069.53200000001</v>
      </c>
      <c r="T67" s="223" t="s">
        <v>499</v>
      </c>
      <c r="U67" s="231" t="s">
        <v>527</v>
      </c>
    </row>
    <row r="68" spans="1:21" x14ac:dyDescent="0.25">
      <c r="A68" s="223">
        <v>22</v>
      </c>
      <c r="B68" s="223">
        <v>379330</v>
      </c>
      <c r="C68" s="224">
        <v>45002</v>
      </c>
      <c r="D68" s="223" t="s">
        <v>124</v>
      </c>
      <c r="E68" s="224">
        <v>45002</v>
      </c>
      <c r="F68" s="223"/>
      <c r="G68" s="223"/>
      <c r="H68" s="223" t="s">
        <v>15</v>
      </c>
      <c r="I68" s="223" t="s">
        <v>13</v>
      </c>
      <c r="J68" s="224">
        <v>45155</v>
      </c>
      <c r="K68" s="223" t="s">
        <v>496</v>
      </c>
      <c r="L68" s="223">
        <v>978</v>
      </c>
      <c r="M68" s="225">
        <v>99130.08</v>
      </c>
      <c r="N68" s="223">
        <v>978</v>
      </c>
      <c r="O68" s="229">
        <v>0</v>
      </c>
      <c r="P68" s="223">
        <v>978</v>
      </c>
      <c r="Q68" s="225">
        <v>99130.08</v>
      </c>
      <c r="R68" s="225">
        <v>0</v>
      </c>
      <c r="S68" s="227">
        <f t="shared" si="1"/>
        <v>99130.08</v>
      </c>
      <c r="T68" s="223" t="s">
        <v>485</v>
      </c>
      <c r="U68" s="230" t="s">
        <v>485</v>
      </c>
    </row>
    <row r="69" spans="1:21" x14ac:dyDescent="0.25">
      <c r="A69" s="223">
        <v>22</v>
      </c>
      <c r="B69" s="223">
        <v>409771</v>
      </c>
      <c r="C69" s="224">
        <v>45014</v>
      </c>
      <c r="D69" s="223" t="s">
        <v>209</v>
      </c>
      <c r="E69" s="224">
        <v>45013</v>
      </c>
      <c r="F69" s="223"/>
      <c r="G69" s="223"/>
      <c r="H69" s="223" t="s">
        <v>15</v>
      </c>
      <c r="I69" s="223" t="s">
        <v>13</v>
      </c>
      <c r="J69" s="224">
        <v>45167</v>
      </c>
      <c r="K69" s="223" t="s">
        <v>496</v>
      </c>
      <c r="L69" s="223">
        <v>978</v>
      </c>
      <c r="M69" s="225">
        <v>93792.960000000006</v>
      </c>
      <c r="N69" s="223">
        <v>978</v>
      </c>
      <c r="O69" s="229">
        <v>92128.85</v>
      </c>
      <c r="P69" s="223">
        <v>978</v>
      </c>
      <c r="Q69" s="225">
        <v>93792.960000000006</v>
      </c>
      <c r="R69" s="225" t="s">
        <v>526</v>
      </c>
      <c r="S69" s="227">
        <f t="shared" si="1"/>
        <v>1664.1100000000006</v>
      </c>
      <c r="T69" s="223" t="s">
        <v>499</v>
      </c>
      <c r="U69" s="230" t="s">
        <v>500</v>
      </c>
    </row>
    <row r="70" spans="1:21" x14ac:dyDescent="0.25">
      <c r="A70" s="223">
        <v>22</v>
      </c>
      <c r="B70" s="223">
        <v>447408</v>
      </c>
      <c r="C70" s="224">
        <v>45021</v>
      </c>
      <c r="D70" s="223" t="s">
        <v>48</v>
      </c>
      <c r="E70" s="224">
        <v>44989</v>
      </c>
      <c r="F70" s="223"/>
      <c r="G70" s="223"/>
      <c r="H70" s="223" t="s">
        <v>20</v>
      </c>
      <c r="I70" s="223" t="s">
        <v>13</v>
      </c>
      <c r="J70" s="224">
        <v>45174</v>
      </c>
      <c r="K70" s="223" t="s">
        <v>49</v>
      </c>
      <c r="L70" s="223">
        <v>840</v>
      </c>
      <c r="M70" s="225">
        <v>105657.28</v>
      </c>
      <c r="N70" s="223">
        <v>840</v>
      </c>
      <c r="O70" s="229">
        <f>84525.82+21131.45</f>
        <v>105657.27</v>
      </c>
      <c r="P70" s="223">
        <v>840</v>
      </c>
      <c r="Q70" s="225">
        <v>105657.28</v>
      </c>
      <c r="R70" s="225" t="s">
        <v>504</v>
      </c>
      <c r="S70" s="227">
        <f t="shared" si="1"/>
        <v>9.9999999947613105E-3</v>
      </c>
      <c r="T70" s="223" t="s">
        <v>499</v>
      </c>
      <c r="U70" s="230" t="s">
        <v>500</v>
      </c>
    </row>
    <row r="71" spans="1:21" x14ac:dyDescent="0.25">
      <c r="A71" s="223">
        <v>22</v>
      </c>
      <c r="B71" s="223">
        <v>660262</v>
      </c>
      <c r="C71" s="224">
        <v>45075</v>
      </c>
      <c r="D71" s="223" t="s">
        <v>210</v>
      </c>
      <c r="E71" s="224">
        <v>45075</v>
      </c>
      <c r="F71" s="223"/>
      <c r="G71" s="223"/>
      <c r="H71" s="223" t="s">
        <v>15</v>
      </c>
      <c r="I71" s="223" t="s">
        <v>13</v>
      </c>
      <c r="J71" s="224">
        <v>45228</v>
      </c>
      <c r="K71" s="223" t="s">
        <v>211</v>
      </c>
      <c r="L71" s="223">
        <v>978</v>
      </c>
      <c r="M71" s="225">
        <v>48588</v>
      </c>
      <c r="N71" s="223">
        <v>978</v>
      </c>
      <c r="O71" s="229">
        <v>0</v>
      </c>
      <c r="P71" s="223">
        <v>978</v>
      </c>
      <c r="Q71" s="225">
        <v>48588</v>
      </c>
      <c r="R71" s="225">
        <v>0</v>
      </c>
      <c r="S71" s="227">
        <f t="shared" si="1"/>
        <v>48588</v>
      </c>
      <c r="T71" s="223" t="s">
        <v>513</v>
      </c>
      <c r="U71" s="230" t="s">
        <v>513</v>
      </c>
    </row>
    <row r="72" spans="1:21" x14ac:dyDescent="0.25">
      <c r="A72" s="223">
        <v>22</v>
      </c>
      <c r="B72" s="223">
        <v>739970</v>
      </c>
      <c r="C72" s="224">
        <v>45091</v>
      </c>
      <c r="D72" s="223" t="s">
        <v>105</v>
      </c>
      <c r="E72" s="224">
        <v>45090</v>
      </c>
      <c r="F72" s="223"/>
      <c r="G72" s="223"/>
      <c r="H72" s="223" t="s">
        <v>72</v>
      </c>
      <c r="I72" s="223" t="s">
        <v>13</v>
      </c>
      <c r="J72" s="224">
        <v>45244</v>
      </c>
      <c r="K72" s="223" t="s">
        <v>106</v>
      </c>
      <c r="L72" s="223">
        <v>978</v>
      </c>
      <c r="M72" s="225">
        <v>49106.13</v>
      </c>
      <c r="N72" s="223">
        <v>978</v>
      </c>
      <c r="O72" s="229">
        <v>0</v>
      </c>
      <c r="P72" s="223">
        <v>978</v>
      </c>
      <c r="Q72" s="225">
        <v>0</v>
      </c>
      <c r="R72" s="225">
        <v>0</v>
      </c>
      <c r="S72" s="227">
        <f t="shared" si="1"/>
        <v>49106.13</v>
      </c>
      <c r="T72" s="223" t="s">
        <v>513</v>
      </c>
      <c r="U72" s="221" t="s">
        <v>499</v>
      </c>
    </row>
    <row r="73" spans="1:21" x14ac:dyDescent="0.25">
      <c r="A73" s="223">
        <v>22</v>
      </c>
      <c r="B73" s="223">
        <v>758906</v>
      </c>
      <c r="C73" s="224">
        <v>45096</v>
      </c>
      <c r="D73" s="223" t="s">
        <v>142</v>
      </c>
      <c r="E73" s="224">
        <v>45096</v>
      </c>
      <c r="F73" s="223"/>
      <c r="G73" s="223"/>
      <c r="H73" s="223" t="s">
        <v>20</v>
      </c>
      <c r="I73" s="223" t="s">
        <v>13</v>
      </c>
      <c r="J73" s="224">
        <v>45249</v>
      </c>
      <c r="K73" s="223" t="s">
        <v>496</v>
      </c>
      <c r="L73" s="223">
        <v>978</v>
      </c>
      <c r="M73" s="225">
        <v>91034.4</v>
      </c>
      <c r="N73" s="223">
        <v>978</v>
      </c>
      <c r="O73" s="229">
        <v>89190.33</v>
      </c>
      <c r="P73" s="223">
        <v>978</v>
      </c>
      <c r="Q73" s="225">
        <v>91034.4</v>
      </c>
      <c r="R73" s="225" t="s">
        <v>519</v>
      </c>
      <c r="S73" s="227">
        <f t="shared" si="1"/>
        <v>1844.0699999999924</v>
      </c>
      <c r="T73" s="223" t="s">
        <v>499</v>
      </c>
      <c r="U73" s="230" t="s">
        <v>500</v>
      </c>
    </row>
    <row r="74" spans="1:21" x14ac:dyDescent="0.25">
      <c r="A74" s="223">
        <v>22</v>
      </c>
      <c r="B74" s="223">
        <v>773305</v>
      </c>
      <c r="C74" s="224">
        <v>45099</v>
      </c>
      <c r="D74" s="223" t="s">
        <v>159</v>
      </c>
      <c r="E74" s="224">
        <v>45099</v>
      </c>
      <c r="F74" s="223"/>
      <c r="G74" s="223"/>
      <c r="H74" s="223" t="s">
        <v>20</v>
      </c>
      <c r="I74" s="223" t="s">
        <v>13</v>
      </c>
      <c r="J74" s="224">
        <v>45252</v>
      </c>
      <c r="K74" s="223" t="s">
        <v>111</v>
      </c>
      <c r="L74" s="223">
        <v>978</v>
      </c>
      <c r="M74" s="225">
        <v>18804</v>
      </c>
      <c r="N74" s="223">
        <v>978</v>
      </c>
      <c r="O74" s="229">
        <v>18804</v>
      </c>
      <c r="P74" s="223">
        <v>978</v>
      </c>
      <c r="Q74" s="225">
        <v>37608</v>
      </c>
      <c r="R74" s="225">
        <v>18804</v>
      </c>
      <c r="S74" s="227">
        <f t="shared" si="1"/>
        <v>0</v>
      </c>
      <c r="T74" s="223" t="s">
        <v>499</v>
      </c>
      <c r="U74" s="230" t="s">
        <v>500</v>
      </c>
    </row>
  </sheetData>
  <autoFilter ref="A7:U74" xr:uid="{00000000-0009-0000-0000-000000000000}"/>
  <sortState xmlns:xlrd2="http://schemas.microsoft.com/office/spreadsheetml/2017/richdata2" ref="A8:U74">
    <sortCondition ref="C8:C7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37"/>
  <sheetViews>
    <sheetView zoomScale="130" zoomScaleNormal="130" workbookViewId="0">
      <selection activeCell="G24" sqref="G24"/>
    </sheetView>
  </sheetViews>
  <sheetFormatPr baseColWidth="10" defaultColWidth="9.140625" defaultRowHeight="15" x14ac:dyDescent="0.25"/>
  <cols>
    <col min="1" max="1" width="14.28515625" style="98" bestFit="1" customWidth="1"/>
    <col min="2" max="2" width="11.42578125" style="98" bestFit="1" customWidth="1"/>
    <col min="3" max="3" width="36.42578125" style="98" bestFit="1" customWidth="1"/>
    <col min="4" max="4" width="21.7109375" style="98" bestFit="1" customWidth="1"/>
    <col min="5" max="5" width="10" style="99" bestFit="1" customWidth="1"/>
    <col min="6" max="6" width="9.140625" style="98"/>
    <col min="7" max="7" width="33.42578125" style="98" customWidth="1"/>
    <col min="8" max="8" width="31.42578125" style="98" customWidth="1"/>
    <col min="9" max="16384" width="9.140625" style="98"/>
  </cols>
  <sheetData>
    <row r="1" spans="1:38" x14ac:dyDescent="0.25">
      <c r="A1" s="98" t="s">
        <v>361</v>
      </c>
      <c r="B1" s="98" t="s">
        <v>362</v>
      </c>
      <c r="C1" s="98" t="s">
        <v>363</v>
      </c>
      <c r="D1" s="98" t="s">
        <v>364</v>
      </c>
      <c r="E1" s="99" t="s">
        <v>365</v>
      </c>
      <c r="H1" s="98" t="s">
        <v>448</v>
      </c>
      <c r="I1" s="98" t="s">
        <v>449</v>
      </c>
    </row>
    <row r="2" spans="1:38" s="197" customFormat="1" x14ac:dyDescent="0.25">
      <c r="A2" s="198">
        <v>44313</v>
      </c>
      <c r="B2" s="197" t="s">
        <v>366</v>
      </c>
      <c r="C2" s="197" t="s">
        <v>367</v>
      </c>
      <c r="D2" s="197" t="s">
        <v>368</v>
      </c>
      <c r="E2" s="199">
        <v>100000</v>
      </c>
      <c r="F2" s="197">
        <v>1</v>
      </c>
      <c r="G2" s="197" t="s">
        <v>433</v>
      </c>
      <c r="H2" s="197" t="s">
        <v>435</v>
      </c>
      <c r="I2" s="197" t="s">
        <v>447</v>
      </c>
    </row>
    <row r="3" spans="1:38" s="200" customFormat="1" x14ac:dyDescent="0.25">
      <c r="A3" s="198">
        <v>44350</v>
      </c>
      <c r="B3" s="197" t="s">
        <v>369</v>
      </c>
      <c r="C3" s="197" t="s">
        <v>370</v>
      </c>
      <c r="D3" s="197" t="s">
        <v>371</v>
      </c>
      <c r="E3" s="199">
        <v>81000</v>
      </c>
      <c r="F3" s="197">
        <v>2</v>
      </c>
      <c r="G3" s="197" t="s">
        <v>433</v>
      </c>
      <c r="H3" s="197" t="s">
        <v>436</v>
      </c>
      <c r="I3" s="197" t="s">
        <v>457</v>
      </c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</row>
    <row r="4" spans="1:38" s="197" customFormat="1" x14ac:dyDescent="0.25">
      <c r="A4" s="198">
        <v>44466</v>
      </c>
      <c r="B4" s="197" t="s">
        <v>372</v>
      </c>
      <c r="C4" s="197" t="s">
        <v>367</v>
      </c>
      <c r="D4" s="197" t="s">
        <v>373</v>
      </c>
      <c r="E4" s="199">
        <v>80000</v>
      </c>
      <c r="F4" s="197">
        <v>3</v>
      </c>
      <c r="G4" s="197" t="s">
        <v>433</v>
      </c>
    </row>
    <row r="5" spans="1:38" s="197" customFormat="1" x14ac:dyDescent="0.25">
      <c r="A5" s="198">
        <v>44466</v>
      </c>
      <c r="B5" s="197" t="s">
        <v>372</v>
      </c>
      <c r="C5" s="197" t="s">
        <v>367</v>
      </c>
      <c r="D5" s="197" t="s">
        <v>374</v>
      </c>
      <c r="E5" s="199">
        <v>70000</v>
      </c>
      <c r="F5" s="197">
        <v>3</v>
      </c>
      <c r="G5" s="197" t="s">
        <v>433</v>
      </c>
    </row>
    <row r="6" spans="1:38" s="197" customFormat="1" x14ac:dyDescent="0.25">
      <c r="A6" s="198">
        <v>44467</v>
      </c>
      <c r="B6" s="197" t="s">
        <v>375</v>
      </c>
      <c r="C6" s="197" t="s">
        <v>367</v>
      </c>
      <c r="D6" s="197" t="s">
        <v>376</v>
      </c>
      <c r="E6" s="199">
        <v>70000</v>
      </c>
      <c r="F6" s="197">
        <v>4</v>
      </c>
      <c r="G6" s="197" t="s">
        <v>433</v>
      </c>
      <c r="H6" s="197" t="s">
        <v>437</v>
      </c>
      <c r="I6" s="197" t="s">
        <v>456</v>
      </c>
    </row>
    <row r="7" spans="1:38" s="197" customFormat="1" x14ac:dyDescent="0.25">
      <c r="A7" s="198">
        <v>44467</v>
      </c>
      <c r="B7" s="197" t="s">
        <v>375</v>
      </c>
      <c r="C7" s="197" t="s">
        <v>367</v>
      </c>
      <c r="D7" s="197" t="s">
        <v>377</v>
      </c>
      <c r="E7" s="199">
        <v>80000</v>
      </c>
      <c r="F7" s="197">
        <v>4</v>
      </c>
      <c r="G7" s="197" t="s">
        <v>433</v>
      </c>
      <c r="H7" s="197" t="s">
        <v>438</v>
      </c>
      <c r="I7" s="197" t="s">
        <v>451</v>
      </c>
    </row>
    <row r="8" spans="1:38" s="197" customFormat="1" x14ac:dyDescent="0.25">
      <c r="A8" s="198">
        <v>44477</v>
      </c>
      <c r="B8" s="197" t="s">
        <v>378</v>
      </c>
      <c r="C8" s="197" t="s">
        <v>367</v>
      </c>
      <c r="D8" s="197" t="s">
        <v>379</v>
      </c>
      <c r="E8" s="199">
        <v>70000</v>
      </c>
      <c r="F8" s="197">
        <v>5</v>
      </c>
      <c r="G8" s="197" t="s">
        <v>433</v>
      </c>
      <c r="H8" s="197" t="s">
        <v>439</v>
      </c>
      <c r="I8" s="197" t="s">
        <v>450</v>
      </c>
    </row>
    <row r="9" spans="1:38" s="197" customFormat="1" x14ac:dyDescent="0.25">
      <c r="A9" s="198">
        <v>44477</v>
      </c>
      <c r="B9" s="197" t="s">
        <v>378</v>
      </c>
      <c r="C9" s="197" t="s">
        <v>367</v>
      </c>
      <c r="D9" s="197" t="s">
        <v>380</v>
      </c>
      <c r="E9" s="199">
        <v>80000</v>
      </c>
      <c r="F9" s="197">
        <v>5</v>
      </c>
      <c r="G9" s="197" t="s">
        <v>433</v>
      </c>
      <c r="H9" s="197" t="s">
        <v>440</v>
      </c>
      <c r="I9" s="197" t="s">
        <v>451</v>
      </c>
    </row>
    <row r="10" spans="1:38" s="197" customFormat="1" x14ac:dyDescent="0.25">
      <c r="A10" s="198">
        <v>44495</v>
      </c>
      <c r="B10" s="197" t="s">
        <v>381</v>
      </c>
      <c r="C10" s="197" t="s">
        <v>367</v>
      </c>
      <c r="D10" s="197" t="s">
        <v>382</v>
      </c>
      <c r="E10" s="199">
        <v>98000</v>
      </c>
      <c r="F10" s="197">
        <v>6</v>
      </c>
      <c r="G10" s="197" t="s">
        <v>433</v>
      </c>
      <c r="H10" s="197" t="s">
        <v>441</v>
      </c>
      <c r="I10" s="197" t="s">
        <v>450</v>
      </c>
    </row>
    <row r="11" spans="1:38" s="197" customFormat="1" x14ac:dyDescent="0.25">
      <c r="A11" s="198">
        <v>44519</v>
      </c>
      <c r="B11" s="197" t="s">
        <v>383</v>
      </c>
      <c r="C11" s="197" t="s">
        <v>370</v>
      </c>
      <c r="D11" s="197" t="s">
        <v>384</v>
      </c>
      <c r="E11" s="199">
        <v>22000</v>
      </c>
      <c r="F11" s="197">
        <v>7</v>
      </c>
      <c r="G11" s="197" t="s">
        <v>433</v>
      </c>
      <c r="H11" s="197" t="s">
        <v>442</v>
      </c>
      <c r="I11" s="197" t="s">
        <v>452</v>
      </c>
    </row>
    <row r="12" spans="1:38" s="197" customFormat="1" x14ac:dyDescent="0.25">
      <c r="A12" s="198">
        <v>44525</v>
      </c>
      <c r="B12" s="197" t="s">
        <v>385</v>
      </c>
      <c r="C12" s="197" t="s">
        <v>370</v>
      </c>
      <c r="D12" s="197" t="s">
        <v>386</v>
      </c>
      <c r="E12" s="199">
        <v>10000</v>
      </c>
      <c r="F12" s="197">
        <v>8</v>
      </c>
      <c r="G12" s="197" t="s">
        <v>433</v>
      </c>
      <c r="H12" s="197" t="s">
        <v>434</v>
      </c>
      <c r="I12" s="197" t="s">
        <v>453</v>
      </c>
    </row>
    <row r="13" spans="1:38" x14ac:dyDescent="0.25">
      <c r="A13" s="198">
        <v>44525</v>
      </c>
      <c r="B13" s="197" t="s">
        <v>385</v>
      </c>
      <c r="C13" s="197" t="s">
        <v>370</v>
      </c>
      <c r="D13" s="197" t="s">
        <v>387</v>
      </c>
      <c r="E13" s="199">
        <v>10000</v>
      </c>
      <c r="F13" s="197">
        <v>8</v>
      </c>
      <c r="G13" s="197" t="s">
        <v>433</v>
      </c>
      <c r="H13" s="197" t="s">
        <v>443</v>
      </c>
      <c r="I13" s="197" t="s">
        <v>454</v>
      </c>
    </row>
    <row r="14" spans="1:38" x14ac:dyDescent="0.25">
      <c r="A14" s="201">
        <v>44546</v>
      </c>
      <c r="B14" s="202" t="s">
        <v>388</v>
      </c>
      <c r="C14" s="202" t="s">
        <v>370</v>
      </c>
      <c r="D14" s="202" t="s">
        <v>389</v>
      </c>
      <c r="E14" s="203">
        <v>25000</v>
      </c>
      <c r="F14" s="197">
        <v>9</v>
      </c>
      <c r="G14" s="197" t="s">
        <v>433</v>
      </c>
      <c r="H14" s="197" t="s">
        <v>434</v>
      </c>
      <c r="I14" s="197" t="s">
        <v>453</v>
      </c>
    </row>
    <row r="15" spans="1:38" s="197" customFormat="1" x14ac:dyDescent="0.25">
      <c r="A15" s="198">
        <v>44550</v>
      </c>
      <c r="B15" s="197" t="s">
        <v>390</v>
      </c>
      <c r="C15" s="197" t="s">
        <v>370</v>
      </c>
      <c r="D15" s="197" t="s">
        <v>391</v>
      </c>
      <c r="E15" s="199">
        <v>225000</v>
      </c>
      <c r="F15" s="197">
        <v>10</v>
      </c>
      <c r="G15" s="197" t="s">
        <v>433</v>
      </c>
      <c r="H15" s="197" t="s">
        <v>444</v>
      </c>
      <c r="I15" s="197" t="s">
        <v>455</v>
      </c>
    </row>
    <row r="16" spans="1:38" x14ac:dyDescent="0.25">
      <c r="A16" s="198">
        <v>44586</v>
      </c>
      <c r="B16" s="197" t="s">
        <v>392</v>
      </c>
      <c r="C16" s="197" t="s">
        <v>367</v>
      </c>
      <c r="D16" s="197" t="s">
        <v>393</v>
      </c>
      <c r="E16" s="199">
        <v>110000</v>
      </c>
      <c r="F16" s="197">
        <v>11</v>
      </c>
      <c r="G16" s="197" t="s">
        <v>433</v>
      </c>
      <c r="H16" s="197" t="s">
        <v>436</v>
      </c>
      <c r="I16" s="197" t="s">
        <v>457</v>
      </c>
    </row>
    <row r="17" spans="1:9" s="197" customFormat="1" x14ac:dyDescent="0.25">
      <c r="A17" s="198">
        <v>44631</v>
      </c>
      <c r="B17" s="197" t="s">
        <v>394</v>
      </c>
      <c r="C17" s="197" t="s">
        <v>370</v>
      </c>
      <c r="D17" s="197" t="s">
        <v>395</v>
      </c>
      <c r="E17" s="199">
        <v>150000</v>
      </c>
      <c r="F17" s="197">
        <v>12</v>
      </c>
      <c r="G17" s="197" t="s">
        <v>433</v>
      </c>
      <c r="H17" s="197" t="s">
        <v>445</v>
      </c>
      <c r="I17" s="197" t="s">
        <v>453</v>
      </c>
    </row>
    <row r="18" spans="1:9" s="197" customFormat="1" x14ac:dyDescent="0.25">
      <c r="A18" s="198">
        <v>44637</v>
      </c>
      <c r="B18" s="197" t="s">
        <v>396</v>
      </c>
      <c r="C18" s="197" t="s">
        <v>367</v>
      </c>
      <c r="D18" s="197" t="s">
        <v>397</v>
      </c>
      <c r="E18" s="199">
        <v>40000</v>
      </c>
      <c r="F18" s="197">
        <v>13</v>
      </c>
      <c r="G18" s="197" t="s">
        <v>433</v>
      </c>
      <c r="H18" s="197" t="s">
        <v>446</v>
      </c>
      <c r="I18" s="197" t="s">
        <v>453</v>
      </c>
    </row>
    <row r="19" spans="1:9" x14ac:dyDescent="0.25">
      <c r="A19" s="195">
        <v>44650</v>
      </c>
      <c r="B19" s="98" t="s">
        <v>398</v>
      </c>
      <c r="C19" s="98" t="s">
        <v>370</v>
      </c>
      <c r="D19" s="98" t="s">
        <v>399</v>
      </c>
      <c r="E19" s="99">
        <v>60000</v>
      </c>
      <c r="F19" s="98">
        <v>14</v>
      </c>
      <c r="G19" s="197" t="s">
        <v>433</v>
      </c>
    </row>
    <row r="20" spans="1:9" x14ac:dyDescent="0.25">
      <c r="A20" s="195">
        <v>44707</v>
      </c>
      <c r="B20" s="98" t="s">
        <v>400</v>
      </c>
      <c r="C20" s="98" t="s">
        <v>370</v>
      </c>
      <c r="D20" s="98" t="s">
        <v>401</v>
      </c>
      <c r="E20" s="99">
        <v>100000</v>
      </c>
      <c r="F20" s="98">
        <v>15</v>
      </c>
      <c r="G20" s="197" t="s">
        <v>433</v>
      </c>
    </row>
    <row r="21" spans="1:9" x14ac:dyDescent="0.25">
      <c r="A21" s="195">
        <v>44729</v>
      </c>
      <c r="B21" s="98" t="s">
        <v>402</v>
      </c>
      <c r="C21" s="98" t="s">
        <v>370</v>
      </c>
      <c r="D21" s="98" t="s">
        <v>403</v>
      </c>
      <c r="E21" s="99">
        <v>10000</v>
      </c>
      <c r="F21" s="98">
        <v>16</v>
      </c>
      <c r="G21" s="197" t="s">
        <v>433</v>
      </c>
    </row>
    <row r="22" spans="1:9" x14ac:dyDescent="0.25">
      <c r="A22" s="195">
        <v>44841</v>
      </c>
      <c r="B22" s="98" t="s">
        <v>404</v>
      </c>
      <c r="C22" s="98" t="s">
        <v>370</v>
      </c>
      <c r="D22" s="98" t="s">
        <v>405</v>
      </c>
      <c r="E22" s="99">
        <v>140300</v>
      </c>
      <c r="F22" s="98">
        <v>17</v>
      </c>
      <c r="G22" s="197" t="s">
        <v>433</v>
      </c>
    </row>
    <row r="23" spans="1:9" x14ac:dyDescent="0.25">
      <c r="A23" s="195">
        <v>44841</v>
      </c>
      <c r="B23" s="98" t="s">
        <v>404</v>
      </c>
      <c r="C23" s="98" t="s">
        <v>370</v>
      </c>
      <c r="D23" s="98" t="s">
        <v>406</v>
      </c>
      <c r="E23" s="99">
        <v>80000</v>
      </c>
      <c r="F23" s="98">
        <v>18</v>
      </c>
      <c r="G23" s="197" t="s">
        <v>433</v>
      </c>
    </row>
    <row r="24" spans="1:9" x14ac:dyDescent="0.25">
      <c r="A24" s="195">
        <v>44855</v>
      </c>
      <c r="B24" s="98" t="s">
        <v>407</v>
      </c>
      <c r="C24" s="98" t="s">
        <v>370</v>
      </c>
      <c r="D24" s="98" t="s">
        <v>408</v>
      </c>
      <c r="E24" s="99">
        <v>170000</v>
      </c>
      <c r="F24" s="98">
        <v>19</v>
      </c>
      <c r="G24" s="197" t="s">
        <v>433</v>
      </c>
    </row>
    <row r="25" spans="1:9" x14ac:dyDescent="0.25">
      <c r="A25" s="195">
        <v>44886</v>
      </c>
      <c r="B25" s="98" t="s">
        <v>409</v>
      </c>
      <c r="C25" s="98" t="s">
        <v>370</v>
      </c>
      <c r="D25" s="98" t="s">
        <v>410</v>
      </c>
      <c r="E25" s="99">
        <v>100000</v>
      </c>
      <c r="F25" s="98">
        <v>20</v>
      </c>
      <c r="G25" s="197" t="s">
        <v>433</v>
      </c>
    </row>
    <row r="26" spans="1:9" x14ac:dyDescent="0.25">
      <c r="A26" s="195">
        <v>44945</v>
      </c>
      <c r="B26" s="98" t="s">
        <v>411</v>
      </c>
      <c r="C26" s="98" t="s">
        <v>370</v>
      </c>
      <c r="D26" s="98" t="s">
        <v>412</v>
      </c>
      <c r="E26" s="99">
        <v>170000</v>
      </c>
      <c r="F26" s="98">
        <v>21</v>
      </c>
      <c r="G26" s="197" t="s">
        <v>433</v>
      </c>
    </row>
    <row r="27" spans="1:9" x14ac:dyDescent="0.25">
      <c r="A27" s="195">
        <v>44972</v>
      </c>
      <c r="B27" s="98" t="s">
        <v>413</v>
      </c>
      <c r="C27" s="98" t="s">
        <v>370</v>
      </c>
      <c r="D27" s="98" t="s">
        <v>414</v>
      </c>
      <c r="E27" s="99">
        <v>40000</v>
      </c>
      <c r="F27" s="98">
        <v>22</v>
      </c>
      <c r="G27" s="197" t="s">
        <v>433</v>
      </c>
    </row>
    <row r="28" spans="1:9" x14ac:dyDescent="0.25">
      <c r="A28" s="195">
        <v>44978</v>
      </c>
      <c r="B28" s="98" t="s">
        <v>415</v>
      </c>
      <c r="C28" s="98" t="s">
        <v>370</v>
      </c>
      <c r="D28" s="98" t="s">
        <v>416</v>
      </c>
      <c r="E28" s="99">
        <v>20000</v>
      </c>
      <c r="F28" s="98">
        <v>23</v>
      </c>
      <c r="G28" s="197" t="s">
        <v>433</v>
      </c>
    </row>
    <row r="29" spans="1:9" x14ac:dyDescent="0.25">
      <c r="A29" s="195">
        <v>44981</v>
      </c>
      <c r="B29" s="98" t="s">
        <v>417</v>
      </c>
      <c r="C29" s="98" t="s">
        <v>370</v>
      </c>
      <c r="D29" s="98" t="s">
        <v>418</v>
      </c>
      <c r="E29" s="99">
        <v>20000</v>
      </c>
      <c r="F29" s="98">
        <v>24</v>
      </c>
      <c r="G29" s="197" t="s">
        <v>433</v>
      </c>
    </row>
    <row r="30" spans="1:9" x14ac:dyDescent="0.25">
      <c r="A30" s="195">
        <v>45091</v>
      </c>
      <c r="B30" s="98" t="s">
        <v>419</v>
      </c>
      <c r="C30" s="98" t="s">
        <v>370</v>
      </c>
      <c r="D30" s="98" t="s">
        <v>420</v>
      </c>
      <c r="E30" s="99">
        <v>25000</v>
      </c>
      <c r="F30" s="98">
        <v>25</v>
      </c>
      <c r="G30" s="197" t="s">
        <v>433</v>
      </c>
    </row>
    <row r="31" spans="1:9" x14ac:dyDescent="0.25">
      <c r="A31" s="195">
        <v>45159</v>
      </c>
      <c r="B31" s="98" t="s">
        <v>421</v>
      </c>
      <c r="C31" s="98" t="s">
        <v>370</v>
      </c>
      <c r="D31" s="98" t="s">
        <v>422</v>
      </c>
      <c r="E31" s="99">
        <v>20000</v>
      </c>
      <c r="F31" s="98">
        <v>26</v>
      </c>
      <c r="G31" s="197" t="s">
        <v>433</v>
      </c>
    </row>
    <row r="32" spans="1:9" x14ac:dyDescent="0.25">
      <c r="A32" s="195">
        <v>45217</v>
      </c>
      <c r="B32" s="98" t="s">
        <v>423</v>
      </c>
      <c r="C32" s="98" t="s">
        <v>370</v>
      </c>
      <c r="D32" s="98" t="s">
        <v>424</v>
      </c>
      <c r="E32" s="99">
        <v>10000</v>
      </c>
      <c r="F32" s="98">
        <v>27</v>
      </c>
      <c r="G32" s="197" t="s">
        <v>433</v>
      </c>
    </row>
    <row r="33" spans="1:7" x14ac:dyDescent="0.25">
      <c r="A33" s="195">
        <v>45327</v>
      </c>
      <c r="B33" s="98" t="s">
        <v>425</v>
      </c>
      <c r="C33" s="98" t="s">
        <v>370</v>
      </c>
      <c r="D33" s="98" t="s">
        <v>426</v>
      </c>
      <c r="E33" s="99">
        <v>15500</v>
      </c>
      <c r="F33" s="98">
        <v>28</v>
      </c>
      <c r="G33" s="197" t="s">
        <v>433</v>
      </c>
    </row>
    <row r="34" spans="1:7" x14ac:dyDescent="0.25">
      <c r="A34" s="195">
        <v>45357</v>
      </c>
      <c r="B34" s="98" t="s">
        <v>427</v>
      </c>
      <c r="C34" s="98" t="s">
        <v>370</v>
      </c>
      <c r="D34" s="98" t="s">
        <v>428</v>
      </c>
      <c r="E34" s="99">
        <v>10000</v>
      </c>
      <c r="F34" s="98">
        <v>29</v>
      </c>
      <c r="G34" s="197" t="s">
        <v>433</v>
      </c>
    </row>
    <row r="35" spans="1:7" x14ac:dyDescent="0.25">
      <c r="A35" s="195">
        <v>45357</v>
      </c>
      <c r="B35" s="98" t="s">
        <v>427</v>
      </c>
      <c r="C35" s="98" t="s">
        <v>370</v>
      </c>
      <c r="D35" s="98" t="s">
        <v>429</v>
      </c>
      <c r="E35" s="99">
        <v>10000</v>
      </c>
      <c r="F35" s="98">
        <v>30</v>
      </c>
      <c r="G35" s="197" t="s">
        <v>433</v>
      </c>
    </row>
    <row r="36" spans="1:7" x14ac:dyDescent="0.25">
      <c r="A36" s="195">
        <v>45358</v>
      </c>
      <c r="B36" s="98" t="s">
        <v>430</v>
      </c>
      <c r="C36" s="98" t="s">
        <v>370</v>
      </c>
      <c r="D36" s="98" t="s">
        <v>431</v>
      </c>
      <c r="E36" s="99">
        <v>10000</v>
      </c>
      <c r="F36" s="98">
        <v>31</v>
      </c>
      <c r="G36" s="197" t="s">
        <v>433</v>
      </c>
    </row>
    <row r="37" spans="1:7" x14ac:dyDescent="0.25">
      <c r="A37" s="195">
        <v>45376</v>
      </c>
      <c r="B37" s="196">
        <v>45376</v>
      </c>
      <c r="C37" s="98" t="s">
        <v>370</v>
      </c>
      <c r="D37" s="98" t="s">
        <v>420</v>
      </c>
      <c r="E37" s="99">
        <v>25000</v>
      </c>
      <c r="F37" s="98">
        <v>32</v>
      </c>
      <c r="G37" s="197" t="s">
        <v>433</v>
      </c>
    </row>
  </sheetData>
  <sheetProtection formatCells="0" formatColumns="0" formatRows="0" insertColumns="0" insertRows="0" insertHyperlinks="0" deleteColumns="0" deleteRows="0" sort="0" autoFilter="0" pivotTables="0"/>
  <autoFilter ref="A1:I37" xr:uid="{00000000-0009-0000-0000-000001000000}"/>
  <pageMargins left="0.25" right="0.25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3"/>
  <sheetViews>
    <sheetView workbookViewId="0">
      <selection activeCell="M22" sqref="M22:M23"/>
    </sheetView>
  </sheetViews>
  <sheetFormatPr baseColWidth="10" defaultRowHeight="15" x14ac:dyDescent="0.25"/>
  <cols>
    <col min="1" max="1" width="11.140625" bestFit="1" customWidth="1"/>
    <col min="2" max="2" width="10" bestFit="1" customWidth="1"/>
    <col min="3" max="3" width="10.5703125" bestFit="1" customWidth="1"/>
    <col min="4" max="4" width="14.28515625" bestFit="1" customWidth="1"/>
    <col min="5" max="5" width="14.42578125" bestFit="1" customWidth="1"/>
    <col min="6" max="6" width="24.42578125" bestFit="1" customWidth="1"/>
    <col min="7" max="7" width="11.140625" bestFit="1" customWidth="1"/>
    <col min="8" max="8" width="15.7109375" bestFit="1" customWidth="1"/>
    <col min="9" max="9" width="29.140625" bestFit="1" customWidth="1"/>
    <col min="10" max="10" width="17.42578125" bestFit="1" customWidth="1"/>
    <col min="11" max="11" width="24.7109375" bestFit="1" customWidth="1"/>
    <col min="12" max="12" width="12.42578125" bestFit="1" customWidth="1"/>
    <col min="13" max="13" width="20.42578125" bestFit="1" customWidth="1"/>
    <col min="14" max="14" width="8.5703125" bestFit="1" customWidth="1"/>
    <col min="15" max="15" width="11.85546875" bestFit="1" customWidth="1"/>
    <col min="16" max="16" width="8.5703125" bestFit="1" customWidth="1"/>
    <col min="17" max="17" width="12.140625" bestFit="1" customWidth="1"/>
    <col min="18" max="18" width="10.85546875" bestFit="1" customWidth="1"/>
    <col min="19" max="19" width="9" bestFit="1" customWidth="1"/>
    <col min="20" max="20" width="6.42578125" bestFit="1" customWidth="1"/>
    <col min="21" max="21" width="6" bestFit="1" customWidth="1"/>
  </cols>
  <sheetData>
    <row r="1" spans="1:21" s="3" customFormat="1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21" s="3" customFormat="1" ht="12.75" x14ac:dyDescent="0.2">
      <c r="A2" s="257">
        <v>22</v>
      </c>
      <c r="B2" s="248">
        <v>268307</v>
      </c>
      <c r="C2" s="254">
        <v>44623</v>
      </c>
      <c r="D2" s="248" t="s">
        <v>28</v>
      </c>
      <c r="E2" s="254">
        <v>44622</v>
      </c>
      <c r="F2" s="248" t="s">
        <v>20</v>
      </c>
      <c r="G2" s="248" t="s">
        <v>13</v>
      </c>
      <c r="H2" s="254">
        <v>44776</v>
      </c>
      <c r="I2" s="248" t="s">
        <v>18</v>
      </c>
      <c r="J2" s="248">
        <v>978</v>
      </c>
      <c r="K2" s="245">
        <v>22137.200000000001</v>
      </c>
      <c r="L2" s="248">
        <v>978</v>
      </c>
      <c r="M2" s="245">
        <v>22137.200000000001</v>
      </c>
      <c r="N2" s="248">
        <v>978</v>
      </c>
      <c r="O2" s="245">
        <v>22137.200000000001</v>
      </c>
      <c r="P2" s="118" t="s">
        <v>227</v>
      </c>
      <c r="Q2" s="118" t="s">
        <v>473</v>
      </c>
      <c r="R2" s="176">
        <v>901.63</v>
      </c>
      <c r="S2" s="119">
        <v>44770</v>
      </c>
      <c r="U2" s="251">
        <f>+K2-R2-R3-R4-R5-R6-R7</f>
        <v>0</v>
      </c>
    </row>
    <row r="3" spans="1:21" s="3" customFormat="1" ht="14.25" customHeight="1" x14ac:dyDescent="0.2">
      <c r="A3" s="258"/>
      <c r="B3" s="249"/>
      <c r="C3" s="255"/>
      <c r="D3" s="249"/>
      <c r="E3" s="255"/>
      <c r="F3" s="249"/>
      <c r="G3" s="249"/>
      <c r="H3" s="255"/>
      <c r="I3" s="249"/>
      <c r="J3" s="249"/>
      <c r="K3" s="246"/>
      <c r="L3" s="249"/>
      <c r="M3" s="246"/>
      <c r="N3" s="249"/>
      <c r="O3" s="246"/>
      <c r="P3" s="120" t="s">
        <v>227</v>
      </c>
      <c r="Q3" s="120" t="s">
        <v>474</v>
      </c>
      <c r="R3" s="177">
        <v>5000</v>
      </c>
      <c r="S3" s="121">
        <v>44827</v>
      </c>
      <c r="U3" s="252"/>
    </row>
    <row r="4" spans="1:21" s="3" customFormat="1" ht="14.25" customHeight="1" x14ac:dyDescent="0.2">
      <c r="A4" s="258"/>
      <c r="B4" s="249"/>
      <c r="C4" s="255"/>
      <c r="D4" s="249"/>
      <c r="E4" s="255"/>
      <c r="F4" s="249"/>
      <c r="G4" s="249"/>
      <c r="H4" s="255"/>
      <c r="I4" s="249"/>
      <c r="J4" s="249"/>
      <c r="K4" s="246"/>
      <c r="L4" s="249"/>
      <c r="M4" s="246"/>
      <c r="N4" s="249"/>
      <c r="O4" s="246"/>
      <c r="P4" s="120" t="s">
        <v>227</v>
      </c>
      <c r="Q4" s="120" t="s">
        <v>475</v>
      </c>
      <c r="R4" s="177">
        <v>5000</v>
      </c>
      <c r="S4" s="121">
        <v>44888</v>
      </c>
      <c r="U4" s="252"/>
    </row>
    <row r="5" spans="1:21" s="3" customFormat="1" ht="14.25" customHeight="1" x14ac:dyDescent="0.2">
      <c r="A5" s="258"/>
      <c r="B5" s="249"/>
      <c r="C5" s="255"/>
      <c r="D5" s="249"/>
      <c r="E5" s="255"/>
      <c r="F5" s="249"/>
      <c r="G5" s="249"/>
      <c r="H5" s="255"/>
      <c r="I5" s="249"/>
      <c r="J5" s="249"/>
      <c r="K5" s="246"/>
      <c r="L5" s="249"/>
      <c r="M5" s="246"/>
      <c r="N5" s="249"/>
      <c r="O5" s="246"/>
      <c r="P5" s="120" t="s">
        <v>227</v>
      </c>
      <c r="Q5" s="120" t="s">
        <v>476</v>
      </c>
      <c r="R5" s="177">
        <v>5000</v>
      </c>
      <c r="S5" s="121">
        <v>44952</v>
      </c>
      <c r="U5" s="252"/>
    </row>
    <row r="6" spans="1:21" s="3" customFormat="1" ht="14.25" customHeight="1" x14ac:dyDescent="0.2">
      <c r="A6" s="258"/>
      <c r="B6" s="249"/>
      <c r="C6" s="255"/>
      <c r="D6" s="249"/>
      <c r="E6" s="255"/>
      <c r="F6" s="249"/>
      <c r="G6" s="249"/>
      <c r="H6" s="255"/>
      <c r="I6" s="249"/>
      <c r="J6" s="249"/>
      <c r="K6" s="246"/>
      <c r="L6" s="249"/>
      <c r="M6" s="246"/>
      <c r="N6" s="249"/>
      <c r="O6" s="246"/>
      <c r="P6" s="120" t="s">
        <v>227</v>
      </c>
      <c r="Q6" s="120" t="s">
        <v>477</v>
      </c>
      <c r="R6" s="177">
        <v>4235.57</v>
      </c>
      <c r="S6" s="121">
        <v>45043</v>
      </c>
      <c r="U6" s="252"/>
    </row>
    <row r="7" spans="1:21" s="3" customFormat="1" ht="15" customHeight="1" thickBot="1" x14ac:dyDescent="0.25">
      <c r="A7" s="259"/>
      <c r="B7" s="250"/>
      <c r="C7" s="256"/>
      <c r="D7" s="250"/>
      <c r="E7" s="256"/>
      <c r="F7" s="250"/>
      <c r="G7" s="250"/>
      <c r="H7" s="256"/>
      <c r="I7" s="250"/>
      <c r="J7" s="250"/>
      <c r="K7" s="247"/>
      <c r="L7" s="250"/>
      <c r="M7" s="247"/>
      <c r="N7" s="250"/>
      <c r="O7" s="247"/>
      <c r="P7" s="122" t="s">
        <v>227</v>
      </c>
      <c r="Q7" s="122" t="s">
        <v>478</v>
      </c>
      <c r="R7" s="178">
        <v>2000</v>
      </c>
      <c r="S7" s="123">
        <v>45030</v>
      </c>
      <c r="U7" s="253"/>
    </row>
    <row r="8" spans="1:21" s="3" customFormat="1" ht="12.75" x14ac:dyDescent="0.2">
      <c r="A8" s="240">
        <v>22</v>
      </c>
      <c r="B8" s="234">
        <v>554628</v>
      </c>
      <c r="C8" s="238">
        <v>44687</v>
      </c>
      <c r="D8" s="234" t="s">
        <v>53</v>
      </c>
      <c r="E8" s="238">
        <v>44686</v>
      </c>
      <c r="F8" s="234" t="s">
        <v>20</v>
      </c>
      <c r="G8" s="234" t="s">
        <v>13</v>
      </c>
      <c r="H8" s="238">
        <v>44840</v>
      </c>
      <c r="I8" s="234" t="s">
        <v>214</v>
      </c>
      <c r="J8" s="234">
        <v>978</v>
      </c>
      <c r="K8" s="232">
        <v>135007.59</v>
      </c>
      <c r="L8" s="234">
        <v>978</v>
      </c>
      <c r="M8" s="232">
        <v>134736.59</v>
      </c>
      <c r="N8" s="234">
        <v>978</v>
      </c>
      <c r="O8" s="232">
        <v>135007.59</v>
      </c>
      <c r="P8" s="107" t="s">
        <v>227</v>
      </c>
      <c r="Q8" s="107" t="s">
        <v>469</v>
      </c>
      <c r="R8" s="171">
        <v>67368.289999999994</v>
      </c>
      <c r="S8" s="114">
        <v>44768</v>
      </c>
      <c r="T8" s="115">
        <v>135.5</v>
      </c>
      <c r="U8" s="236">
        <f>+K8-T8-T9-R8-R9</f>
        <v>0</v>
      </c>
    </row>
    <row r="9" spans="1:21" s="3" customFormat="1" ht="15.75" customHeight="1" thickBot="1" x14ac:dyDescent="0.25">
      <c r="A9" s="241"/>
      <c r="B9" s="235"/>
      <c r="C9" s="239"/>
      <c r="D9" s="235"/>
      <c r="E9" s="239"/>
      <c r="F9" s="235"/>
      <c r="G9" s="235"/>
      <c r="H9" s="239"/>
      <c r="I9" s="235"/>
      <c r="J9" s="235"/>
      <c r="K9" s="233"/>
      <c r="L9" s="235"/>
      <c r="M9" s="233"/>
      <c r="N9" s="235"/>
      <c r="O9" s="233"/>
      <c r="P9" s="109" t="s">
        <v>227</v>
      </c>
      <c r="Q9" s="109" t="s">
        <v>470</v>
      </c>
      <c r="R9" s="172">
        <v>67368.3</v>
      </c>
      <c r="S9" s="116">
        <v>44783</v>
      </c>
      <c r="T9" s="117">
        <v>135.5</v>
      </c>
      <c r="U9" s="237"/>
    </row>
    <row r="10" spans="1:21" s="3" customFormat="1" ht="12.75" x14ac:dyDescent="0.2">
      <c r="A10" s="240">
        <v>22</v>
      </c>
      <c r="B10" s="234">
        <v>619762</v>
      </c>
      <c r="C10" s="238">
        <v>44701</v>
      </c>
      <c r="D10" s="234" t="s">
        <v>144</v>
      </c>
      <c r="E10" s="238">
        <v>44700</v>
      </c>
      <c r="F10" s="234" t="s">
        <v>20</v>
      </c>
      <c r="G10" s="234" t="s">
        <v>13</v>
      </c>
      <c r="H10" s="238">
        <v>44854</v>
      </c>
      <c r="I10" s="234" t="s">
        <v>145</v>
      </c>
      <c r="J10" s="234">
        <v>978</v>
      </c>
      <c r="K10" s="232">
        <v>41596.370000000003</v>
      </c>
      <c r="L10" s="234">
        <v>978</v>
      </c>
      <c r="M10" s="232">
        <v>4570.87</v>
      </c>
      <c r="N10" s="234">
        <v>978</v>
      </c>
      <c r="O10" s="232">
        <v>41596.370000000003</v>
      </c>
      <c r="P10" s="118" t="s">
        <v>227</v>
      </c>
      <c r="Q10" s="118" t="s">
        <v>465</v>
      </c>
      <c r="R10" s="213">
        <v>36917.94</v>
      </c>
      <c r="S10" s="119">
        <v>44677</v>
      </c>
      <c r="T10" s="211">
        <v>89.51</v>
      </c>
      <c r="U10" s="236">
        <f>+K10-R10-R11-T10-T11</f>
        <v>-7.4499999999996049</v>
      </c>
    </row>
    <row r="11" spans="1:21" s="3" customFormat="1" ht="15.75" customHeight="1" thickBot="1" x14ac:dyDescent="0.25">
      <c r="A11" s="241"/>
      <c r="B11" s="235"/>
      <c r="C11" s="239"/>
      <c r="D11" s="235"/>
      <c r="E11" s="239"/>
      <c r="F11" s="235"/>
      <c r="G11" s="235"/>
      <c r="H11" s="239"/>
      <c r="I11" s="235"/>
      <c r="J11" s="235"/>
      <c r="K11" s="233"/>
      <c r="L11" s="235"/>
      <c r="M11" s="233"/>
      <c r="N11" s="235"/>
      <c r="O11" s="233"/>
      <c r="P11" s="122" t="s">
        <v>227</v>
      </c>
      <c r="Q11" s="122" t="s">
        <v>466</v>
      </c>
      <c r="R11" s="214">
        <v>4570.87</v>
      </c>
      <c r="S11" s="123">
        <v>44701</v>
      </c>
      <c r="T11" s="212">
        <v>25.5</v>
      </c>
      <c r="U11" s="237"/>
    </row>
    <row r="12" spans="1:21" s="3" customFormat="1" ht="13.5" thickBot="1" x14ac:dyDescent="0.25">
      <c r="A12" s="240">
        <v>22</v>
      </c>
      <c r="B12" s="234">
        <v>774289</v>
      </c>
      <c r="C12" s="238">
        <v>44739</v>
      </c>
      <c r="D12" s="234" t="s">
        <v>191</v>
      </c>
      <c r="E12" s="238">
        <v>44735</v>
      </c>
      <c r="F12" s="234" t="s">
        <v>20</v>
      </c>
      <c r="G12" s="234" t="s">
        <v>13</v>
      </c>
      <c r="H12" s="238">
        <v>44892</v>
      </c>
      <c r="I12" s="234" t="s">
        <v>145</v>
      </c>
      <c r="J12" s="234">
        <v>978</v>
      </c>
      <c r="K12" s="232">
        <v>9705.2900000000009</v>
      </c>
      <c r="L12" s="234">
        <v>978</v>
      </c>
      <c r="M12" s="232">
        <v>3086.72</v>
      </c>
      <c r="N12" s="234">
        <v>978</v>
      </c>
      <c r="O12" s="232">
        <v>9705.2900000000009</v>
      </c>
      <c r="P12" s="107" t="s">
        <v>227</v>
      </c>
      <c r="Q12" s="107" t="s">
        <v>467</v>
      </c>
      <c r="R12" s="171">
        <v>3086.72</v>
      </c>
      <c r="S12" s="114">
        <v>44736</v>
      </c>
      <c r="T12" s="115">
        <v>15</v>
      </c>
      <c r="U12" s="236">
        <f>+K12-T12-T13-R12-R13</f>
        <v>-9.9999999983992893E-3</v>
      </c>
    </row>
    <row r="13" spans="1:21" s="3" customFormat="1" ht="15.75" customHeight="1" thickBot="1" x14ac:dyDescent="0.25">
      <c r="A13" s="241"/>
      <c r="B13" s="235"/>
      <c r="C13" s="239"/>
      <c r="D13" s="235"/>
      <c r="E13" s="239"/>
      <c r="F13" s="235"/>
      <c r="G13" s="235"/>
      <c r="H13" s="239"/>
      <c r="I13" s="235"/>
      <c r="J13" s="235"/>
      <c r="K13" s="233"/>
      <c r="L13" s="235"/>
      <c r="M13" s="233"/>
      <c r="N13" s="235"/>
      <c r="O13" s="233"/>
      <c r="P13" s="107" t="s">
        <v>227</v>
      </c>
      <c r="Q13" s="109" t="s">
        <v>468</v>
      </c>
      <c r="R13" s="172">
        <v>6578.08</v>
      </c>
      <c r="S13" s="116">
        <v>44720</v>
      </c>
      <c r="T13" s="117">
        <v>25.5</v>
      </c>
      <c r="U13" s="237"/>
    </row>
    <row r="14" spans="1:21" s="3" customFormat="1" ht="13.5" thickBot="1" x14ac:dyDescent="0.25">
      <c r="A14" s="240">
        <v>22</v>
      </c>
      <c r="B14" s="234">
        <v>1540650</v>
      </c>
      <c r="C14" s="238">
        <v>44922</v>
      </c>
      <c r="D14" s="234" t="s">
        <v>195</v>
      </c>
      <c r="E14" s="238">
        <v>44921</v>
      </c>
      <c r="F14" s="234" t="s">
        <v>20</v>
      </c>
      <c r="G14" s="234" t="s">
        <v>13</v>
      </c>
      <c r="H14" s="238">
        <v>45073</v>
      </c>
      <c r="I14" s="234" t="s">
        <v>196</v>
      </c>
      <c r="J14" s="234">
        <v>840</v>
      </c>
      <c r="K14" s="232">
        <v>61900.76</v>
      </c>
      <c r="L14" s="234">
        <v>840</v>
      </c>
      <c r="M14" s="232">
        <v>43286.76</v>
      </c>
      <c r="N14" s="234">
        <v>840</v>
      </c>
      <c r="O14" s="232">
        <v>61900.76</v>
      </c>
      <c r="P14" s="107" t="s">
        <v>227</v>
      </c>
      <c r="Q14" s="107" t="s">
        <v>471</v>
      </c>
      <c r="R14" s="171">
        <v>18526</v>
      </c>
      <c r="S14" s="114">
        <v>44883</v>
      </c>
      <c r="T14" s="115">
        <v>44</v>
      </c>
      <c r="U14" s="242">
        <f>+K14-T15-T14-R15-R14</f>
        <v>0</v>
      </c>
    </row>
    <row r="15" spans="1:21" s="3" customFormat="1" ht="15.75" customHeight="1" thickBot="1" x14ac:dyDescent="0.25">
      <c r="A15" s="241"/>
      <c r="B15" s="235"/>
      <c r="C15" s="239"/>
      <c r="D15" s="235"/>
      <c r="E15" s="239"/>
      <c r="F15" s="235"/>
      <c r="G15" s="235"/>
      <c r="H15" s="239"/>
      <c r="I15" s="235"/>
      <c r="J15" s="235"/>
      <c r="K15" s="233"/>
      <c r="L15" s="235"/>
      <c r="M15" s="233"/>
      <c r="N15" s="235"/>
      <c r="O15" s="233"/>
      <c r="P15" s="107" t="s">
        <v>227</v>
      </c>
      <c r="Q15" s="109" t="s">
        <v>472</v>
      </c>
      <c r="R15" s="172">
        <v>43286.76</v>
      </c>
      <c r="S15" s="116">
        <v>44921</v>
      </c>
      <c r="T15" s="117">
        <v>44</v>
      </c>
      <c r="U15" s="243"/>
    </row>
    <row r="16" spans="1:21" s="3" customFormat="1" ht="13.5" thickBot="1" x14ac:dyDescent="0.25">
      <c r="A16" s="240">
        <v>22</v>
      </c>
      <c r="B16" s="234">
        <v>65327</v>
      </c>
      <c r="C16" s="238">
        <v>44943</v>
      </c>
      <c r="D16" s="234" t="s">
        <v>122</v>
      </c>
      <c r="E16" s="238">
        <v>44942</v>
      </c>
      <c r="F16" s="234" t="s">
        <v>20</v>
      </c>
      <c r="G16" s="234" t="s">
        <v>13</v>
      </c>
      <c r="H16" s="238">
        <v>45094</v>
      </c>
      <c r="I16" s="234" t="s">
        <v>123</v>
      </c>
      <c r="J16" s="234">
        <v>840</v>
      </c>
      <c r="K16" s="232">
        <v>278814.68</v>
      </c>
      <c r="L16" s="234">
        <v>840</v>
      </c>
      <c r="M16" s="232">
        <v>222995.74</v>
      </c>
      <c r="N16" s="234">
        <v>840</v>
      </c>
      <c r="O16" s="232">
        <v>278814.68</v>
      </c>
      <c r="P16" s="118" t="s">
        <v>227</v>
      </c>
      <c r="Q16" s="118" t="s">
        <v>357</v>
      </c>
      <c r="R16" s="176">
        <v>222995.74</v>
      </c>
      <c r="S16" s="119">
        <v>44993</v>
      </c>
      <c r="T16" s="206">
        <v>56</v>
      </c>
      <c r="U16" s="242">
        <f>+K16-R16-R17-T16-T17</f>
        <v>0</v>
      </c>
    </row>
    <row r="17" spans="1:21" s="3" customFormat="1" ht="15.75" customHeight="1" thickBot="1" x14ac:dyDescent="0.25">
      <c r="A17" s="241"/>
      <c r="B17" s="235"/>
      <c r="C17" s="239"/>
      <c r="D17" s="235"/>
      <c r="E17" s="239"/>
      <c r="F17" s="235"/>
      <c r="G17" s="235"/>
      <c r="H17" s="239"/>
      <c r="I17" s="235"/>
      <c r="J17" s="235"/>
      <c r="K17" s="233"/>
      <c r="L17" s="235"/>
      <c r="M17" s="233"/>
      <c r="N17" s="235"/>
      <c r="O17" s="233"/>
      <c r="P17" s="118" t="s">
        <v>227</v>
      </c>
      <c r="Q17" s="122" t="s">
        <v>458</v>
      </c>
      <c r="R17" s="178">
        <v>55732.94</v>
      </c>
      <c r="S17" s="123">
        <v>44872</v>
      </c>
      <c r="T17" s="207">
        <v>30</v>
      </c>
      <c r="U17" s="243"/>
    </row>
    <row r="18" spans="1:21" s="3" customFormat="1" ht="13.5" thickBot="1" x14ac:dyDescent="0.25">
      <c r="A18" s="89">
        <v>22</v>
      </c>
      <c r="B18" s="90">
        <v>101692</v>
      </c>
      <c r="C18" s="91">
        <v>44952</v>
      </c>
      <c r="D18" s="90" t="s">
        <v>182</v>
      </c>
      <c r="E18" s="91">
        <v>44950</v>
      </c>
      <c r="F18" s="90" t="s">
        <v>20</v>
      </c>
      <c r="G18" s="90" t="s">
        <v>13</v>
      </c>
      <c r="H18" s="91">
        <v>45103</v>
      </c>
      <c r="I18" s="90" t="s">
        <v>49</v>
      </c>
      <c r="J18" s="90">
        <v>840</v>
      </c>
      <c r="K18" s="92">
        <v>333396.88</v>
      </c>
      <c r="L18" s="90">
        <v>840</v>
      </c>
      <c r="M18" s="92">
        <v>266717.5</v>
      </c>
      <c r="N18" s="90">
        <v>840</v>
      </c>
      <c r="O18" s="92">
        <v>333396.88</v>
      </c>
      <c r="P18" s="104" t="s">
        <v>227</v>
      </c>
      <c r="Q18" s="104" t="s">
        <v>459</v>
      </c>
      <c r="R18" s="175">
        <v>266717.5</v>
      </c>
      <c r="S18" s="105">
        <v>44977</v>
      </c>
      <c r="T18" s="208"/>
      <c r="U18" s="236">
        <f>+K18+K19+K20-R18-R19-R20-R21</f>
        <v>1.0000000023865141E-2</v>
      </c>
    </row>
    <row r="19" spans="1:21" s="3" customFormat="1" ht="13.5" thickBot="1" x14ac:dyDescent="0.25">
      <c r="A19" s="89">
        <v>22</v>
      </c>
      <c r="B19" s="90">
        <v>211709</v>
      </c>
      <c r="C19" s="91">
        <v>44973</v>
      </c>
      <c r="D19" s="90" t="s">
        <v>113</v>
      </c>
      <c r="E19" s="91">
        <v>44972</v>
      </c>
      <c r="F19" s="90" t="s">
        <v>20</v>
      </c>
      <c r="G19" s="90" t="s">
        <v>13</v>
      </c>
      <c r="H19" s="91">
        <v>45123</v>
      </c>
      <c r="I19" s="90" t="s">
        <v>49</v>
      </c>
      <c r="J19" s="90">
        <v>840</v>
      </c>
      <c r="K19" s="92">
        <v>114865</v>
      </c>
      <c r="L19" s="90">
        <v>840</v>
      </c>
      <c r="M19" s="92">
        <v>91892</v>
      </c>
      <c r="N19" s="90">
        <v>840</v>
      </c>
      <c r="O19" s="92">
        <v>114865</v>
      </c>
      <c r="P19" s="104" t="s">
        <v>227</v>
      </c>
      <c r="Q19" s="104" t="s">
        <v>460</v>
      </c>
      <c r="R19" s="175">
        <v>91892</v>
      </c>
      <c r="S19" s="105">
        <v>45019</v>
      </c>
      <c r="T19" s="208"/>
      <c r="U19" s="244"/>
    </row>
    <row r="20" spans="1:21" s="3" customFormat="1" ht="12.75" x14ac:dyDescent="0.2">
      <c r="A20" s="240">
        <v>22</v>
      </c>
      <c r="B20" s="234">
        <v>447408</v>
      </c>
      <c r="C20" s="238">
        <v>45021</v>
      </c>
      <c r="D20" s="234" t="s">
        <v>48</v>
      </c>
      <c r="E20" s="238">
        <v>44989</v>
      </c>
      <c r="F20" s="234" t="s">
        <v>20</v>
      </c>
      <c r="G20" s="234" t="s">
        <v>13</v>
      </c>
      <c r="H20" s="238">
        <v>45174</v>
      </c>
      <c r="I20" s="234" t="s">
        <v>49</v>
      </c>
      <c r="J20" s="234">
        <v>840</v>
      </c>
      <c r="K20" s="232">
        <v>105657.28</v>
      </c>
      <c r="L20" s="234">
        <v>840</v>
      </c>
      <c r="M20" s="232">
        <v>84525.82</v>
      </c>
      <c r="N20" s="234">
        <v>840</v>
      </c>
      <c r="O20" s="232">
        <v>105657.28</v>
      </c>
      <c r="P20" s="107" t="s">
        <v>227</v>
      </c>
      <c r="Q20" s="107" t="s">
        <v>461</v>
      </c>
      <c r="R20" s="171">
        <v>84525.82</v>
      </c>
      <c r="S20" s="114">
        <v>45049</v>
      </c>
      <c r="T20" s="209"/>
      <c r="U20" s="244"/>
    </row>
    <row r="21" spans="1:21" s="3" customFormat="1" ht="15.75" customHeight="1" thickBot="1" x14ac:dyDescent="0.25">
      <c r="A21" s="241"/>
      <c r="B21" s="235"/>
      <c r="C21" s="239"/>
      <c r="D21" s="235"/>
      <c r="E21" s="239"/>
      <c r="F21" s="235"/>
      <c r="G21" s="235"/>
      <c r="H21" s="239"/>
      <c r="I21" s="235"/>
      <c r="J21" s="235"/>
      <c r="K21" s="233"/>
      <c r="L21" s="235"/>
      <c r="M21" s="233"/>
      <c r="N21" s="235"/>
      <c r="O21" s="233"/>
      <c r="P21" s="109" t="s">
        <v>227</v>
      </c>
      <c r="Q21" s="109" t="s">
        <v>462</v>
      </c>
      <c r="R21" s="172">
        <v>110783.83</v>
      </c>
      <c r="S21" s="116">
        <v>44879</v>
      </c>
      <c r="T21" s="210"/>
      <c r="U21" s="237"/>
    </row>
    <row r="22" spans="1:21" s="3" customFormat="1" ht="13.5" thickBot="1" x14ac:dyDescent="0.25">
      <c r="A22" s="240">
        <v>22</v>
      </c>
      <c r="B22" s="234">
        <v>773305</v>
      </c>
      <c r="C22" s="238">
        <v>45099</v>
      </c>
      <c r="D22" s="234" t="s">
        <v>159</v>
      </c>
      <c r="E22" s="238">
        <v>45099</v>
      </c>
      <c r="F22" s="234" t="s">
        <v>20</v>
      </c>
      <c r="G22" s="234" t="s">
        <v>13</v>
      </c>
      <c r="H22" s="238">
        <v>45252</v>
      </c>
      <c r="I22" s="234" t="s">
        <v>160</v>
      </c>
      <c r="J22" s="234">
        <v>978</v>
      </c>
      <c r="K22" s="232">
        <v>18804</v>
      </c>
      <c r="L22" s="234">
        <v>978</v>
      </c>
      <c r="M22" s="232">
        <v>18804</v>
      </c>
      <c r="N22" s="234">
        <v>978</v>
      </c>
      <c r="O22" s="232">
        <v>37608</v>
      </c>
      <c r="P22" s="118" t="s">
        <v>227</v>
      </c>
      <c r="Q22" s="118" t="s">
        <v>463</v>
      </c>
      <c r="R22" s="176">
        <v>10000</v>
      </c>
      <c r="S22" s="119">
        <v>45103</v>
      </c>
      <c r="T22" s="206"/>
      <c r="U22" s="236">
        <f>+K22-R22-R23</f>
        <v>0</v>
      </c>
    </row>
    <row r="23" spans="1:21" s="3" customFormat="1" ht="15.75" customHeight="1" thickBot="1" x14ac:dyDescent="0.25">
      <c r="A23" s="241"/>
      <c r="B23" s="235"/>
      <c r="C23" s="239"/>
      <c r="D23" s="235"/>
      <c r="E23" s="239"/>
      <c r="F23" s="235"/>
      <c r="G23" s="235"/>
      <c r="H23" s="239"/>
      <c r="I23" s="235"/>
      <c r="J23" s="235"/>
      <c r="K23" s="233"/>
      <c r="L23" s="235"/>
      <c r="M23" s="233"/>
      <c r="N23" s="235"/>
      <c r="O23" s="233"/>
      <c r="P23" s="118" t="s">
        <v>227</v>
      </c>
      <c r="Q23" s="122" t="s">
        <v>464</v>
      </c>
      <c r="R23" s="178">
        <v>8804</v>
      </c>
      <c r="S23" s="123">
        <v>45103</v>
      </c>
      <c r="T23" s="207"/>
      <c r="U23" s="237"/>
    </row>
  </sheetData>
  <mergeCells count="128">
    <mergeCell ref="M2:M7"/>
    <mergeCell ref="N2:N7"/>
    <mergeCell ref="O2:O7"/>
    <mergeCell ref="U2:U7"/>
    <mergeCell ref="A8:A9"/>
    <mergeCell ref="B8:B9"/>
    <mergeCell ref="C8:C9"/>
    <mergeCell ref="D8:D9"/>
    <mergeCell ref="E8:E9"/>
    <mergeCell ref="F8:F9"/>
    <mergeCell ref="G2:G7"/>
    <mergeCell ref="H2:H7"/>
    <mergeCell ref="I2:I7"/>
    <mergeCell ref="J2:J7"/>
    <mergeCell ref="K2:K7"/>
    <mergeCell ref="L2:L7"/>
    <mergeCell ref="A2:A7"/>
    <mergeCell ref="B2:B7"/>
    <mergeCell ref="C2:C7"/>
    <mergeCell ref="D2:D7"/>
    <mergeCell ref="E2:E7"/>
    <mergeCell ref="F2:F7"/>
    <mergeCell ref="M8:M9"/>
    <mergeCell ref="N8:N9"/>
    <mergeCell ref="G10:G11"/>
    <mergeCell ref="H10:H11"/>
    <mergeCell ref="I10:I11"/>
    <mergeCell ref="O8:O9"/>
    <mergeCell ref="U8:U9"/>
    <mergeCell ref="A10:A11"/>
    <mergeCell ref="B10:B11"/>
    <mergeCell ref="C10:C11"/>
    <mergeCell ref="D10:D11"/>
    <mergeCell ref="E10:E11"/>
    <mergeCell ref="F10:F11"/>
    <mergeCell ref="G8:G9"/>
    <mergeCell ref="H8:H9"/>
    <mergeCell ref="I8:I9"/>
    <mergeCell ref="J8:J9"/>
    <mergeCell ref="K8:K9"/>
    <mergeCell ref="L8:L9"/>
    <mergeCell ref="M10:M11"/>
    <mergeCell ref="N10:N11"/>
    <mergeCell ref="O10:O11"/>
    <mergeCell ref="U10:U11"/>
    <mergeCell ref="J10:J11"/>
    <mergeCell ref="K10:K11"/>
    <mergeCell ref="L10:L11"/>
    <mergeCell ref="N12:N13"/>
    <mergeCell ref="O12:O13"/>
    <mergeCell ref="U12:U13"/>
    <mergeCell ref="A14:A15"/>
    <mergeCell ref="B14:B15"/>
    <mergeCell ref="C14:C15"/>
    <mergeCell ref="D14:D15"/>
    <mergeCell ref="E14:E15"/>
    <mergeCell ref="F14:F15"/>
    <mergeCell ref="G12:G13"/>
    <mergeCell ref="H12:H13"/>
    <mergeCell ref="I12:I13"/>
    <mergeCell ref="J12:J13"/>
    <mergeCell ref="K12:K13"/>
    <mergeCell ref="L12:L13"/>
    <mergeCell ref="M14:M15"/>
    <mergeCell ref="N14:N15"/>
    <mergeCell ref="O14:O15"/>
    <mergeCell ref="U14:U15"/>
    <mergeCell ref="J14:J15"/>
    <mergeCell ref="K14:K15"/>
    <mergeCell ref="L14:L15"/>
    <mergeCell ref="A12:A13"/>
    <mergeCell ref="B12:B13"/>
    <mergeCell ref="C16:C17"/>
    <mergeCell ref="D16:D17"/>
    <mergeCell ref="E16:E17"/>
    <mergeCell ref="F16:F17"/>
    <mergeCell ref="G14:G15"/>
    <mergeCell ref="H14:H15"/>
    <mergeCell ref="I14:I15"/>
    <mergeCell ref="M12:M13"/>
    <mergeCell ref="C12:C13"/>
    <mergeCell ref="D12:D13"/>
    <mergeCell ref="E12:E13"/>
    <mergeCell ref="F12:F13"/>
    <mergeCell ref="M16:M17"/>
    <mergeCell ref="N16:N17"/>
    <mergeCell ref="O16:O17"/>
    <mergeCell ref="U16:U17"/>
    <mergeCell ref="U18:U21"/>
    <mergeCell ref="A20:A21"/>
    <mergeCell ref="B20:B21"/>
    <mergeCell ref="C20:C21"/>
    <mergeCell ref="D20:D21"/>
    <mergeCell ref="E20:E21"/>
    <mergeCell ref="G16:G17"/>
    <mergeCell ref="H16:H17"/>
    <mergeCell ref="I16:I17"/>
    <mergeCell ref="J16:J17"/>
    <mergeCell ref="K16:K17"/>
    <mergeCell ref="L16:L17"/>
    <mergeCell ref="L20:L21"/>
    <mergeCell ref="M20:M21"/>
    <mergeCell ref="N20:N21"/>
    <mergeCell ref="O20:O21"/>
    <mergeCell ref="I20:I21"/>
    <mergeCell ref="J20:J21"/>
    <mergeCell ref="K20:K21"/>
    <mergeCell ref="A16:A17"/>
    <mergeCell ref="B16:B17"/>
    <mergeCell ref="A22:A23"/>
    <mergeCell ref="B22:B23"/>
    <mergeCell ref="C22:C23"/>
    <mergeCell ref="D22:D23"/>
    <mergeCell ref="E22:E23"/>
    <mergeCell ref="F22:F23"/>
    <mergeCell ref="F20:F21"/>
    <mergeCell ref="G20:G21"/>
    <mergeCell ref="H20:H21"/>
    <mergeCell ref="M22:M23"/>
    <mergeCell ref="N22:N23"/>
    <mergeCell ref="O22:O23"/>
    <mergeCell ref="U22:U23"/>
    <mergeCell ref="G22:G23"/>
    <mergeCell ref="H22:H23"/>
    <mergeCell ref="I22:I23"/>
    <mergeCell ref="J22:J23"/>
    <mergeCell ref="K22:K23"/>
    <mergeCell ref="L22:L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S252"/>
  <sheetViews>
    <sheetView topLeftCell="A209" zoomScale="110" zoomScaleNormal="110" workbookViewId="0">
      <selection activeCell="B237" sqref="B237:B240"/>
    </sheetView>
  </sheetViews>
  <sheetFormatPr baseColWidth="10" defaultColWidth="11.42578125" defaultRowHeight="12.75" x14ac:dyDescent="0.2"/>
  <cols>
    <col min="1" max="1" width="13" style="3" bestFit="1" customWidth="1"/>
    <col min="2" max="2" width="11.42578125" style="3" customWidth="1"/>
    <col min="3" max="3" width="11.7109375" style="3" customWidth="1"/>
    <col min="4" max="4" width="16" style="3" bestFit="1" customWidth="1"/>
    <col min="5" max="5" width="15.85546875" style="3" bestFit="1" customWidth="1"/>
    <col min="6" max="6" width="31.5703125" style="3" bestFit="1" customWidth="1"/>
    <col min="7" max="7" width="12.7109375" style="3" bestFit="1" customWidth="1"/>
    <col min="8" max="8" width="18.85546875" style="3" bestFit="1" customWidth="1"/>
    <col min="9" max="9" width="43.85546875" style="3" bestFit="1" customWidth="1"/>
    <col min="10" max="10" width="14.140625" style="3" bestFit="1" customWidth="1"/>
    <col min="11" max="11" width="23" style="8" bestFit="1" customWidth="1"/>
    <col min="12" max="12" width="10.5703125" style="3" bestFit="1" customWidth="1"/>
    <col min="13" max="13" width="14.140625" style="8" bestFit="1" customWidth="1"/>
    <col min="14" max="14" width="10.140625" style="3" bestFit="1" customWidth="1"/>
    <col min="15" max="15" width="19.42578125" style="8" bestFit="1" customWidth="1"/>
    <col min="16" max="16" width="11" style="3" bestFit="1" customWidth="1"/>
    <col min="17" max="17" width="19.140625" style="3" bestFit="1" customWidth="1"/>
    <col min="18" max="18" width="14.42578125" style="158" bestFit="1" customWidth="1"/>
    <col min="19" max="19" width="10.85546875" style="30" bestFit="1" customWidth="1"/>
    <col min="20" max="20" width="8.7109375" style="3" bestFit="1" customWidth="1"/>
    <col min="21" max="16384" width="11.42578125" style="3"/>
  </cols>
  <sheetData>
    <row r="1" spans="1:20" ht="13.5" thickBot="1" x14ac:dyDescent="0.25">
      <c r="A1" s="66" t="s">
        <v>0</v>
      </c>
      <c r="B1" s="67" t="s">
        <v>1</v>
      </c>
      <c r="C1" s="67" t="s">
        <v>2</v>
      </c>
      <c r="D1" s="67" t="s">
        <v>3</v>
      </c>
      <c r="E1" s="67" t="s">
        <v>4</v>
      </c>
      <c r="F1" s="67" t="s">
        <v>5</v>
      </c>
      <c r="G1" s="67" t="s">
        <v>6</v>
      </c>
      <c r="H1" s="67" t="s">
        <v>7</v>
      </c>
      <c r="I1" s="67" t="s">
        <v>8</v>
      </c>
      <c r="J1" s="67" t="s">
        <v>9</v>
      </c>
      <c r="K1" s="68" t="s">
        <v>10</v>
      </c>
      <c r="L1" s="67" t="s">
        <v>11</v>
      </c>
      <c r="M1" s="68" t="s">
        <v>220</v>
      </c>
      <c r="N1" s="67" t="s">
        <v>12</v>
      </c>
      <c r="O1" s="69" t="s">
        <v>221</v>
      </c>
      <c r="P1" s="70" t="s">
        <v>226</v>
      </c>
      <c r="Q1" s="70" t="s">
        <v>228</v>
      </c>
      <c r="R1" s="147" t="s">
        <v>224</v>
      </c>
      <c r="S1" s="71" t="s">
        <v>225</v>
      </c>
    </row>
    <row r="2" spans="1:20" x14ac:dyDescent="0.2">
      <c r="A2" s="18">
        <v>22</v>
      </c>
      <c r="B2" s="19">
        <v>688946</v>
      </c>
      <c r="C2" s="20">
        <v>40386</v>
      </c>
      <c r="D2" s="19">
        <v>10012</v>
      </c>
      <c r="E2" s="20">
        <v>40379</v>
      </c>
      <c r="F2" s="19" t="s">
        <v>20</v>
      </c>
      <c r="G2" s="19" t="s">
        <v>13</v>
      </c>
      <c r="H2" s="20">
        <v>40539</v>
      </c>
      <c r="I2" s="19" t="s">
        <v>208</v>
      </c>
      <c r="J2" s="19">
        <v>978</v>
      </c>
      <c r="K2" s="21">
        <v>73851</v>
      </c>
      <c r="L2" s="19">
        <v>978</v>
      </c>
      <c r="M2" s="21">
        <v>29412.400000000001</v>
      </c>
      <c r="N2" s="19">
        <v>978</v>
      </c>
      <c r="O2" s="21">
        <v>73851</v>
      </c>
      <c r="P2" s="72" t="s">
        <v>233</v>
      </c>
      <c r="Q2" s="72" t="s">
        <v>239</v>
      </c>
      <c r="R2" s="148">
        <v>29412.400000000001</v>
      </c>
      <c r="S2" s="74">
        <v>40402</v>
      </c>
    </row>
    <row r="3" spans="1:20" x14ac:dyDescent="0.2">
      <c r="A3" s="23">
        <v>22</v>
      </c>
      <c r="B3" s="1">
        <v>878450</v>
      </c>
      <c r="C3" s="7">
        <v>40444</v>
      </c>
      <c r="D3" s="1" t="s">
        <v>171</v>
      </c>
      <c r="E3" s="7">
        <v>40438</v>
      </c>
      <c r="F3" s="1" t="s">
        <v>20</v>
      </c>
      <c r="G3" s="1" t="s">
        <v>13</v>
      </c>
      <c r="H3" s="7">
        <v>40656</v>
      </c>
      <c r="I3" s="1" t="s">
        <v>208</v>
      </c>
      <c r="J3" s="1">
        <v>978</v>
      </c>
      <c r="K3" s="2">
        <v>81919.199999999997</v>
      </c>
      <c r="L3" s="1">
        <v>978</v>
      </c>
      <c r="M3" s="2">
        <v>30301.69</v>
      </c>
      <c r="N3" s="1">
        <v>978</v>
      </c>
      <c r="O3" s="2">
        <v>81919.199999999997</v>
      </c>
      <c r="P3" s="47" t="s">
        <v>233</v>
      </c>
      <c r="Q3" s="47" t="s">
        <v>238</v>
      </c>
      <c r="R3" s="149">
        <v>30301.69</v>
      </c>
      <c r="S3" s="75">
        <v>40464</v>
      </c>
    </row>
    <row r="4" spans="1:20" x14ac:dyDescent="0.2">
      <c r="A4" s="23">
        <v>22</v>
      </c>
      <c r="B4" s="1">
        <v>1114836</v>
      </c>
      <c r="C4" s="7">
        <v>40518</v>
      </c>
      <c r="D4" s="1" t="s">
        <v>61</v>
      </c>
      <c r="E4" s="7">
        <v>40511</v>
      </c>
      <c r="F4" s="1" t="s">
        <v>20</v>
      </c>
      <c r="G4" s="1" t="s">
        <v>13</v>
      </c>
      <c r="H4" s="7">
        <v>40730</v>
      </c>
      <c r="I4" s="1" t="s">
        <v>208</v>
      </c>
      <c r="J4" s="1">
        <v>978</v>
      </c>
      <c r="K4" s="2">
        <v>170998.92</v>
      </c>
      <c r="L4" s="1">
        <v>978</v>
      </c>
      <c r="M4" s="2">
        <v>100000</v>
      </c>
      <c r="N4" s="1">
        <v>978</v>
      </c>
      <c r="O4" s="2">
        <v>170998.92</v>
      </c>
      <c r="P4" s="47" t="s">
        <v>233</v>
      </c>
      <c r="Q4" s="47" t="s">
        <v>243</v>
      </c>
      <c r="R4" s="149">
        <v>100000</v>
      </c>
      <c r="S4" s="75">
        <v>40761</v>
      </c>
    </row>
    <row r="5" spans="1:20" ht="13.5" thickBot="1" x14ac:dyDescent="0.25">
      <c r="A5" s="25">
        <v>22</v>
      </c>
      <c r="B5" s="26">
        <v>1193044</v>
      </c>
      <c r="C5" s="27">
        <v>40541</v>
      </c>
      <c r="D5" s="26" t="s">
        <v>212</v>
      </c>
      <c r="E5" s="27">
        <v>40534</v>
      </c>
      <c r="F5" s="26" t="s">
        <v>20</v>
      </c>
      <c r="G5" s="26" t="s">
        <v>13</v>
      </c>
      <c r="H5" s="27">
        <v>40753</v>
      </c>
      <c r="I5" s="26" t="s">
        <v>208</v>
      </c>
      <c r="J5" s="26">
        <v>978</v>
      </c>
      <c r="K5" s="28">
        <v>168772</v>
      </c>
      <c r="L5" s="26">
        <v>978</v>
      </c>
      <c r="M5" s="28">
        <v>29683.97</v>
      </c>
      <c r="N5" s="26">
        <v>978</v>
      </c>
      <c r="O5" s="28">
        <v>168772</v>
      </c>
      <c r="P5" s="73"/>
      <c r="Q5" s="73"/>
      <c r="R5" s="150"/>
      <c r="S5" s="76"/>
    </row>
    <row r="6" spans="1:20" x14ac:dyDescent="0.2">
      <c r="A6" s="18">
        <v>22</v>
      </c>
      <c r="B6" s="19">
        <v>93659</v>
      </c>
      <c r="C6" s="20">
        <v>40583</v>
      </c>
      <c r="D6" s="19" t="s">
        <v>73</v>
      </c>
      <c r="E6" s="20">
        <v>40577</v>
      </c>
      <c r="F6" s="19" t="s">
        <v>15</v>
      </c>
      <c r="G6" s="19" t="s">
        <v>13</v>
      </c>
      <c r="H6" s="20">
        <v>40795</v>
      </c>
      <c r="I6" s="19" t="s">
        <v>208</v>
      </c>
      <c r="J6" s="19">
        <v>978</v>
      </c>
      <c r="K6" s="21">
        <v>80598.240000000005</v>
      </c>
      <c r="L6" s="19">
        <v>978</v>
      </c>
      <c r="M6" s="21">
        <v>0</v>
      </c>
      <c r="N6" s="19">
        <v>978</v>
      </c>
      <c r="O6" s="21">
        <v>80598.240000000005</v>
      </c>
      <c r="P6" s="72"/>
      <c r="Q6" s="72"/>
      <c r="R6" s="148"/>
      <c r="S6" s="74"/>
    </row>
    <row r="7" spans="1:20" x14ac:dyDescent="0.2">
      <c r="A7" s="23">
        <v>22</v>
      </c>
      <c r="B7" s="1">
        <v>193358</v>
      </c>
      <c r="C7" s="7">
        <v>40616</v>
      </c>
      <c r="D7" s="1" t="s">
        <v>104</v>
      </c>
      <c r="E7" s="7">
        <v>40560</v>
      </c>
      <c r="F7" s="1" t="s">
        <v>20</v>
      </c>
      <c r="G7" s="1" t="s">
        <v>13</v>
      </c>
      <c r="H7" s="7">
        <v>40830</v>
      </c>
      <c r="I7" s="1" t="s">
        <v>208</v>
      </c>
      <c r="J7" s="1">
        <v>978</v>
      </c>
      <c r="K7" s="2">
        <v>164661.20000000001</v>
      </c>
      <c r="L7" s="1">
        <v>978</v>
      </c>
      <c r="M7" s="2">
        <v>99930</v>
      </c>
      <c r="N7" s="1">
        <v>978</v>
      </c>
      <c r="O7" s="2">
        <v>164661.20000000001</v>
      </c>
      <c r="P7" s="47" t="s">
        <v>233</v>
      </c>
      <c r="Q7" s="47" t="s">
        <v>240</v>
      </c>
      <c r="R7" s="149">
        <v>99930</v>
      </c>
      <c r="S7" s="75">
        <v>40851</v>
      </c>
    </row>
    <row r="8" spans="1:20" x14ac:dyDescent="0.2">
      <c r="A8" s="23">
        <v>22</v>
      </c>
      <c r="B8" s="1">
        <v>249021</v>
      </c>
      <c r="C8" s="7">
        <v>40630</v>
      </c>
      <c r="D8" s="1" t="s">
        <v>197</v>
      </c>
      <c r="E8" s="7">
        <v>40609</v>
      </c>
      <c r="F8" s="1" t="s">
        <v>15</v>
      </c>
      <c r="G8" s="1" t="s">
        <v>13</v>
      </c>
      <c r="H8" s="7">
        <v>40844</v>
      </c>
      <c r="I8" s="1" t="s">
        <v>208</v>
      </c>
      <c r="J8" s="1">
        <v>978</v>
      </c>
      <c r="K8" s="2">
        <v>157631.70000000001</v>
      </c>
      <c r="L8" s="1">
        <v>978</v>
      </c>
      <c r="M8" s="2">
        <v>0</v>
      </c>
      <c r="N8" s="1">
        <v>978</v>
      </c>
      <c r="O8" s="2">
        <v>157631.70000000001</v>
      </c>
      <c r="P8" s="47"/>
      <c r="Q8" s="47"/>
      <c r="R8" s="149"/>
      <c r="S8" s="75"/>
    </row>
    <row r="9" spans="1:20" x14ac:dyDescent="0.2">
      <c r="A9" s="23">
        <v>22</v>
      </c>
      <c r="B9" s="1">
        <v>628173</v>
      </c>
      <c r="C9" s="7">
        <v>40763</v>
      </c>
      <c r="D9" s="1" t="s">
        <v>67</v>
      </c>
      <c r="E9" s="7">
        <v>40757</v>
      </c>
      <c r="F9" s="1" t="s">
        <v>15</v>
      </c>
      <c r="G9" s="1" t="s">
        <v>13</v>
      </c>
      <c r="H9" s="7">
        <v>40976</v>
      </c>
      <c r="I9" s="1" t="s">
        <v>208</v>
      </c>
      <c r="J9" s="1">
        <v>978</v>
      </c>
      <c r="K9" s="2">
        <v>190626</v>
      </c>
      <c r="L9" s="1">
        <v>978</v>
      </c>
      <c r="M9" s="2">
        <v>0</v>
      </c>
      <c r="N9" s="1">
        <v>978</v>
      </c>
      <c r="O9" s="2">
        <v>190626</v>
      </c>
      <c r="P9" s="77" t="s">
        <v>233</v>
      </c>
      <c r="Q9" s="77" t="s">
        <v>258</v>
      </c>
      <c r="R9" s="151">
        <v>196906</v>
      </c>
      <c r="S9" s="78">
        <v>40821</v>
      </c>
    </row>
    <row r="10" spans="1:20" x14ac:dyDescent="0.2">
      <c r="A10" s="23">
        <v>22</v>
      </c>
      <c r="B10" s="1">
        <v>662029</v>
      </c>
      <c r="C10" s="7">
        <v>40765</v>
      </c>
      <c r="D10" s="1" t="s">
        <v>83</v>
      </c>
      <c r="E10" s="7">
        <v>40685</v>
      </c>
      <c r="F10" s="1" t="s">
        <v>15</v>
      </c>
      <c r="G10" s="1" t="s">
        <v>13</v>
      </c>
      <c r="H10" s="7">
        <v>40978</v>
      </c>
      <c r="I10" s="1" t="s">
        <v>208</v>
      </c>
      <c r="J10" s="1">
        <v>978</v>
      </c>
      <c r="K10" s="2">
        <v>184021.2</v>
      </c>
      <c r="L10" s="1">
        <v>978</v>
      </c>
      <c r="M10" s="2">
        <v>0</v>
      </c>
      <c r="N10" s="1">
        <v>978</v>
      </c>
      <c r="O10" s="2">
        <v>184021.2</v>
      </c>
      <c r="P10" s="47"/>
      <c r="Q10" s="47"/>
      <c r="R10" s="149"/>
      <c r="S10" s="75"/>
    </row>
    <row r="11" spans="1:20" x14ac:dyDescent="0.2">
      <c r="A11" s="23">
        <v>22</v>
      </c>
      <c r="B11" s="1">
        <v>640966</v>
      </c>
      <c r="C11" s="7">
        <v>40765</v>
      </c>
      <c r="D11" s="1" t="s">
        <v>82</v>
      </c>
      <c r="E11" s="7">
        <v>40680</v>
      </c>
      <c r="F11" s="1" t="s">
        <v>15</v>
      </c>
      <c r="G11" s="1" t="s">
        <v>13</v>
      </c>
      <c r="H11" s="7">
        <v>40918</v>
      </c>
      <c r="I11" s="1" t="s">
        <v>214</v>
      </c>
      <c r="J11" s="1">
        <v>978</v>
      </c>
      <c r="K11" s="2">
        <v>5190.95</v>
      </c>
      <c r="L11" s="1">
        <v>978</v>
      </c>
      <c r="M11" s="2">
        <v>0</v>
      </c>
      <c r="N11" s="1">
        <v>978</v>
      </c>
      <c r="O11" s="2">
        <v>5190.95</v>
      </c>
      <c r="P11" s="47"/>
      <c r="Q11" s="47"/>
      <c r="R11" s="149"/>
      <c r="S11" s="75"/>
    </row>
    <row r="12" spans="1:20" ht="13.5" thickBot="1" x14ac:dyDescent="0.25">
      <c r="A12" s="31">
        <v>22</v>
      </c>
      <c r="B12" s="32">
        <v>664157</v>
      </c>
      <c r="C12" s="33">
        <v>40766</v>
      </c>
      <c r="D12" s="32" t="s">
        <v>90</v>
      </c>
      <c r="E12" s="33">
        <v>40728</v>
      </c>
      <c r="F12" s="32" t="s">
        <v>15</v>
      </c>
      <c r="G12" s="32" t="s">
        <v>13</v>
      </c>
      <c r="H12" s="33">
        <v>40979</v>
      </c>
      <c r="I12" s="32" t="s">
        <v>208</v>
      </c>
      <c r="J12" s="32">
        <v>978</v>
      </c>
      <c r="K12" s="34">
        <v>186939</v>
      </c>
      <c r="L12" s="32">
        <v>978</v>
      </c>
      <c r="M12" s="34">
        <v>0</v>
      </c>
      <c r="N12" s="32">
        <v>978</v>
      </c>
      <c r="O12" s="34">
        <v>186939</v>
      </c>
      <c r="P12" s="70"/>
      <c r="Q12" s="70"/>
      <c r="R12" s="147"/>
      <c r="S12" s="97"/>
    </row>
    <row r="13" spans="1:20" x14ac:dyDescent="0.2">
      <c r="A13" s="240">
        <v>22</v>
      </c>
      <c r="B13" s="234">
        <v>741185</v>
      </c>
      <c r="C13" s="238">
        <v>40798</v>
      </c>
      <c r="D13" s="234">
        <v>1100027</v>
      </c>
      <c r="E13" s="238">
        <v>40744</v>
      </c>
      <c r="F13" s="234" t="s">
        <v>20</v>
      </c>
      <c r="G13" s="234" t="s">
        <v>13</v>
      </c>
      <c r="H13" s="238">
        <v>40951</v>
      </c>
      <c r="I13" s="234" t="s">
        <v>214</v>
      </c>
      <c r="J13" s="234">
        <v>840</v>
      </c>
      <c r="K13" s="232">
        <v>78240.759999999995</v>
      </c>
      <c r="L13" s="234">
        <v>840</v>
      </c>
      <c r="M13" s="232">
        <v>13917.95</v>
      </c>
      <c r="N13" s="234">
        <v>840</v>
      </c>
      <c r="O13" s="232">
        <v>78240.759999999995</v>
      </c>
      <c r="P13" s="85" t="s">
        <v>227</v>
      </c>
      <c r="Q13" s="85" t="s">
        <v>314</v>
      </c>
      <c r="R13" s="152">
        <v>13917.95</v>
      </c>
      <c r="S13" s="86">
        <v>40812</v>
      </c>
    </row>
    <row r="14" spans="1:20" ht="15.75" customHeight="1" thickBot="1" x14ac:dyDescent="0.25">
      <c r="A14" s="241"/>
      <c r="B14" s="235"/>
      <c r="C14" s="239"/>
      <c r="D14" s="235"/>
      <c r="E14" s="239"/>
      <c r="F14" s="235"/>
      <c r="G14" s="235"/>
      <c r="H14" s="239"/>
      <c r="I14" s="235"/>
      <c r="J14" s="235"/>
      <c r="K14" s="233"/>
      <c r="L14" s="235"/>
      <c r="M14" s="233"/>
      <c r="N14" s="235"/>
      <c r="O14" s="233"/>
      <c r="P14" s="87" t="s">
        <v>315</v>
      </c>
      <c r="Q14" s="87" t="s">
        <v>316</v>
      </c>
      <c r="R14" s="153">
        <f>+K13-R13</f>
        <v>64322.81</v>
      </c>
      <c r="S14" s="88">
        <v>40807</v>
      </c>
    </row>
    <row r="15" spans="1:20" x14ac:dyDescent="0.2">
      <c r="A15" s="240">
        <v>22</v>
      </c>
      <c r="B15" s="234">
        <v>831225</v>
      </c>
      <c r="C15" s="238">
        <v>40819</v>
      </c>
      <c r="D15" s="234" t="s">
        <v>32</v>
      </c>
      <c r="E15" s="238">
        <v>40816</v>
      </c>
      <c r="F15" s="234" t="s">
        <v>20</v>
      </c>
      <c r="G15" s="234" t="s">
        <v>13</v>
      </c>
      <c r="H15" s="238">
        <v>40971</v>
      </c>
      <c r="I15" s="234" t="s">
        <v>214</v>
      </c>
      <c r="J15" s="234">
        <v>840</v>
      </c>
      <c r="K15" s="232">
        <v>86079.84</v>
      </c>
      <c r="L15" s="234">
        <v>788</v>
      </c>
      <c r="M15" s="232">
        <v>63668.767999999996</v>
      </c>
      <c r="N15" s="234">
        <v>788</v>
      </c>
      <c r="O15" s="232">
        <v>121467.262</v>
      </c>
      <c r="P15" s="95" t="s">
        <v>233</v>
      </c>
      <c r="Q15" s="95" t="s">
        <v>241</v>
      </c>
      <c r="R15" s="154">
        <v>16551</v>
      </c>
      <c r="S15" s="96">
        <v>40870</v>
      </c>
      <c r="T15" s="8"/>
    </row>
    <row r="16" spans="1:20" ht="15.75" customHeight="1" thickBot="1" x14ac:dyDescent="0.25">
      <c r="A16" s="241"/>
      <c r="B16" s="235"/>
      <c r="C16" s="239"/>
      <c r="D16" s="235"/>
      <c r="E16" s="239"/>
      <c r="F16" s="235"/>
      <c r="G16" s="235"/>
      <c r="H16" s="239"/>
      <c r="I16" s="235"/>
      <c r="J16" s="235"/>
      <c r="K16" s="233"/>
      <c r="L16" s="235"/>
      <c r="M16" s="233"/>
      <c r="N16" s="235"/>
      <c r="O16" s="233"/>
      <c r="P16" s="81" t="s">
        <v>315</v>
      </c>
      <c r="Q16" s="81" t="s">
        <v>327</v>
      </c>
      <c r="R16" s="155">
        <v>69480</v>
      </c>
      <c r="S16" s="82">
        <v>40870</v>
      </c>
      <c r="T16" s="8"/>
    </row>
    <row r="17" spans="1:19" x14ac:dyDescent="0.2">
      <c r="A17" s="240">
        <v>22</v>
      </c>
      <c r="B17" s="234">
        <v>857443</v>
      </c>
      <c r="C17" s="238">
        <v>40827</v>
      </c>
      <c r="D17" s="234" t="s">
        <v>91</v>
      </c>
      <c r="E17" s="238">
        <v>40822</v>
      </c>
      <c r="F17" s="234" t="s">
        <v>20</v>
      </c>
      <c r="G17" s="234" t="s">
        <v>13</v>
      </c>
      <c r="H17" s="238">
        <v>40979</v>
      </c>
      <c r="I17" s="234" t="s">
        <v>214</v>
      </c>
      <c r="J17" s="234">
        <v>840</v>
      </c>
      <c r="K17" s="232">
        <v>167331.03</v>
      </c>
      <c r="L17" s="234">
        <v>840</v>
      </c>
      <c r="M17" s="232">
        <v>16551</v>
      </c>
      <c r="N17" s="234">
        <v>840</v>
      </c>
      <c r="O17" s="232">
        <v>167331.03</v>
      </c>
      <c r="P17" s="85" t="s">
        <v>233</v>
      </c>
      <c r="Q17" s="85" t="s">
        <v>242</v>
      </c>
      <c r="R17" s="152">
        <v>32467.5</v>
      </c>
      <c r="S17" s="86">
        <v>40870</v>
      </c>
    </row>
    <row r="18" spans="1:19" ht="15.75" customHeight="1" thickBot="1" x14ac:dyDescent="0.25">
      <c r="A18" s="241"/>
      <c r="B18" s="235"/>
      <c r="C18" s="239"/>
      <c r="D18" s="235"/>
      <c r="E18" s="239"/>
      <c r="F18" s="235"/>
      <c r="G18" s="235"/>
      <c r="H18" s="239"/>
      <c r="I18" s="235"/>
      <c r="J18" s="235"/>
      <c r="K18" s="233"/>
      <c r="L18" s="235"/>
      <c r="M18" s="233"/>
      <c r="N18" s="235"/>
      <c r="O18" s="233"/>
      <c r="P18" s="87" t="s">
        <v>315</v>
      </c>
      <c r="Q18" s="87" t="s">
        <v>328</v>
      </c>
      <c r="R18" s="153">
        <v>134803</v>
      </c>
      <c r="S18" s="88">
        <v>40870</v>
      </c>
    </row>
    <row r="19" spans="1:19" ht="13.5" thickBot="1" x14ac:dyDescent="0.25">
      <c r="A19" s="89">
        <v>22</v>
      </c>
      <c r="B19" s="90">
        <v>959081</v>
      </c>
      <c r="C19" s="91">
        <v>40858</v>
      </c>
      <c r="D19" s="90" t="s">
        <v>94</v>
      </c>
      <c r="E19" s="91">
        <v>40835</v>
      </c>
      <c r="F19" s="90" t="s">
        <v>15</v>
      </c>
      <c r="G19" s="90" t="s">
        <v>13</v>
      </c>
      <c r="H19" s="91">
        <v>41071</v>
      </c>
      <c r="I19" s="90" t="s">
        <v>208</v>
      </c>
      <c r="J19" s="90">
        <v>978</v>
      </c>
      <c r="K19" s="92">
        <v>72699</v>
      </c>
      <c r="L19" s="90">
        <v>978</v>
      </c>
      <c r="M19" s="92">
        <v>0</v>
      </c>
      <c r="N19" s="90">
        <v>978</v>
      </c>
      <c r="O19" s="92">
        <v>72699</v>
      </c>
      <c r="P19" s="93" t="s">
        <v>227</v>
      </c>
      <c r="Q19" s="93" t="s">
        <v>356</v>
      </c>
      <c r="R19" s="156">
        <v>72699</v>
      </c>
      <c r="S19" s="94">
        <v>43678</v>
      </c>
    </row>
    <row r="20" spans="1:19" x14ac:dyDescent="0.2">
      <c r="A20" s="240">
        <v>22</v>
      </c>
      <c r="B20" s="234">
        <v>989473</v>
      </c>
      <c r="C20" s="238">
        <v>40870</v>
      </c>
      <c r="D20" s="234" t="s">
        <v>173</v>
      </c>
      <c r="E20" s="238">
        <v>40840</v>
      </c>
      <c r="F20" s="234" t="s">
        <v>20</v>
      </c>
      <c r="G20" s="234" t="s">
        <v>13</v>
      </c>
      <c r="H20" s="238">
        <v>41022</v>
      </c>
      <c r="I20" s="234" t="s">
        <v>164</v>
      </c>
      <c r="J20" s="234">
        <v>840</v>
      </c>
      <c r="K20" s="232">
        <v>242145.88</v>
      </c>
      <c r="L20" s="234">
        <v>840</v>
      </c>
      <c r="M20" s="232">
        <v>191125</v>
      </c>
      <c r="N20" s="234">
        <v>840</v>
      </c>
      <c r="O20" s="232">
        <v>242145.88</v>
      </c>
      <c r="P20" s="85" t="s">
        <v>233</v>
      </c>
      <c r="Q20" s="85" t="s">
        <v>266</v>
      </c>
      <c r="R20" s="152">
        <v>50934.5</v>
      </c>
      <c r="S20" s="86">
        <v>40921</v>
      </c>
    </row>
    <row r="21" spans="1:19" ht="15.75" customHeight="1" thickBot="1" x14ac:dyDescent="0.25">
      <c r="A21" s="241"/>
      <c r="B21" s="235"/>
      <c r="C21" s="239"/>
      <c r="D21" s="235"/>
      <c r="E21" s="239"/>
      <c r="F21" s="235"/>
      <c r="G21" s="235"/>
      <c r="H21" s="239"/>
      <c r="I21" s="235"/>
      <c r="J21" s="235"/>
      <c r="K21" s="233"/>
      <c r="L21" s="235"/>
      <c r="M21" s="233"/>
      <c r="N21" s="235"/>
      <c r="O21" s="233"/>
      <c r="P21" s="87" t="s">
        <v>233</v>
      </c>
      <c r="Q21" s="87" t="s">
        <v>265</v>
      </c>
      <c r="R21" s="153">
        <v>191125</v>
      </c>
      <c r="S21" s="88">
        <v>40912</v>
      </c>
    </row>
    <row r="22" spans="1:19" x14ac:dyDescent="0.2">
      <c r="A22" s="42">
        <v>22</v>
      </c>
      <c r="B22" s="43">
        <v>1104810</v>
      </c>
      <c r="C22" s="44">
        <v>40905</v>
      </c>
      <c r="D22" s="43" t="s">
        <v>203</v>
      </c>
      <c r="E22" s="44">
        <v>40898</v>
      </c>
      <c r="F22" s="43" t="s">
        <v>15</v>
      </c>
      <c r="G22" s="43" t="s">
        <v>13</v>
      </c>
      <c r="H22" s="44">
        <v>41057</v>
      </c>
      <c r="I22" s="43" t="s">
        <v>208</v>
      </c>
      <c r="J22" s="43">
        <v>978</v>
      </c>
      <c r="K22" s="45">
        <v>64751.199999999997</v>
      </c>
      <c r="L22" s="43">
        <v>978</v>
      </c>
      <c r="M22" s="45">
        <v>0</v>
      </c>
      <c r="N22" s="43">
        <v>978</v>
      </c>
      <c r="O22" s="45">
        <v>64751.199999999997</v>
      </c>
      <c r="P22" s="83"/>
      <c r="Q22" s="83"/>
      <c r="R22" s="157"/>
      <c r="S22" s="84"/>
    </row>
    <row r="23" spans="1:19" x14ac:dyDescent="0.2">
      <c r="A23" s="264">
        <v>22</v>
      </c>
      <c r="B23" s="268">
        <v>1106560</v>
      </c>
      <c r="C23" s="267">
        <v>40905</v>
      </c>
      <c r="D23" s="268" t="s">
        <v>204</v>
      </c>
      <c r="E23" s="267">
        <v>40903</v>
      </c>
      <c r="F23" s="268" t="s">
        <v>20</v>
      </c>
      <c r="G23" s="268" t="s">
        <v>13</v>
      </c>
      <c r="H23" s="267">
        <v>41057</v>
      </c>
      <c r="I23" s="268" t="s">
        <v>164</v>
      </c>
      <c r="J23" s="268">
        <v>840</v>
      </c>
      <c r="K23" s="269">
        <v>141576</v>
      </c>
      <c r="L23" s="268">
        <v>840</v>
      </c>
      <c r="M23" s="269">
        <v>140983</v>
      </c>
      <c r="N23" s="268">
        <v>840</v>
      </c>
      <c r="O23" s="269">
        <v>141576</v>
      </c>
      <c r="P23" s="77" t="s">
        <v>233</v>
      </c>
      <c r="Q23" s="77" t="s">
        <v>234</v>
      </c>
      <c r="R23" s="151">
        <v>33622</v>
      </c>
      <c r="S23" s="78">
        <v>40996</v>
      </c>
    </row>
    <row r="24" spans="1:19" ht="15.75" customHeight="1" thickBot="1" x14ac:dyDescent="0.25">
      <c r="A24" s="241"/>
      <c r="B24" s="235"/>
      <c r="C24" s="239"/>
      <c r="D24" s="235"/>
      <c r="E24" s="239"/>
      <c r="F24" s="235"/>
      <c r="G24" s="235"/>
      <c r="H24" s="239"/>
      <c r="I24" s="235"/>
      <c r="J24" s="235"/>
      <c r="K24" s="233"/>
      <c r="L24" s="235"/>
      <c r="M24" s="233"/>
      <c r="N24" s="235"/>
      <c r="O24" s="233"/>
      <c r="P24" s="81" t="s">
        <v>233</v>
      </c>
      <c r="Q24" s="81" t="s">
        <v>264</v>
      </c>
      <c r="R24" s="155">
        <v>107361</v>
      </c>
      <c r="S24" s="82">
        <v>40997</v>
      </c>
    </row>
    <row r="25" spans="1:19" x14ac:dyDescent="0.2">
      <c r="A25" s="42">
        <v>22</v>
      </c>
      <c r="B25" s="43">
        <v>24457</v>
      </c>
      <c r="C25" s="44">
        <v>40917</v>
      </c>
      <c r="D25" s="43" t="s">
        <v>70</v>
      </c>
      <c r="E25" s="44">
        <v>40882</v>
      </c>
      <c r="F25" s="43" t="s">
        <v>15</v>
      </c>
      <c r="G25" s="43" t="s">
        <v>13</v>
      </c>
      <c r="H25" s="44">
        <v>41069</v>
      </c>
      <c r="I25" s="43" t="s">
        <v>208</v>
      </c>
      <c r="J25" s="43">
        <v>978</v>
      </c>
      <c r="K25" s="45">
        <v>68570.399999999994</v>
      </c>
      <c r="L25" s="43">
        <v>978</v>
      </c>
      <c r="M25" s="45">
        <v>0</v>
      </c>
      <c r="N25" s="43">
        <v>978</v>
      </c>
      <c r="O25" s="46">
        <v>68570.399999999994</v>
      </c>
    </row>
    <row r="26" spans="1:19" x14ac:dyDescent="0.2">
      <c r="A26" s="23">
        <v>22</v>
      </c>
      <c r="B26" s="1">
        <v>91542</v>
      </c>
      <c r="C26" s="7">
        <v>40942</v>
      </c>
      <c r="D26" s="1" t="s">
        <v>27</v>
      </c>
      <c r="E26" s="7">
        <v>40920</v>
      </c>
      <c r="F26" s="1" t="s">
        <v>15</v>
      </c>
      <c r="G26" s="1" t="s">
        <v>13</v>
      </c>
      <c r="H26" s="7">
        <v>41093</v>
      </c>
      <c r="I26" s="1" t="s">
        <v>208</v>
      </c>
      <c r="J26" s="1">
        <v>978</v>
      </c>
      <c r="K26" s="2">
        <v>154085.76000000001</v>
      </c>
      <c r="L26" s="1">
        <v>978</v>
      </c>
      <c r="M26" s="2">
        <v>0</v>
      </c>
      <c r="N26" s="1">
        <v>978</v>
      </c>
      <c r="O26" s="24">
        <v>154085.76000000001</v>
      </c>
    </row>
    <row r="27" spans="1:19" x14ac:dyDescent="0.2">
      <c r="A27" s="23">
        <v>22</v>
      </c>
      <c r="B27" s="1">
        <v>152609</v>
      </c>
      <c r="C27" s="7">
        <v>40960</v>
      </c>
      <c r="D27" s="1" t="s">
        <v>149</v>
      </c>
      <c r="E27" s="7">
        <v>40955</v>
      </c>
      <c r="F27" s="1" t="s">
        <v>20</v>
      </c>
      <c r="G27" s="1" t="s">
        <v>13</v>
      </c>
      <c r="H27" s="7">
        <v>41111</v>
      </c>
      <c r="I27" s="1" t="s">
        <v>208</v>
      </c>
      <c r="J27" s="1">
        <v>978</v>
      </c>
      <c r="K27" s="2">
        <v>171039</v>
      </c>
      <c r="L27" s="1">
        <v>978</v>
      </c>
      <c r="M27" s="2">
        <v>169394.97</v>
      </c>
      <c r="N27" s="1">
        <v>978</v>
      </c>
      <c r="O27" s="24">
        <v>171039</v>
      </c>
      <c r="P27" s="53" t="s">
        <v>315</v>
      </c>
      <c r="Q27" s="53" t="s">
        <v>318</v>
      </c>
      <c r="R27" s="159">
        <v>169394.97</v>
      </c>
      <c r="S27" s="55">
        <v>41044</v>
      </c>
    </row>
    <row r="28" spans="1:19" x14ac:dyDescent="0.2">
      <c r="A28" s="23">
        <v>22</v>
      </c>
      <c r="B28" s="1">
        <v>150057</v>
      </c>
      <c r="C28" s="7">
        <v>40960</v>
      </c>
      <c r="D28" s="1" t="s">
        <v>148</v>
      </c>
      <c r="E28" s="7">
        <v>40934</v>
      </c>
      <c r="F28" s="1" t="s">
        <v>20</v>
      </c>
      <c r="G28" s="1" t="s">
        <v>13</v>
      </c>
      <c r="H28" s="7">
        <v>41111</v>
      </c>
      <c r="I28" s="1" t="s">
        <v>208</v>
      </c>
      <c r="J28" s="1">
        <v>978</v>
      </c>
      <c r="K28" s="2">
        <v>155306.4</v>
      </c>
      <c r="L28" s="1">
        <v>978</v>
      </c>
      <c r="M28" s="2">
        <v>154250.32999999999</v>
      </c>
      <c r="N28" s="1">
        <v>978</v>
      </c>
      <c r="O28" s="24">
        <v>155306.4</v>
      </c>
    </row>
    <row r="29" spans="1:19" x14ac:dyDescent="0.2">
      <c r="A29" s="23">
        <v>22</v>
      </c>
      <c r="B29" s="1">
        <v>239092</v>
      </c>
      <c r="C29" s="7">
        <v>40980</v>
      </c>
      <c r="D29" s="1" t="s">
        <v>95</v>
      </c>
      <c r="E29" s="7">
        <v>40974</v>
      </c>
      <c r="F29" s="1" t="s">
        <v>15</v>
      </c>
      <c r="G29" s="1" t="s">
        <v>13</v>
      </c>
      <c r="H29" s="7">
        <v>41194</v>
      </c>
      <c r="I29" s="1" t="s">
        <v>208</v>
      </c>
      <c r="J29" s="1">
        <v>978</v>
      </c>
      <c r="K29" s="2">
        <v>186869.52</v>
      </c>
      <c r="L29" s="1">
        <v>978</v>
      </c>
      <c r="M29" s="2">
        <v>0</v>
      </c>
      <c r="N29" s="1">
        <v>978</v>
      </c>
      <c r="O29" s="24">
        <v>186869.52</v>
      </c>
      <c r="P29" s="53" t="s">
        <v>315</v>
      </c>
      <c r="Q29" s="53" t="s">
        <v>319</v>
      </c>
      <c r="R29" s="159">
        <v>185167.19</v>
      </c>
      <c r="S29" s="55">
        <v>41044</v>
      </c>
    </row>
    <row r="30" spans="1:19" x14ac:dyDescent="0.2">
      <c r="A30" s="23">
        <v>22</v>
      </c>
      <c r="B30" s="1">
        <v>282654</v>
      </c>
      <c r="C30" s="7">
        <v>40991</v>
      </c>
      <c r="D30" s="1" t="s">
        <v>163</v>
      </c>
      <c r="E30" s="7">
        <v>40966</v>
      </c>
      <c r="F30" s="1" t="s">
        <v>20</v>
      </c>
      <c r="G30" s="1" t="s">
        <v>13</v>
      </c>
      <c r="H30" s="7">
        <v>41144</v>
      </c>
      <c r="I30" s="1" t="s">
        <v>164</v>
      </c>
      <c r="J30" s="1">
        <v>840</v>
      </c>
      <c r="K30" s="2">
        <v>189064.01</v>
      </c>
      <c r="L30" s="1">
        <v>840</v>
      </c>
      <c r="M30" s="2">
        <v>142469.81</v>
      </c>
      <c r="N30" s="1">
        <v>840</v>
      </c>
      <c r="O30" s="24">
        <v>189064.01</v>
      </c>
      <c r="P30" s="49" t="s">
        <v>233</v>
      </c>
      <c r="Q30" s="49" t="s">
        <v>254</v>
      </c>
      <c r="R30" s="160">
        <v>142469.81</v>
      </c>
      <c r="S30" s="51">
        <v>41065</v>
      </c>
    </row>
    <row r="31" spans="1:19" x14ac:dyDescent="0.2">
      <c r="A31" s="23"/>
      <c r="B31" s="1"/>
      <c r="C31" s="7"/>
      <c r="D31" s="1"/>
      <c r="E31" s="7"/>
      <c r="F31" s="1"/>
      <c r="G31" s="1"/>
      <c r="H31" s="7"/>
      <c r="I31" s="1"/>
      <c r="J31" s="1"/>
      <c r="K31" s="2"/>
      <c r="L31" s="1"/>
      <c r="M31" s="2"/>
      <c r="N31" s="1"/>
      <c r="O31" s="24"/>
      <c r="P31" s="49" t="s">
        <v>233</v>
      </c>
      <c r="Q31" s="49" t="s">
        <v>288</v>
      </c>
      <c r="R31" s="160">
        <v>46524.2</v>
      </c>
      <c r="S31" s="51">
        <v>41061</v>
      </c>
    </row>
    <row r="32" spans="1:19" x14ac:dyDescent="0.2">
      <c r="A32" s="23">
        <v>22</v>
      </c>
      <c r="B32" s="1">
        <v>282700</v>
      </c>
      <c r="C32" s="7">
        <v>40991</v>
      </c>
      <c r="D32" s="1" t="s">
        <v>165</v>
      </c>
      <c r="E32" s="7">
        <v>40939</v>
      </c>
      <c r="F32" s="1" t="s">
        <v>15</v>
      </c>
      <c r="G32" s="1" t="s">
        <v>13</v>
      </c>
      <c r="H32" s="7">
        <v>41144</v>
      </c>
      <c r="I32" s="1" t="s">
        <v>164</v>
      </c>
      <c r="J32" s="1">
        <v>840</v>
      </c>
      <c r="K32" s="2">
        <v>149450</v>
      </c>
      <c r="L32" s="1">
        <v>840</v>
      </c>
      <c r="M32" s="2">
        <v>0</v>
      </c>
      <c r="N32" s="1">
        <v>840</v>
      </c>
      <c r="O32" s="24">
        <v>149450</v>
      </c>
      <c r="P32" s="53" t="s">
        <v>227</v>
      </c>
      <c r="Q32" s="53" t="s">
        <v>292</v>
      </c>
      <c r="R32" s="159">
        <v>34547</v>
      </c>
      <c r="S32" s="55">
        <v>41053</v>
      </c>
    </row>
    <row r="33" spans="1:20" x14ac:dyDescent="0.2">
      <c r="A33" s="23"/>
      <c r="B33" s="1"/>
      <c r="C33" s="7"/>
      <c r="D33" s="1"/>
      <c r="E33" s="7"/>
      <c r="F33" s="1"/>
      <c r="G33" s="1"/>
      <c r="H33" s="7"/>
      <c r="I33" s="1"/>
      <c r="J33" s="1"/>
      <c r="K33" s="2"/>
      <c r="L33" s="1"/>
      <c r="M33" s="2"/>
      <c r="N33" s="1"/>
      <c r="O33" s="24"/>
      <c r="P33" s="53" t="s">
        <v>227</v>
      </c>
      <c r="Q33" s="53" t="s">
        <v>293</v>
      </c>
      <c r="R33" s="159">
        <v>114831</v>
      </c>
      <c r="S33" s="55">
        <v>41050</v>
      </c>
    </row>
    <row r="34" spans="1:20" x14ac:dyDescent="0.2">
      <c r="A34" s="23">
        <v>22</v>
      </c>
      <c r="B34" s="1">
        <v>289272</v>
      </c>
      <c r="C34" s="7">
        <v>40996</v>
      </c>
      <c r="D34" s="1" t="s">
        <v>198</v>
      </c>
      <c r="E34" s="7">
        <v>40991</v>
      </c>
      <c r="F34" s="1" t="s">
        <v>39</v>
      </c>
      <c r="G34" s="1" t="s">
        <v>13</v>
      </c>
      <c r="H34" s="7">
        <v>41149</v>
      </c>
      <c r="I34" s="1" t="s">
        <v>164</v>
      </c>
      <c r="J34" s="1">
        <v>840</v>
      </c>
      <c r="K34" s="2">
        <v>390705.68</v>
      </c>
      <c r="L34" s="1">
        <v>840</v>
      </c>
      <c r="M34" s="2">
        <v>584012.62</v>
      </c>
      <c r="N34" s="1">
        <v>840</v>
      </c>
      <c r="O34" s="24">
        <v>390705.68</v>
      </c>
      <c r="P34" s="49" t="s">
        <v>233</v>
      </c>
      <c r="Q34" s="49" t="s">
        <v>253</v>
      </c>
      <c r="R34" s="160">
        <v>69966.31</v>
      </c>
      <c r="S34" s="51">
        <v>41089</v>
      </c>
    </row>
    <row r="35" spans="1:20" x14ac:dyDescent="0.2">
      <c r="A35" s="23">
        <v>22</v>
      </c>
      <c r="B35" s="1">
        <v>296329</v>
      </c>
      <c r="C35" s="7">
        <v>41001</v>
      </c>
      <c r="D35" s="1" t="s">
        <v>25</v>
      </c>
      <c r="E35" s="7">
        <v>40995</v>
      </c>
      <c r="F35" s="1" t="s">
        <v>20</v>
      </c>
      <c r="G35" s="1" t="s">
        <v>13</v>
      </c>
      <c r="H35" s="7">
        <v>41154</v>
      </c>
      <c r="I35" s="1" t="s">
        <v>208</v>
      </c>
      <c r="J35" s="1">
        <v>978</v>
      </c>
      <c r="K35" s="2">
        <v>185882.45</v>
      </c>
      <c r="L35" s="1">
        <v>978</v>
      </c>
      <c r="M35" s="2">
        <v>183175.74</v>
      </c>
      <c r="N35" s="1">
        <v>978</v>
      </c>
      <c r="O35" s="24">
        <v>185882.45</v>
      </c>
    </row>
    <row r="36" spans="1:20" x14ac:dyDescent="0.2">
      <c r="A36" s="23">
        <v>22</v>
      </c>
      <c r="B36" s="1">
        <v>343721</v>
      </c>
      <c r="C36" s="7">
        <v>41016</v>
      </c>
      <c r="D36" s="1" t="s">
        <v>125</v>
      </c>
      <c r="E36" s="7">
        <v>41010</v>
      </c>
      <c r="F36" s="1" t="s">
        <v>15</v>
      </c>
      <c r="G36" s="1" t="s">
        <v>13</v>
      </c>
      <c r="H36" s="7">
        <v>41169</v>
      </c>
      <c r="I36" s="1" t="s">
        <v>208</v>
      </c>
      <c r="J36" s="1">
        <v>978</v>
      </c>
      <c r="K36" s="2">
        <v>88686</v>
      </c>
      <c r="L36" s="1">
        <v>978</v>
      </c>
      <c r="M36" s="2">
        <v>0</v>
      </c>
      <c r="N36" s="1">
        <v>978</v>
      </c>
      <c r="O36" s="24">
        <v>88686</v>
      </c>
    </row>
    <row r="37" spans="1:20" ht="12" customHeight="1" x14ac:dyDescent="0.2">
      <c r="A37" s="23">
        <v>22</v>
      </c>
      <c r="B37" s="1">
        <v>371893</v>
      </c>
      <c r="C37" s="7">
        <v>41025</v>
      </c>
      <c r="D37" s="1" t="s">
        <v>185</v>
      </c>
      <c r="E37" s="7">
        <v>41020</v>
      </c>
      <c r="F37" s="1" t="s">
        <v>20</v>
      </c>
      <c r="G37" s="1" t="s">
        <v>13</v>
      </c>
      <c r="H37" s="7">
        <v>41178</v>
      </c>
      <c r="I37" s="1" t="s">
        <v>164</v>
      </c>
      <c r="J37" s="1">
        <v>840</v>
      </c>
      <c r="K37" s="2">
        <v>129840.9</v>
      </c>
      <c r="L37" s="1">
        <v>840</v>
      </c>
      <c r="M37" s="2">
        <v>96506</v>
      </c>
      <c r="N37" s="1">
        <v>840</v>
      </c>
      <c r="O37" s="24">
        <v>129840.9</v>
      </c>
      <c r="P37" s="53" t="s">
        <v>227</v>
      </c>
      <c r="Q37" s="53" t="s">
        <v>286</v>
      </c>
      <c r="R37" s="159">
        <v>33258.199999999997</v>
      </c>
      <c r="S37" s="55">
        <v>41110</v>
      </c>
    </row>
    <row r="38" spans="1:20" ht="12" customHeight="1" x14ac:dyDescent="0.2">
      <c r="A38" s="23"/>
      <c r="B38" s="1"/>
      <c r="C38" s="7"/>
      <c r="D38" s="1"/>
      <c r="E38" s="7"/>
      <c r="F38" s="1"/>
      <c r="G38" s="1"/>
      <c r="H38" s="7"/>
      <c r="I38" s="1"/>
      <c r="J38" s="1"/>
      <c r="K38" s="2"/>
      <c r="L38" s="1"/>
      <c r="M38" s="2"/>
      <c r="N38" s="1"/>
      <c r="O38" s="24"/>
      <c r="P38" s="53" t="s">
        <v>227</v>
      </c>
      <c r="Q38" s="53" t="s">
        <v>287</v>
      </c>
      <c r="R38" s="159">
        <v>96506</v>
      </c>
      <c r="S38" s="55">
        <v>41127</v>
      </c>
    </row>
    <row r="39" spans="1:20" x14ac:dyDescent="0.2">
      <c r="A39" s="23">
        <v>22</v>
      </c>
      <c r="B39" s="1">
        <v>456294</v>
      </c>
      <c r="C39" s="7">
        <v>41050</v>
      </c>
      <c r="D39" s="1" t="s">
        <v>152</v>
      </c>
      <c r="E39" s="7">
        <v>41037</v>
      </c>
      <c r="F39" s="1" t="s">
        <v>15</v>
      </c>
      <c r="G39" s="1" t="s">
        <v>13</v>
      </c>
      <c r="H39" s="7">
        <v>41203</v>
      </c>
      <c r="I39" s="1" t="s">
        <v>208</v>
      </c>
      <c r="J39" s="1">
        <v>978</v>
      </c>
      <c r="K39" s="2">
        <v>176738.4</v>
      </c>
      <c r="L39" s="1">
        <v>978</v>
      </c>
      <c r="M39" s="2">
        <v>0</v>
      </c>
      <c r="N39" s="1">
        <v>978</v>
      </c>
      <c r="O39" s="24">
        <v>176738.4</v>
      </c>
    </row>
    <row r="40" spans="1:20" x14ac:dyDescent="0.2">
      <c r="A40" s="23">
        <v>22</v>
      </c>
      <c r="B40" s="1">
        <v>520780</v>
      </c>
      <c r="C40" s="7">
        <v>41071</v>
      </c>
      <c r="D40" s="1" t="s">
        <v>89</v>
      </c>
      <c r="E40" s="7">
        <v>41064</v>
      </c>
      <c r="F40" s="1" t="s">
        <v>20</v>
      </c>
      <c r="G40" s="1" t="s">
        <v>13</v>
      </c>
      <c r="H40" s="7">
        <v>41224</v>
      </c>
      <c r="I40" s="1" t="s">
        <v>208</v>
      </c>
      <c r="J40" s="1">
        <v>978</v>
      </c>
      <c r="K40" s="2">
        <v>168924.6</v>
      </c>
      <c r="L40" s="1">
        <v>978</v>
      </c>
      <c r="M40" s="2">
        <v>167369.99</v>
      </c>
      <c r="N40" s="1">
        <v>978</v>
      </c>
      <c r="O40" s="24">
        <v>168924.6</v>
      </c>
      <c r="P40" s="62"/>
      <c r="Q40" s="62"/>
      <c r="R40" s="161">
        <v>167369.99</v>
      </c>
      <c r="S40" s="63"/>
      <c r="T40" s="48">
        <v>1554.61</v>
      </c>
    </row>
    <row r="41" spans="1:20" x14ac:dyDescent="0.2">
      <c r="A41" s="23">
        <v>22</v>
      </c>
      <c r="B41" s="1">
        <v>644804</v>
      </c>
      <c r="C41" s="7">
        <v>41113</v>
      </c>
      <c r="D41" s="1" t="s">
        <v>168</v>
      </c>
      <c r="E41" s="7">
        <v>41108</v>
      </c>
      <c r="F41" s="1" t="s">
        <v>15</v>
      </c>
      <c r="G41" s="1" t="s">
        <v>13</v>
      </c>
      <c r="H41" s="7">
        <v>41266</v>
      </c>
      <c r="I41" s="1" t="s">
        <v>208</v>
      </c>
      <c r="J41" s="1">
        <v>978</v>
      </c>
      <c r="K41" s="2">
        <v>240427.2</v>
      </c>
      <c r="L41" s="1">
        <v>978</v>
      </c>
      <c r="M41" s="2">
        <v>0</v>
      </c>
      <c r="N41" s="1">
        <v>978</v>
      </c>
      <c r="O41" s="24">
        <v>240427.2</v>
      </c>
      <c r="P41" s="53" t="s">
        <v>233</v>
      </c>
      <c r="Q41" s="53" t="s">
        <v>304</v>
      </c>
      <c r="R41" s="159">
        <v>310834.90000000002</v>
      </c>
      <c r="S41" s="55">
        <v>41179</v>
      </c>
    </row>
    <row r="42" spans="1:20" x14ac:dyDescent="0.2">
      <c r="A42" s="23">
        <v>22</v>
      </c>
      <c r="B42" s="1">
        <v>738201</v>
      </c>
      <c r="C42" s="7">
        <v>41144</v>
      </c>
      <c r="D42" s="1" t="s">
        <v>170</v>
      </c>
      <c r="E42" s="7">
        <v>41135</v>
      </c>
      <c r="F42" s="1" t="s">
        <v>20</v>
      </c>
      <c r="G42" s="1" t="s">
        <v>13</v>
      </c>
      <c r="H42" s="7">
        <v>41297</v>
      </c>
      <c r="I42" s="1" t="s">
        <v>208</v>
      </c>
      <c r="J42" s="1">
        <v>978</v>
      </c>
      <c r="K42" s="2">
        <v>164241.29999999999</v>
      </c>
      <c r="L42" s="1">
        <v>978</v>
      </c>
      <c r="M42" s="2">
        <v>162561.24</v>
      </c>
      <c r="N42" s="1">
        <v>978</v>
      </c>
      <c r="O42" s="24">
        <v>164241.29999999999</v>
      </c>
      <c r="P42" s="49" t="s">
        <v>315</v>
      </c>
      <c r="Q42" s="49" t="s">
        <v>304</v>
      </c>
      <c r="R42" s="160">
        <v>162561.24</v>
      </c>
      <c r="S42" s="51">
        <v>41187</v>
      </c>
    </row>
    <row r="43" spans="1:20" x14ac:dyDescent="0.2">
      <c r="A43" s="23">
        <v>22</v>
      </c>
      <c r="B43" s="1">
        <v>769256</v>
      </c>
      <c r="C43" s="7">
        <v>41162</v>
      </c>
      <c r="D43" s="1" t="s">
        <v>84</v>
      </c>
      <c r="E43" s="7">
        <v>41158</v>
      </c>
      <c r="F43" s="1" t="s">
        <v>15</v>
      </c>
      <c r="G43" s="1" t="s">
        <v>13</v>
      </c>
      <c r="H43" s="7">
        <v>41315</v>
      </c>
      <c r="I43" s="1" t="s">
        <v>208</v>
      </c>
      <c r="J43" s="1">
        <v>978</v>
      </c>
      <c r="K43" s="2">
        <v>159579.70000000001</v>
      </c>
      <c r="L43" s="1">
        <v>978</v>
      </c>
      <c r="M43" s="2">
        <v>0</v>
      </c>
      <c r="N43" s="1">
        <v>978</v>
      </c>
      <c r="O43" s="24">
        <v>159579.70000000001</v>
      </c>
      <c r="P43" s="53" t="s">
        <v>315</v>
      </c>
      <c r="Q43" s="53" t="s">
        <v>322</v>
      </c>
      <c r="R43" s="159">
        <v>158245.82999999999</v>
      </c>
      <c r="S43" s="55">
        <v>41229</v>
      </c>
    </row>
    <row r="44" spans="1:20" x14ac:dyDescent="0.2">
      <c r="A44" s="23">
        <v>22</v>
      </c>
      <c r="B44" s="1">
        <v>939161</v>
      </c>
      <c r="C44" s="7">
        <v>41207</v>
      </c>
      <c r="D44" s="1" t="s">
        <v>180</v>
      </c>
      <c r="E44" s="7">
        <v>41199</v>
      </c>
      <c r="F44" s="1" t="s">
        <v>20</v>
      </c>
      <c r="G44" s="1" t="s">
        <v>13</v>
      </c>
      <c r="H44" s="7">
        <v>41358</v>
      </c>
      <c r="I44" s="1" t="s">
        <v>208</v>
      </c>
      <c r="J44" s="1">
        <v>978</v>
      </c>
      <c r="K44" s="2">
        <v>163913</v>
      </c>
      <c r="L44" s="1">
        <v>978</v>
      </c>
      <c r="M44" s="2">
        <v>161479.87</v>
      </c>
      <c r="N44" s="1">
        <v>978</v>
      </c>
      <c r="O44" s="24">
        <v>163913</v>
      </c>
      <c r="P44" s="49" t="s">
        <v>315</v>
      </c>
      <c r="Q44" s="49" t="s">
        <v>321</v>
      </c>
      <c r="R44" s="160">
        <v>161479.87</v>
      </c>
      <c r="S44" s="51">
        <v>41257</v>
      </c>
    </row>
    <row r="45" spans="1:20" x14ac:dyDescent="0.2">
      <c r="A45" s="23">
        <v>22</v>
      </c>
      <c r="B45" s="1">
        <v>960618</v>
      </c>
      <c r="C45" s="7">
        <v>41219</v>
      </c>
      <c r="D45" s="1" t="s">
        <v>60</v>
      </c>
      <c r="E45" s="7">
        <v>41212</v>
      </c>
      <c r="F45" s="1" t="s">
        <v>20</v>
      </c>
      <c r="G45" s="1" t="s">
        <v>13</v>
      </c>
      <c r="H45" s="7">
        <v>41370</v>
      </c>
      <c r="I45" s="1" t="s">
        <v>208</v>
      </c>
      <c r="J45" s="1">
        <v>978</v>
      </c>
      <c r="K45" s="2">
        <v>86099.8</v>
      </c>
      <c r="L45" s="1">
        <v>978</v>
      </c>
      <c r="M45" s="2">
        <v>84774.42</v>
      </c>
      <c r="N45" s="1">
        <v>978</v>
      </c>
      <c r="O45" s="24">
        <v>86099.8</v>
      </c>
    </row>
    <row r="46" spans="1:20" x14ac:dyDescent="0.2">
      <c r="A46" s="23">
        <v>22</v>
      </c>
      <c r="B46" s="1">
        <v>979636</v>
      </c>
      <c r="C46" s="7">
        <v>41225</v>
      </c>
      <c r="D46" s="1" t="s">
        <v>103</v>
      </c>
      <c r="E46" s="7">
        <v>41205</v>
      </c>
      <c r="F46" s="1" t="s">
        <v>20</v>
      </c>
      <c r="G46" s="1" t="s">
        <v>13</v>
      </c>
      <c r="H46" s="7">
        <v>41437</v>
      </c>
      <c r="I46" s="1" t="s">
        <v>164</v>
      </c>
      <c r="J46" s="1">
        <v>840</v>
      </c>
      <c r="K46" s="2">
        <v>466455.02</v>
      </c>
      <c r="L46" s="1">
        <v>840</v>
      </c>
      <c r="M46" s="2">
        <v>349199.5</v>
      </c>
      <c r="N46" s="1">
        <v>840</v>
      </c>
      <c r="O46" s="24">
        <v>466455.02</v>
      </c>
      <c r="P46" s="49" t="s">
        <v>315</v>
      </c>
      <c r="Q46" s="49" t="s">
        <v>323</v>
      </c>
      <c r="R46" s="160">
        <v>117115.3</v>
      </c>
      <c r="S46" s="51">
        <v>40950</v>
      </c>
    </row>
    <row r="47" spans="1:20" x14ac:dyDescent="0.2">
      <c r="A47" s="31"/>
      <c r="B47" s="32"/>
      <c r="C47" s="33"/>
      <c r="D47" s="32"/>
      <c r="E47" s="33"/>
      <c r="F47" s="32"/>
      <c r="G47" s="32"/>
      <c r="H47" s="33"/>
      <c r="I47" s="32"/>
      <c r="J47" s="32"/>
      <c r="K47" s="34"/>
      <c r="L47" s="32"/>
      <c r="M47" s="34"/>
      <c r="N47" s="32"/>
      <c r="O47" s="35"/>
      <c r="P47" s="49" t="s">
        <v>315</v>
      </c>
      <c r="Q47" s="49" t="s">
        <v>324</v>
      </c>
      <c r="R47" s="160">
        <v>149253.5</v>
      </c>
      <c r="S47" s="51">
        <v>40953</v>
      </c>
    </row>
    <row r="48" spans="1:20" x14ac:dyDescent="0.2">
      <c r="A48" s="31"/>
      <c r="B48" s="32"/>
      <c r="C48" s="33"/>
      <c r="D48" s="32"/>
      <c r="E48" s="33"/>
      <c r="F48" s="32"/>
      <c r="G48" s="32"/>
      <c r="H48" s="33"/>
      <c r="I48" s="32"/>
      <c r="J48" s="32"/>
      <c r="K48" s="34"/>
      <c r="L48" s="32"/>
      <c r="M48" s="34"/>
      <c r="N48" s="32"/>
      <c r="O48" s="35"/>
      <c r="P48" s="49" t="s">
        <v>233</v>
      </c>
      <c r="Q48" s="49" t="s">
        <v>325</v>
      </c>
      <c r="R48" s="160">
        <v>199946</v>
      </c>
      <c r="S48" s="51">
        <v>40960</v>
      </c>
    </row>
    <row r="49" spans="1:20" x14ac:dyDescent="0.2">
      <c r="A49" s="31"/>
      <c r="B49" s="32"/>
      <c r="C49" s="33"/>
      <c r="D49" s="32"/>
      <c r="E49" s="33"/>
      <c r="F49" s="32"/>
      <c r="G49" s="32"/>
      <c r="H49" s="33"/>
      <c r="I49" s="32"/>
      <c r="J49" s="32"/>
      <c r="K49" s="34"/>
      <c r="L49" s="32"/>
      <c r="M49" s="34"/>
      <c r="N49" s="32"/>
      <c r="O49" s="35"/>
    </row>
    <row r="50" spans="1:20" ht="13.5" thickBot="1" x14ac:dyDescent="0.25">
      <c r="A50" s="25">
        <v>22</v>
      </c>
      <c r="B50" s="26">
        <v>1011377</v>
      </c>
      <c r="C50" s="27">
        <v>41232</v>
      </c>
      <c r="D50" s="26" t="s">
        <v>143</v>
      </c>
      <c r="E50" s="27">
        <v>41225</v>
      </c>
      <c r="F50" s="26" t="s">
        <v>20</v>
      </c>
      <c r="G50" s="26" t="s">
        <v>13</v>
      </c>
      <c r="H50" s="27">
        <v>41383</v>
      </c>
      <c r="I50" s="26" t="s">
        <v>208</v>
      </c>
      <c r="J50" s="26">
        <v>978</v>
      </c>
      <c r="K50" s="28">
        <v>185347.4</v>
      </c>
      <c r="L50" s="26">
        <v>978</v>
      </c>
      <c r="M50" s="28">
        <v>183863.23</v>
      </c>
      <c r="N50" s="26">
        <v>978</v>
      </c>
      <c r="O50" s="29">
        <v>185347.4</v>
      </c>
      <c r="P50" s="53" t="s">
        <v>315</v>
      </c>
      <c r="Q50" s="53" t="s">
        <v>355</v>
      </c>
      <c r="R50" s="159">
        <v>183863.23</v>
      </c>
      <c r="S50" s="55">
        <v>41254</v>
      </c>
    </row>
    <row r="51" spans="1:20" x14ac:dyDescent="0.2">
      <c r="A51" s="18">
        <v>22</v>
      </c>
      <c r="B51" s="19">
        <v>208615</v>
      </c>
      <c r="C51" s="20">
        <v>41337</v>
      </c>
      <c r="D51" s="19" t="s">
        <v>41</v>
      </c>
      <c r="E51" s="20">
        <v>41331</v>
      </c>
      <c r="F51" s="19" t="s">
        <v>20</v>
      </c>
      <c r="G51" s="19" t="s">
        <v>13</v>
      </c>
      <c r="H51" s="20">
        <v>41490</v>
      </c>
      <c r="I51" s="19" t="s">
        <v>208</v>
      </c>
      <c r="J51" s="19">
        <v>978</v>
      </c>
      <c r="K51" s="21">
        <v>352868.5</v>
      </c>
      <c r="L51" s="19">
        <v>978</v>
      </c>
      <c r="M51" s="21">
        <v>206000</v>
      </c>
      <c r="N51" s="19">
        <v>978</v>
      </c>
      <c r="O51" s="22">
        <v>352868.5</v>
      </c>
      <c r="P51" s="49" t="s">
        <v>315</v>
      </c>
      <c r="Q51" s="49" t="s">
        <v>353</v>
      </c>
      <c r="R51" s="160">
        <v>350208.38</v>
      </c>
      <c r="S51" s="51">
        <v>41423</v>
      </c>
    </row>
    <row r="52" spans="1:20" x14ac:dyDescent="0.2">
      <c r="A52" s="23">
        <v>22</v>
      </c>
      <c r="B52" s="1">
        <v>347656</v>
      </c>
      <c r="C52" s="7">
        <v>41362</v>
      </c>
      <c r="D52" s="1" t="s">
        <v>207</v>
      </c>
      <c r="E52" s="7">
        <v>41359</v>
      </c>
      <c r="F52" s="1" t="s">
        <v>20</v>
      </c>
      <c r="G52" s="1" t="s">
        <v>13</v>
      </c>
      <c r="H52" s="7">
        <v>41515</v>
      </c>
      <c r="I52" s="1" t="s">
        <v>208</v>
      </c>
      <c r="J52" s="1">
        <v>978</v>
      </c>
      <c r="K52" s="2">
        <v>303172.5</v>
      </c>
      <c r="L52" s="1">
        <v>978</v>
      </c>
      <c r="M52" s="2">
        <v>300805.59000000003</v>
      </c>
      <c r="N52" s="1">
        <v>978</v>
      </c>
      <c r="O52" s="24">
        <v>303172.5</v>
      </c>
      <c r="P52" s="53" t="s">
        <v>233</v>
      </c>
      <c r="Q52" s="53" t="s">
        <v>255</v>
      </c>
      <c r="R52" s="159">
        <v>300805.59000000003</v>
      </c>
      <c r="S52" s="55">
        <v>41470</v>
      </c>
    </row>
    <row r="53" spans="1:20" x14ac:dyDescent="0.2">
      <c r="A53" s="23">
        <v>22</v>
      </c>
      <c r="B53" s="1">
        <v>523531</v>
      </c>
      <c r="C53" s="7">
        <v>41401</v>
      </c>
      <c r="D53" s="1" t="s">
        <v>62</v>
      </c>
      <c r="E53" s="7">
        <v>41386</v>
      </c>
      <c r="F53" s="1" t="s">
        <v>15</v>
      </c>
      <c r="G53" s="1" t="s">
        <v>13</v>
      </c>
      <c r="H53" s="7">
        <v>41615</v>
      </c>
      <c r="I53" s="1" t="s">
        <v>63</v>
      </c>
      <c r="J53" s="1">
        <v>840</v>
      </c>
      <c r="K53" s="2">
        <v>17849.990000000002</v>
      </c>
      <c r="L53" s="1">
        <v>840</v>
      </c>
      <c r="M53" s="2">
        <v>0</v>
      </c>
      <c r="N53" s="1">
        <v>840</v>
      </c>
      <c r="O53" s="24">
        <v>17849.990000000002</v>
      </c>
    </row>
    <row r="54" spans="1:20" x14ac:dyDescent="0.2">
      <c r="A54" s="23">
        <v>22</v>
      </c>
      <c r="B54" s="1">
        <v>560367</v>
      </c>
      <c r="C54" s="7">
        <v>41415</v>
      </c>
      <c r="D54" s="1" t="s">
        <v>153</v>
      </c>
      <c r="E54" s="7">
        <v>41409</v>
      </c>
      <c r="F54" s="1" t="s">
        <v>20</v>
      </c>
      <c r="G54" s="1" t="s">
        <v>13</v>
      </c>
      <c r="H54" s="7">
        <v>41568</v>
      </c>
      <c r="I54" s="1" t="s">
        <v>208</v>
      </c>
      <c r="J54" s="1">
        <v>978</v>
      </c>
      <c r="K54" s="2">
        <v>175788</v>
      </c>
      <c r="L54" s="1">
        <v>978</v>
      </c>
      <c r="M54" s="2">
        <v>174229.79</v>
      </c>
      <c r="N54" s="1">
        <v>978</v>
      </c>
      <c r="O54" s="24">
        <v>175788</v>
      </c>
      <c r="P54" s="53" t="s">
        <v>315</v>
      </c>
      <c r="Q54" s="53" t="s">
        <v>354</v>
      </c>
      <c r="R54" s="159">
        <v>174229.79</v>
      </c>
      <c r="S54" s="55">
        <v>41500</v>
      </c>
    </row>
    <row r="55" spans="1:20" x14ac:dyDescent="0.2">
      <c r="A55" s="23">
        <v>22</v>
      </c>
      <c r="B55" s="1">
        <v>599408</v>
      </c>
      <c r="C55" s="7">
        <v>41428</v>
      </c>
      <c r="D55" s="1" t="s">
        <v>30</v>
      </c>
      <c r="E55" s="7">
        <v>41422</v>
      </c>
      <c r="F55" s="1" t="s">
        <v>20</v>
      </c>
      <c r="G55" s="1" t="s">
        <v>13</v>
      </c>
      <c r="H55" s="7">
        <v>41581</v>
      </c>
      <c r="I55" s="1" t="s">
        <v>208</v>
      </c>
      <c r="J55" s="1">
        <v>978</v>
      </c>
      <c r="K55" s="2">
        <v>69748.7</v>
      </c>
      <c r="L55" s="1">
        <v>978</v>
      </c>
      <c r="M55" s="2">
        <v>69066.38</v>
      </c>
      <c r="N55" s="1">
        <v>978</v>
      </c>
      <c r="O55" s="24">
        <v>69748.7</v>
      </c>
      <c r="P55" s="49" t="s">
        <v>233</v>
      </c>
      <c r="Q55" s="49" t="s">
        <v>252</v>
      </c>
      <c r="R55" s="160">
        <v>69066.38</v>
      </c>
      <c r="S55" s="51">
        <v>41498</v>
      </c>
    </row>
    <row r="56" spans="1:20" x14ac:dyDescent="0.2">
      <c r="A56" s="23">
        <v>22</v>
      </c>
      <c r="B56" s="1">
        <v>625547</v>
      </c>
      <c r="C56" s="7">
        <v>41437</v>
      </c>
      <c r="D56" s="1" t="s">
        <v>99</v>
      </c>
      <c r="E56" s="7">
        <v>41428</v>
      </c>
      <c r="F56" s="1" t="s">
        <v>39</v>
      </c>
      <c r="G56" s="1" t="s">
        <v>13</v>
      </c>
      <c r="H56" s="7">
        <v>41590</v>
      </c>
      <c r="I56" s="1" t="s">
        <v>223</v>
      </c>
      <c r="J56" s="1">
        <v>840</v>
      </c>
      <c r="K56" s="2">
        <v>66357.91</v>
      </c>
      <c r="L56" s="1">
        <v>840</v>
      </c>
      <c r="M56" s="2">
        <v>66940</v>
      </c>
      <c r="N56" s="1">
        <v>840</v>
      </c>
      <c r="O56" s="24">
        <v>66357.91</v>
      </c>
    </row>
    <row r="57" spans="1:20" x14ac:dyDescent="0.2">
      <c r="A57" s="23">
        <v>22</v>
      </c>
      <c r="B57" s="1">
        <v>769834</v>
      </c>
      <c r="C57" s="7">
        <v>41473</v>
      </c>
      <c r="D57" s="1" t="s">
        <v>132</v>
      </c>
      <c r="E57" s="7">
        <v>41393</v>
      </c>
      <c r="F57" s="1" t="s">
        <v>15</v>
      </c>
      <c r="G57" s="1" t="s">
        <v>13</v>
      </c>
      <c r="H57" s="7">
        <v>41626</v>
      </c>
      <c r="I57" s="1" t="s">
        <v>133</v>
      </c>
      <c r="J57" s="1">
        <v>840</v>
      </c>
      <c r="K57" s="2">
        <v>29688.3</v>
      </c>
      <c r="L57" s="1">
        <v>840</v>
      </c>
      <c r="M57" s="2">
        <v>0</v>
      </c>
      <c r="N57" s="1">
        <v>840</v>
      </c>
      <c r="O57" s="24">
        <v>29688.3</v>
      </c>
      <c r="P57" s="49" t="s">
        <v>315</v>
      </c>
      <c r="Q57" s="49"/>
      <c r="R57" s="160">
        <v>29588.3</v>
      </c>
      <c r="S57" s="51">
        <v>41453</v>
      </c>
    </row>
    <row r="58" spans="1:20" x14ac:dyDescent="0.2">
      <c r="A58" s="23">
        <v>22</v>
      </c>
      <c r="B58" s="1">
        <v>818833</v>
      </c>
      <c r="C58" s="7">
        <v>41478</v>
      </c>
      <c r="D58" s="1" t="s">
        <v>169</v>
      </c>
      <c r="E58" s="7">
        <v>41449</v>
      </c>
      <c r="F58" s="1" t="s">
        <v>20</v>
      </c>
      <c r="G58" s="1" t="s">
        <v>13</v>
      </c>
      <c r="H58" s="7">
        <v>41631</v>
      </c>
      <c r="I58" s="1" t="s">
        <v>208</v>
      </c>
      <c r="J58" s="1">
        <v>978</v>
      </c>
      <c r="K58" s="2">
        <v>232550</v>
      </c>
      <c r="L58" s="1">
        <v>978</v>
      </c>
      <c r="M58" s="2">
        <v>230599.75</v>
      </c>
      <c r="N58" s="1">
        <v>978</v>
      </c>
      <c r="O58" s="24">
        <v>232550</v>
      </c>
      <c r="P58" s="53" t="s">
        <v>233</v>
      </c>
      <c r="Q58" s="53" t="s">
        <v>232</v>
      </c>
      <c r="R58" s="159">
        <v>230599.75</v>
      </c>
      <c r="S58" s="55">
        <v>41579</v>
      </c>
    </row>
    <row r="59" spans="1:20" x14ac:dyDescent="0.2">
      <c r="A59" s="23">
        <v>22</v>
      </c>
      <c r="B59" s="1">
        <v>854439</v>
      </c>
      <c r="C59" s="7">
        <v>41488</v>
      </c>
      <c r="D59" s="1" t="s">
        <v>26</v>
      </c>
      <c r="E59" s="7">
        <v>41484</v>
      </c>
      <c r="F59" s="1" t="s">
        <v>20</v>
      </c>
      <c r="G59" s="1" t="s">
        <v>13</v>
      </c>
      <c r="H59" s="7">
        <v>41641</v>
      </c>
      <c r="I59" s="1" t="s">
        <v>208</v>
      </c>
      <c r="J59" s="1">
        <v>978</v>
      </c>
      <c r="K59" s="2">
        <v>226485.22</v>
      </c>
      <c r="L59" s="1">
        <v>978</v>
      </c>
      <c r="M59" s="2">
        <v>224570.75</v>
      </c>
      <c r="N59" s="1">
        <v>978</v>
      </c>
      <c r="O59" s="24">
        <v>226485.22</v>
      </c>
      <c r="P59" s="49" t="s">
        <v>233</v>
      </c>
      <c r="Q59" s="49" t="s">
        <v>232</v>
      </c>
      <c r="R59" s="160">
        <v>224570.75</v>
      </c>
      <c r="S59" s="51">
        <v>41579</v>
      </c>
      <c r="T59" s="65"/>
    </row>
    <row r="60" spans="1:20" x14ac:dyDescent="0.2">
      <c r="A60" s="23">
        <v>22</v>
      </c>
      <c r="B60" s="1">
        <v>939550</v>
      </c>
      <c r="C60" s="7">
        <v>41526</v>
      </c>
      <c r="D60" s="1" t="s">
        <v>76</v>
      </c>
      <c r="E60" s="7">
        <v>41521</v>
      </c>
      <c r="F60" s="1" t="s">
        <v>20</v>
      </c>
      <c r="G60" s="1" t="s">
        <v>13</v>
      </c>
      <c r="H60" s="7">
        <v>41679</v>
      </c>
      <c r="I60" s="1" t="s">
        <v>208</v>
      </c>
      <c r="J60" s="1">
        <v>978</v>
      </c>
      <c r="K60" s="2">
        <v>155973.24</v>
      </c>
      <c r="L60" s="1">
        <v>978</v>
      </c>
      <c r="M60" s="2">
        <v>154400.18</v>
      </c>
      <c r="N60" s="1">
        <v>978</v>
      </c>
      <c r="O60" s="24">
        <v>155973.24</v>
      </c>
      <c r="P60" s="53" t="s">
        <v>227</v>
      </c>
      <c r="Q60" s="53" t="s">
        <v>271</v>
      </c>
      <c r="R60" s="159">
        <v>154400.18</v>
      </c>
      <c r="S60" s="55">
        <v>41636</v>
      </c>
    </row>
    <row r="61" spans="1:20" x14ac:dyDescent="0.2">
      <c r="A61" s="23">
        <v>22</v>
      </c>
      <c r="B61" s="1">
        <v>1021328</v>
      </c>
      <c r="C61" s="7">
        <v>41548</v>
      </c>
      <c r="D61" s="1" t="s">
        <v>19</v>
      </c>
      <c r="E61" s="7">
        <v>41540</v>
      </c>
      <c r="F61" s="1" t="s">
        <v>20</v>
      </c>
      <c r="G61" s="1" t="s">
        <v>13</v>
      </c>
      <c r="H61" s="7">
        <v>41699</v>
      </c>
      <c r="I61" s="1" t="s">
        <v>208</v>
      </c>
      <c r="J61" s="1">
        <v>978</v>
      </c>
      <c r="K61" s="2">
        <v>83165.7</v>
      </c>
      <c r="L61" s="1">
        <v>978</v>
      </c>
      <c r="M61" s="2">
        <v>82372.55</v>
      </c>
      <c r="N61" s="1">
        <v>978</v>
      </c>
      <c r="O61" s="24">
        <v>83165.7</v>
      </c>
      <c r="P61" s="49" t="s">
        <v>233</v>
      </c>
      <c r="Q61" s="49" t="s">
        <v>277</v>
      </c>
      <c r="R61" s="160">
        <v>82372.55</v>
      </c>
      <c r="S61" s="51">
        <v>41636</v>
      </c>
      <c r="T61" s="50">
        <v>793.15</v>
      </c>
    </row>
    <row r="62" spans="1:20" ht="13.5" thickBot="1" x14ac:dyDescent="0.25">
      <c r="A62" s="25">
        <v>22</v>
      </c>
      <c r="B62" s="26">
        <v>1136264</v>
      </c>
      <c r="C62" s="27">
        <v>41586</v>
      </c>
      <c r="D62" s="26" t="s">
        <v>68</v>
      </c>
      <c r="E62" s="27">
        <v>41549</v>
      </c>
      <c r="F62" s="26" t="s">
        <v>20</v>
      </c>
      <c r="G62" s="26" t="s">
        <v>13</v>
      </c>
      <c r="H62" s="27">
        <v>41737</v>
      </c>
      <c r="I62" s="26" t="s">
        <v>208</v>
      </c>
      <c r="J62" s="26">
        <v>978</v>
      </c>
      <c r="K62" s="28">
        <v>145986.6</v>
      </c>
      <c r="L62" s="26">
        <v>978</v>
      </c>
      <c r="M62" s="28">
        <v>144674.56</v>
      </c>
      <c r="N62" s="26">
        <v>978</v>
      </c>
      <c r="O62" s="29">
        <v>145986.6</v>
      </c>
      <c r="P62" s="53" t="s">
        <v>227</v>
      </c>
      <c r="Q62" s="53" t="s">
        <v>276</v>
      </c>
      <c r="R62" s="159">
        <v>144674.56</v>
      </c>
      <c r="S62" s="55">
        <v>41636</v>
      </c>
    </row>
    <row r="63" spans="1:20" x14ac:dyDescent="0.2">
      <c r="A63" s="18">
        <v>22</v>
      </c>
      <c r="B63" s="19">
        <v>2752</v>
      </c>
      <c r="C63" s="20">
        <v>41641</v>
      </c>
      <c r="D63" s="19" t="s">
        <v>23</v>
      </c>
      <c r="E63" s="20">
        <v>41635</v>
      </c>
      <c r="F63" s="19" t="s">
        <v>20</v>
      </c>
      <c r="G63" s="19" t="s">
        <v>13</v>
      </c>
      <c r="H63" s="20">
        <v>41792</v>
      </c>
      <c r="I63" s="19" t="s">
        <v>214</v>
      </c>
      <c r="J63" s="19">
        <v>840</v>
      </c>
      <c r="K63" s="21">
        <v>147546.63</v>
      </c>
      <c r="L63" s="19">
        <v>840</v>
      </c>
      <c r="M63" s="21">
        <v>53694.55</v>
      </c>
      <c r="N63" s="19">
        <v>840</v>
      </c>
      <c r="O63" s="22">
        <v>147546.63</v>
      </c>
      <c r="P63" s="56" t="s">
        <v>233</v>
      </c>
      <c r="Q63" s="56" t="s">
        <v>245</v>
      </c>
      <c r="R63" s="162">
        <v>53694.55</v>
      </c>
      <c r="S63" s="57">
        <v>41781</v>
      </c>
    </row>
    <row r="64" spans="1:20" x14ac:dyDescent="0.2">
      <c r="A64" s="42"/>
      <c r="B64" s="43"/>
      <c r="C64" s="44"/>
      <c r="D64" s="43"/>
      <c r="E64" s="44"/>
      <c r="F64" s="43"/>
      <c r="G64" s="43"/>
      <c r="H64" s="44"/>
      <c r="I64" s="43"/>
      <c r="J64" s="43"/>
      <c r="K64" s="45"/>
      <c r="L64" s="43"/>
      <c r="M64" s="45"/>
      <c r="N64" s="43"/>
      <c r="O64" s="46"/>
      <c r="P64" s="56" t="s">
        <v>227</v>
      </c>
      <c r="Q64" s="56" t="s">
        <v>326</v>
      </c>
      <c r="R64" s="162">
        <v>93729</v>
      </c>
      <c r="S64" s="57">
        <v>41764</v>
      </c>
    </row>
    <row r="65" spans="1:20" x14ac:dyDescent="0.2">
      <c r="A65" s="23">
        <v>22</v>
      </c>
      <c r="B65" s="1">
        <v>254458</v>
      </c>
      <c r="C65" s="7">
        <v>41724</v>
      </c>
      <c r="D65" s="1" t="s">
        <v>184</v>
      </c>
      <c r="E65" s="7">
        <v>41688</v>
      </c>
      <c r="F65" s="1" t="s">
        <v>20</v>
      </c>
      <c r="G65" s="1" t="s">
        <v>13</v>
      </c>
      <c r="H65" s="7">
        <v>41908</v>
      </c>
      <c r="I65" s="1" t="s">
        <v>65</v>
      </c>
      <c r="J65" s="1">
        <v>840</v>
      </c>
      <c r="K65" s="2">
        <v>108959</v>
      </c>
      <c r="L65" s="1">
        <v>840</v>
      </c>
      <c r="M65" s="2">
        <v>108573</v>
      </c>
      <c r="N65" s="1">
        <v>840</v>
      </c>
      <c r="O65" s="24">
        <v>108959</v>
      </c>
      <c r="P65" s="53" t="s">
        <v>233</v>
      </c>
      <c r="Q65" s="53" t="s">
        <v>235</v>
      </c>
      <c r="R65" s="159">
        <v>108573</v>
      </c>
      <c r="S65" s="55">
        <v>41802</v>
      </c>
    </row>
    <row r="66" spans="1:20" x14ac:dyDescent="0.2">
      <c r="A66" s="23">
        <v>22</v>
      </c>
      <c r="B66" s="1">
        <v>256775</v>
      </c>
      <c r="C66" s="7">
        <v>41725</v>
      </c>
      <c r="D66" s="1" t="s">
        <v>189</v>
      </c>
      <c r="E66" s="7">
        <v>41719</v>
      </c>
      <c r="F66" s="1" t="s">
        <v>20</v>
      </c>
      <c r="G66" s="1" t="s">
        <v>13</v>
      </c>
      <c r="H66" s="7">
        <v>41878</v>
      </c>
      <c r="I66" s="1" t="s">
        <v>214</v>
      </c>
      <c r="J66" s="1">
        <v>840</v>
      </c>
      <c r="K66" s="2">
        <v>229104.29</v>
      </c>
      <c r="L66" s="1">
        <v>840</v>
      </c>
      <c r="M66" s="2">
        <v>139825</v>
      </c>
      <c r="N66" s="1">
        <v>840</v>
      </c>
      <c r="O66" s="24">
        <v>229104.29</v>
      </c>
      <c r="P66" s="3" t="s">
        <v>233</v>
      </c>
      <c r="Q66" s="3" t="s">
        <v>231</v>
      </c>
      <c r="R66" s="158">
        <v>139825</v>
      </c>
      <c r="S66" s="30">
        <v>41841</v>
      </c>
    </row>
    <row r="67" spans="1:20" x14ac:dyDescent="0.2">
      <c r="A67" s="23">
        <v>22</v>
      </c>
      <c r="B67" s="1">
        <v>357561</v>
      </c>
      <c r="C67" s="7">
        <v>41752</v>
      </c>
      <c r="D67" s="1" t="s">
        <v>167</v>
      </c>
      <c r="E67" s="7">
        <v>41747</v>
      </c>
      <c r="F67" s="1" t="s">
        <v>20</v>
      </c>
      <c r="G67" s="1" t="s">
        <v>13</v>
      </c>
      <c r="H67" s="7">
        <v>41905</v>
      </c>
      <c r="I67" s="1" t="s">
        <v>214</v>
      </c>
      <c r="J67" s="1">
        <v>840</v>
      </c>
      <c r="K67" s="2">
        <v>268148.65999999997</v>
      </c>
      <c r="L67" s="1">
        <v>840</v>
      </c>
      <c r="M67" s="2">
        <v>176631.25</v>
      </c>
      <c r="N67" s="1">
        <v>840</v>
      </c>
      <c r="O67" s="24">
        <v>268148.65999999997</v>
      </c>
      <c r="P67" s="3" t="s">
        <v>233</v>
      </c>
      <c r="Q67" s="3" t="s">
        <v>247</v>
      </c>
      <c r="R67" s="158">
        <v>176631.25</v>
      </c>
      <c r="S67" s="30">
        <v>41872</v>
      </c>
    </row>
    <row r="68" spans="1:20" x14ac:dyDescent="0.2">
      <c r="A68" s="23">
        <v>22</v>
      </c>
      <c r="B68" s="1">
        <v>357418</v>
      </c>
      <c r="C68" s="7">
        <v>41752</v>
      </c>
      <c r="D68" s="1" t="s">
        <v>166</v>
      </c>
      <c r="E68" s="7">
        <v>41747</v>
      </c>
      <c r="F68" s="1" t="s">
        <v>15</v>
      </c>
      <c r="G68" s="1" t="s">
        <v>13</v>
      </c>
      <c r="H68" s="7">
        <v>41905</v>
      </c>
      <c r="I68" s="1" t="s">
        <v>214</v>
      </c>
      <c r="J68" s="1">
        <v>840</v>
      </c>
      <c r="K68" s="2">
        <v>19260</v>
      </c>
      <c r="L68" s="1">
        <v>840</v>
      </c>
      <c r="M68" s="2">
        <v>0</v>
      </c>
      <c r="N68" s="1">
        <v>840</v>
      </c>
      <c r="O68" s="24">
        <v>19260</v>
      </c>
    </row>
    <row r="69" spans="1:20" x14ac:dyDescent="0.2">
      <c r="A69" s="23">
        <v>22</v>
      </c>
      <c r="B69" s="1">
        <v>365659</v>
      </c>
      <c r="C69" s="7">
        <v>41754</v>
      </c>
      <c r="D69" s="1" t="s">
        <v>179</v>
      </c>
      <c r="E69" s="7">
        <v>41731</v>
      </c>
      <c r="F69" s="1" t="s">
        <v>20</v>
      </c>
      <c r="G69" s="1" t="s">
        <v>13</v>
      </c>
      <c r="H69" s="7">
        <v>41907</v>
      </c>
      <c r="I69" s="1" t="s">
        <v>214</v>
      </c>
      <c r="J69" s="1">
        <v>840</v>
      </c>
      <c r="K69" s="2">
        <v>149876.67000000001</v>
      </c>
      <c r="L69" s="1">
        <v>840</v>
      </c>
      <c r="M69" s="2">
        <v>94731.25</v>
      </c>
      <c r="N69" s="1">
        <v>840</v>
      </c>
      <c r="O69" s="24">
        <v>149876.67000000001</v>
      </c>
      <c r="P69" s="3" t="s">
        <v>233</v>
      </c>
      <c r="Q69" s="3" t="s">
        <v>230</v>
      </c>
      <c r="R69" s="158">
        <v>94731.25</v>
      </c>
      <c r="S69" s="30">
        <v>41852</v>
      </c>
    </row>
    <row r="70" spans="1:20" x14ac:dyDescent="0.2">
      <c r="A70" s="23">
        <v>22</v>
      </c>
      <c r="B70" s="1">
        <v>489070</v>
      </c>
      <c r="C70" s="7">
        <v>41789</v>
      </c>
      <c r="D70" s="1" t="s">
        <v>213</v>
      </c>
      <c r="E70" s="7">
        <v>41787</v>
      </c>
      <c r="F70" s="1" t="s">
        <v>20</v>
      </c>
      <c r="G70" s="1" t="s">
        <v>13</v>
      </c>
      <c r="H70" s="7">
        <v>41942</v>
      </c>
      <c r="I70" s="1" t="s">
        <v>214</v>
      </c>
      <c r="J70" s="1">
        <v>840</v>
      </c>
      <c r="K70" s="2">
        <v>145512.23000000001</v>
      </c>
      <c r="L70" s="1">
        <v>840</v>
      </c>
      <c r="M70" s="2">
        <v>141673.29999999999</v>
      </c>
      <c r="N70" s="1">
        <v>840</v>
      </c>
      <c r="O70" s="24">
        <v>145512.23000000001</v>
      </c>
      <c r="P70" s="3" t="s">
        <v>227</v>
      </c>
      <c r="Q70" s="3" t="s">
        <v>257</v>
      </c>
      <c r="R70" s="158">
        <v>141673.29999999999</v>
      </c>
      <c r="S70" s="30">
        <v>41863</v>
      </c>
    </row>
    <row r="71" spans="1:20" x14ac:dyDescent="0.2">
      <c r="A71" s="23">
        <v>22</v>
      </c>
      <c r="B71" s="1">
        <v>550009</v>
      </c>
      <c r="C71" s="7">
        <v>41809</v>
      </c>
      <c r="D71" s="1" t="s">
        <v>141</v>
      </c>
      <c r="E71" s="7">
        <v>41772</v>
      </c>
      <c r="F71" s="1" t="s">
        <v>20</v>
      </c>
      <c r="G71" s="1" t="s">
        <v>13</v>
      </c>
      <c r="H71" s="7">
        <v>41962</v>
      </c>
      <c r="I71" s="1" t="s">
        <v>214</v>
      </c>
      <c r="J71" s="1">
        <v>840</v>
      </c>
      <c r="K71" s="2">
        <v>199852.19</v>
      </c>
      <c r="L71" s="1">
        <v>840</v>
      </c>
      <c r="M71" s="2">
        <v>128170</v>
      </c>
      <c r="N71" s="1">
        <v>840</v>
      </c>
      <c r="O71" s="24">
        <v>199852.19</v>
      </c>
      <c r="P71" s="3" t="s">
        <v>227</v>
      </c>
      <c r="Q71" s="3" t="s">
        <v>256</v>
      </c>
      <c r="R71" s="158">
        <v>128170</v>
      </c>
      <c r="S71" s="30">
        <v>41907</v>
      </c>
    </row>
    <row r="72" spans="1:20" x14ac:dyDescent="0.2">
      <c r="A72" s="23">
        <v>22</v>
      </c>
      <c r="B72" s="1">
        <v>579253</v>
      </c>
      <c r="C72" s="7">
        <v>41814</v>
      </c>
      <c r="D72" s="1" t="s">
        <v>176</v>
      </c>
      <c r="E72" s="7">
        <v>41771</v>
      </c>
      <c r="F72" s="1" t="s">
        <v>15</v>
      </c>
      <c r="G72" s="1" t="s">
        <v>13</v>
      </c>
      <c r="H72" s="7">
        <v>41997</v>
      </c>
      <c r="I72" s="1" t="s">
        <v>65</v>
      </c>
      <c r="J72" s="1">
        <v>978</v>
      </c>
      <c r="K72" s="2">
        <v>46708.5</v>
      </c>
      <c r="L72" s="1">
        <v>978</v>
      </c>
      <c r="M72" s="2">
        <v>0</v>
      </c>
      <c r="N72" s="1">
        <v>978</v>
      </c>
      <c r="O72" s="24">
        <v>46708.5</v>
      </c>
      <c r="P72" s="53" t="s">
        <v>315</v>
      </c>
      <c r="Q72" s="53" t="s">
        <v>317</v>
      </c>
      <c r="R72" s="159">
        <v>46588.5</v>
      </c>
      <c r="S72" s="55">
        <v>41890</v>
      </c>
    </row>
    <row r="73" spans="1:20" x14ac:dyDescent="0.2">
      <c r="A73" s="23">
        <v>22</v>
      </c>
      <c r="B73" s="1">
        <v>939183</v>
      </c>
      <c r="C73" s="7">
        <v>41936</v>
      </c>
      <c r="D73" s="1" t="s">
        <v>177</v>
      </c>
      <c r="E73" s="7">
        <v>41932</v>
      </c>
      <c r="F73" s="1" t="s">
        <v>20</v>
      </c>
      <c r="G73" s="1" t="s">
        <v>13</v>
      </c>
      <c r="H73" s="7">
        <v>42087</v>
      </c>
      <c r="I73" s="1" t="s">
        <v>214</v>
      </c>
      <c r="J73" s="1">
        <v>840</v>
      </c>
      <c r="K73" s="2">
        <v>366531.25</v>
      </c>
      <c r="L73" s="1">
        <v>840</v>
      </c>
      <c r="M73" s="2">
        <v>365387</v>
      </c>
      <c r="N73" s="1">
        <v>840</v>
      </c>
      <c r="O73" s="24">
        <v>366531.25</v>
      </c>
      <c r="P73" s="49" t="s">
        <v>233</v>
      </c>
      <c r="Q73" s="49" t="s">
        <v>248</v>
      </c>
      <c r="R73" s="160">
        <v>99965</v>
      </c>
      <c r="S73" s="51">
        <v>42108</v>
      </c>
      <c r="T73" s="65"/>
    </row>
    <row r="74" spans="1:20" x14ac:dyDescent="0.2">
      <c r="A74" s="31"/>
      <c r="B74" s="32"/>
      <c r="C74" s="33"/>
      <c r="D74" s="32"/>
      <c r="E74" s="33"/>
      <c r="F74" s="32"/>
      <c r="G74" s="32"/>
      <c r="H74" s="33"/>
      <c r="I74" s="32"/>
      <c r="J74" s="32"/>
      <c r="K74" s="34"/>
      <c r="L74" s="32"/>
      <c r="M74" s="34"/>
      <c r="N74" s="32"/>
      <c r="O74" s="35"/>
      <c r="P74" s="49" t="s">
        <v>233</v>
      </c>
      <c r="Q74" s="49" t="s">
        <v>249</v>
      </c>
      <c r="R74" s="160">
        <v>181215</v>
      </c>
      <c r="S74" s="51">
        <v>42139</v>
      </c>
      <c r="T74" s="65"/>
    </row>
    <row r="75" spans="1:20" x14ac:dyDescent="0.2">
      <c r="A75" s="31"/>
      <c r="B75" s="32"/>
      <c r="C75" s="33"/>
      <c r="D75" s="32"/>
      <c r="E75" s="33"/>
      <c r="F75" s="32"/>
      <c r="G75" s="32"/>
      <c r="H75" s="33"/>
      <c r="I75" s="32"/>
      <c r="J75" s="32"/>
      <c r="K75" s="34"/>
      <c r="L75" s="32"/>
      <c r="M75" s="34"/>
      <c r="N75" s="32"/>
      <c r="O75" s="35"/>
      <c r="P75" s="49" t="s">
        <v>233</v>
      </c>
      <c r="Q75" s="49" t="s">
        <v>250</v>
      </c>
      <c r="R75" s="160">
        <v>15211</v>
      </c>
      <c r="S75" s="51">
        <v>42241</v>
      </c>
      <c r="T75" s="65"/>
    </row>
    <row r="76" spans="1:20" x14ac:dyDescent="0.2">
      <c r="A76" s="31"/>
      <c r="B76" s="32"/>
      <c r="C76" s="33"/>
      <c r="D76" s="32"/>
      <c r="E76" s="33"/>
      <c r="F76" s="32"/>
      <c r="G76" s="32"/>
      <c r="H76" s="33"/>
      <c r="I76" s="32"/>
      <c r="J76" s="32"/>
      <c r="K76" s="34"/>
      <c r="L76" s="32"/>
      <c r="M76" s="34"/>
      <c r="N76" s="32"/>
      <c r="O76" s="35"/>
      <c r="P76" s="49" t="s">
        <v>233</v>
      </c>
      <c r="Q76" s="49" t="s">
        <v>282</v>
      </c>
      <c r="R76" s="160">
        <v>69969</v>
      </c>
      <c r="S76" s="51">
        <v>42067</v>
      </c>
      <c r="T76" s="65"/>
    </row>
    <row r="77" spans="1:20" ht="13.5" thickBot="1" x14ac:dyDescent="0.25">
      <c r="A77" s="25">
        <v>22</v>
      </c>
      <c r="B77" s="26">
        <v>1125672</v>
      </c>
      <c r="C77" s="27">
        <v>41974</v>
      </c>
      <c r="D77" s="26" t="s">
        <v>21</v>
      </c>
      <c r="E77" s="27">
        <v>41971</v>
      </c>
      <c r="F77" s="26" t="s">
        <v>22</v>
      </c>
      <c r="G77" s="26" t="s">
        <v>13</v>
      </c>
      <c r="H77" s="27">
        <v>42125</v>
      </c>
      <c r="I77" s="26" t="s">
        <v>208</v>
      </c>
      <c r="J77" s="26">
        <v>978</v>
      </c>
      <c r="K77" s="28">
        <v>168931.3</v>
      </c>
      <c r="L77" s="26">
        <v>978</v>
      </c>
      <c r="M77" s="28">
        <v>168693.58</v>
      </c>
      <c r="N77" s="26">
        <v>978</v>
      </c>
      <c r="O77" s="29">
        <v>0</v>
      </c>
      <c r="P77" s="53" t="s">
        <v>315</v>
      </c>
      <c r="Q77" s="53" t="s">
        <v>352</v>
      </c>
      <c r="R77" s="159">
        <v>168693.58</v>
      </c>
      <c r="S77" s="55">
        <v>42059</v>
      </c>
      <c r="T77" s="54">
        <v>237.72</v>
      </c>
    </row>
    <row r="78" spans="1:20" x14ac:dyDescent="0.2">
      <c r="A78" s="18">
        <v>22</v>
      </c>
      <c r="B78" s="19">
        <v>94080</v>
      </c>
      <c r="C78" s="20">
        <v>42033</v>
      </c>
      <c r="D78" s="19" t="s">
        <v>206</v>
      </c>
      <c r="E78" s="20">
        <v>42031</v>
      </c>
      <c r="F78" s="19" t="s">
        <v>20</v>
      </c>
      <c r="G78" s="19" t="s">
        <v>13</v>
      </c>
      <c r="H78" s="20">
        <v>42184</v>
      </c>
      <c r="I78" s="19" t="s">
        <v>208</v>
      </c>
      <c r="J78" s="19">
        <v>978</v>
      </c>
      <c r="K78" s="21">
        <v>252587.8</v>
      </c>
      <c r="L78" s="19">
        <v>978</v>
      </c>
      <c r="M78" s="21">
        <v>250141.85</v>
      </c>
      <c r="N78" s="19">
        <v>978</v>
      </c>
      <c r="O78" s="22">
        <v>352587.8</v>
      </c>
      <c r="P78" s="56" t="s">
        <v>233</v>
      </c>
      <c r="Q78" s="56" t="s">
        <v>310</v>
      </c>
      <c r="R78" s="162">
        <v>250141.85</v>
      </c>
      <c r="S78" s="57">
        <v>42151</v>
      </c>
      <c r="T78" s="58">
        <f>+K78-R78</f>
        <v>2445.9499999999825</v>
      </c>
    </row>
    <row r="79" spans="1:20" x14ac:dyDescent="0.2">
      <c r="A79" s="23">
        <v>22</v>
      </c>
      <c r="B79" s="1">
        <v>533636</v>
      </c>
      <c r="C79" s="7">
        <v>42143</v>
      </c>
      <c r="D79" s="1" t="s">
        <v>139</v>
      </c>
      <c r="E79" s="7">
        <v>42143</v>
      </c>
      <c r="F79" s="1" t="s">
        <v>15</v>
      </c>
      <c r="G79" s="1" t="s">
        <v>13</v>
      </c>
      <c r="H79" s="7">
        <v>42296</v>
      </c>
      <c r="I79" s="1" t="s">
        <v>208</v>
      </c>
      <c r="J79" s="1">
        <v>978</v>
      </c>
      <c r="K79" s="2">
        <v>164761.72</v>
      </c>
      <c r="L79" s="1">
        <v>978</v>
      </c>
      <c r="M79" s="2">
        <v>0</v>
      </c>
      <c r="N79" s="1">
        <v>978</v>
      </c>
      <c r="O79" s="24">
        <v>164761.72</v>
      </c>
      <c r="P79" s="53" t="s">
        <v>315</v>
      </c>
      <c r="Q79" s="53" t="s">
        <v>349</v>
      </c>
      <c r="R79" s="159">
        <v>164524.94</v>
      </c>
      <c r="S79" s="55">
        <v>42306</v>
      </c>
      <c r="T79" s="54">
        <v>236.78</v>
      </c>
    </row>
    <row r="80" spans="1:20" x14ac:dyDescent="0.2">
      <c r="A80" s="23">
        <v>22</v>
      </c>
      <c r="B80" s="1">
        <v>731570</v>
      </c>
      <c r="C80" s="7">
        <v>42191</v>
      </c>
      <c r="D80" s="1" t="s">
        <v>56</v>
      </c>
      <c r="E80" s="7">
        <v>42185</v>
      </c>
      <c r="F80" s="1" t="s">
        <v>20</v>
      </c>
      <c r="G80" s="1" t="s">
        <v>13</v>
      </c>
      <c r="H80" s="7">
        <v>42344</v>
      </c>
      <c r="I80" s="1" t="s">
        <v>57</v>
      </c>
      <c r="J80" s="1">
        <v>978</v>
      </c>
      <c r="K80" s="2">
        <v>60316.480000000003</v>
      </c>
      <c r="L80" s="1">
        <v>978</v>
      </c>
      <c r="M80" s="2">
        <v>55638.48</v>
      </c>
      <c r="N80" s="1">
        <v>978</v>
      </c>
      <c r="O80" s="24">
        <v>60316.480000000003</v>
      </c>
      <c r="P80" s="3" t="s">
        <v>233</v>
      </c>
      <c r="Q80" s="3" t="s">
        <v>311</v>
      </c>
      <c r="R80" s="163">
        <v>10322</v>
      </c>
      <c r="S80" s="30">
        <v>42305</v>
      </c>
    </row>
    <row r="81" spans="1:19" x14ac:dyDescent="0.2">
      <c r="A81" s="23"/>
      <c r="B81" s="1"/>
      <c r="C81" s="7"/>
      <c r="D81" s="1"/>
      <c r="E81" s="7"/>
      <c r="F81" s="1"/>
      <c r="G81" s="1"/>
      <c r="H81" s="7"/>
      <c r="I81" s="1"/>
      <c r="J81" s="1"/>
      <c r="K81" s="2"/>
      <c r="L81" s="1"/>
      <c r="M81" s="2"/>
      <c r="N81" s="1"/>
      <c r="O81" s="24"/>
      <c r="P81" s="3" t="s">
        <v>227</v>
      </c>
      <c r="Q81" s="3" t="s">
        <v>312</v>
      </c>
      <c r="R81" s="163">
        <v>12500</v>
      </c>
      <c r="S81" s="30">
        <v>42354</v>
      </c>
    </row>
    <row r="82" spans="1:19" x14ac:dyDescent="0.2">
      <c r="A82" s="23"/>
      <c r="B82" s="1"/>
      <c r="C82" s="7"/>
      <c r="D82" s="1"/>
      <c r="E82" s="7"/>
      <c r="F82" s="1"/>
      <c r="G82" s="1"/>
      <c r="H82" s="7"/>
      <c r="I82" s="1"/>
      <c r="J82" s="1"/>
      <c r="K82" s="2"/>
      <c r="L82" s="1"/>
      <c r="M82" s="2"/>
      <c r="N82" s="1"/>
      <c r="O82" s="24"/>
      <c r="P82" s="3" t="s">
        <v>233</v>
      </c>
      <c r="Q82" s="3" t="s">
        <v>313</v>
      </c>
      <c r="R82" s="163">
        <v>12500</v>
      </c>
      <c r="S82" s="30">
        <v>42355</v>
      </c>
    </row>
    <row r="83" spans="1:19" x14ac:dyDescent="0.2">
      <c r="A83" s="23"/>
      <c r="B83" s="1"/>
      <c r="C83" s="7"/>
      <c r="D83" s="1"/>
      <c r="E83" s="7"/>
      <c r="F83" s="1"/>
      <c r="G83" s="1"/>
      <c r="H83" s="7"/>
      <c r="I83" s="1"/>
      <c r="J83" s="1"/>
      <c r="K83" s="2"/>
      <c r="L83" s="1"/>
      <c r="M83" s="2"/>
      <c r="N83" s="1"/>
      <c r="O83" s="24"/>
      <c r="P83" s="3" t="s">
        <v>233</v>
      </c>
      <c r="Q83" s="3" t="s">
        <v>275</v>
      </c>
      <c r="R83" s="163">
        <v>9994.48</v>
      </c>
      <c r="S83" s="30">
        <v>42363</v>
      </c>
    </row>
    <row r="84" spans="1:19" x14ac:dyDescent="0.2">
      <c r="A84" s="23"/>
      <c r="B84" s="1"/>
      <c r="C84" s="7"/>
      <c r="D84" s="1"/>
      <c r="E84" s="7"/>
      <c r="F84" s="1"/>
      <c r="G84" s="1"/>
      <c r="H84" s="7"/>
      <c r="I84" s="1"/>
      <c r="J84" s="1"/>
      <c r="K84" s="2"/>
      <c r="L84" s="1"/>
      <c r="M84" s="2"/>
      <c r="N84" s="1"/>
      <c r="O84" s="24"/>
      <c r="P84" s="3" t="s">
        <v>315</v>
      </c>
      <c r="Q84" s="3" t="s">
        <v>351</v>
      </c>
      <c r="R84" s="163">
        <v>10322</v>
      </c>
      <c r="S84" s="30">
        <v>42334</v>
      </c>
    </row>
    <row r="85" spans="1:19" x14ac:dyDescent="0.2">
      <c r="A85" s="23">
        <v>22</v>
      </c>
      <c r="B85" s="1">
        <v>772800</v>
      </c>
      <c r="C85" s="7">
        <v>42207</v>
      </c>
      <c r="D85" s="1" t="s">
        <v>161</v>
      </c>
      <c r="E85" s="7">
        <v>42206</v>
      </c>
      <c r="F85" s="1" t="s">
        <v>39</v>
      </c>
      <c r="G85" s="1" t="s">
        <v>13</v>
      </c>
      <c r="H85" s="7">
        <v>42360</v>
      </c>
      <c r="I85" s="1" t="s">
        <v>57</v>
      </c>
      <c r="J85" s="1">
        <v>978</v>
      </c>
      <c r="K85" s="2">
        <v>34234.15</v>
      </c>
      <c r="L85" s="1">
        <v>978</v>
      </c>
      <c r="M85" s="2">
        <v>34239.67</v>
      </c>
      <c r="N85" s="1">
        <v>978</v>
      </c>
      <c r="O85" s="24">
        <v>34234.15</v>
      </c>
      <c r="P85" s="53" t="s">
        <v>233</v>
      </c>
      <c r="Q85" s="53" t="s">
        <v>274</v>
      </c>
      <c r="R85" s="159">
        <v>30000</v>
      </c>
      <c r="S85" s="55">
        <v>42368</v>
      </c>
    </row>
    <row r="86" spans="1:19" x14ac:dyDescent="0.2">
      <c r="A86" s="23"/>
      <c r="B86" s="1"/>
      <c r="C86" s="7"/>
      <c r="D86" s="1"/>
      <c r="E86" s="7"/>
      <c r="F86" s="1"/>
      <c r="G86" s="1"/>
      <c r="H86" s="7"/>
      <c r="I86" s="1"/>
      <c r="J86" s="1"/>
      <c r="K86" s="2"/>
      <c r="L86" s="1"/>
      <c r="M86" s="2"/>
      <c r="N86" s="1"/>
      <c r="O86" s="24"/>
      <c r="P86" s="53" t="s">
        <v>233</v>
      </c>
      <c r="Q86" s="53" t="s">
        <v>275</v>
      </c>
      <c r="R86" s="159">
        <v>4239.67</v>
      </c>
      <c r="S86" s="55">
        <v>42363</v>
      </c>
    </row>
    <row r="87" spans="1:19" x14ac:dyDescent="0.2">
      <c r="A87" s="23">
        <v>22</v>
      </c>
      <c r="B87" s="1">
        <v>926274</v>
      </c>
      <c r="C87" s="7">
        <v>42256</v>
      </c>
      <c r="D87" s="1" t="s">
        <v>77</v>
      </c>
      <c r="E87" s="7">
        <v>42254</v>
      </c>
      <c r="F87" s="1" t="s">
        <v>20</v>
      </c>
      <c r="G87" s="1" t="s">
        <v>13</v>
      </c>
      <c r="H87" s="7">
        <v>42409</v>
      </c>
      <c r="I87" s="1" t="s">
        <v>55</v>
      </c>
      <c r="J87" s="1">
        <v>978</v>
      </c>
      <c r="K87" s="2">
        <v>54510.8</v>
      </c>
      <c r="L87" s="1">
        <v>978</v>
      </c>
      <c r="M87" s="2">
        <v>44510.8</v>
      </c>
      <c r="N87" s="1">
        <v>978</v>
      </c>
      <c r="O87" s="24">
        <v>54510.8</v>
      </c>
      <c r="P87" s="3" t="s">
        <v>227</v>
      </c>
      <c r="Q87" s="3" t="s">
        <v>302</v>
      </c>
      <c r="R87" s="158">
        <v>44510.8</v>
      </c>
      <c r="S87" s="30">
        <v>42424</v>
      </c>
    </row>
    <row r="88" spans="1:19" x14ac:dyDescent="0.2">
      <c r="A88" s="23">
        <v>22</v>
      </c>
      <c r="B88" s="1">
        <v>949987</v>
      </c>
      <c r="C88" s="7">
        <v>42263</v>
      </c>
      <c r="D88" s="1" t="s">
        <v>118</v>
      </c>
      <c r="E88" s="7">
        <v>42257</v>
      </c>
      <c r="F88" s="1" t="s">
        <v>20</v>
      </c>
      <c r="G88" s="1" t="s">
        <v>13</v>
      </c>
      <c r="H88" s="7">
        <v>42416</v>
      </c>
      <c r="I88" s="1" t="s">
        <v>55</v>
      </c>
      <c r="J88" s="1">
        <v>978</v>
      </c>
      <c r="K88" s="2">
        <v>58227.99</v>
      </c>
      <c r="L88" s="1">
        <v>978</v>
      </c>
      <c r="M88" s="2">
        <v>48000</v>
      </c>
      <c r="N88" s="1">
        <v>978</v>
      </c>
      <c r="O88" s="24">
        <v>58227.99</v>
      </c>
      <c r="P88" s="3" t="s">
        <v>233</v>
      </c>
      <c r="Q88" s="3" t="s">
        <v>298</v>
      </c>
      <c r="R88" s="158">
        <v>20000</v>
      </c>
      <c r="S88" s="30">
        <v>42466</v>
      </c>
    </row>
    <row r="89" spans="1:19" x14ac:dyDescent="0.2">
      <c r="A89" s="23"/>
      <c r="B89" s="1"/>
      <c r="C89" s="7"/>
      <c r="D89" s="1"/>
      <c r="E89" s="7"/>
      <c r="F89" s="1"/>
      <c r="G89" s="1"/>
      <c r="H89" s="7"/>
      <c r="I89" s="1"/>
      <c r="J89" s="1"/>
      <c r="K89" s="2"/>
      <c r="L89" s="1"/>
      <c r="M89" s="2"/>
      <c r="N89" s="1"/>
      <c r="O89" s="24"/>
      <c r="P89" s="3" t="s">
        <v>227</v>
      </c>
      <c r="Q89" s="3" t="s">
        <v>299</v>
      </c>
      <c r="R89" s="158">
        <v>28000</v>
      </c>
      <c r="S89" s="30">
        <v>42447</v>
      </c>
    </row>
    <row r="90" spans="1:19" ht="13.5" thickBot="1" x14ac:dyDescent="0.25">
      <c r="A90" s="31">
        <v>22</v>
      </c>
      <c r="B90" s="32">
        <v>953640</v>
      </c>
      <c r="C90" s="33">
        <v>42264</v>
      </c>
      <c r="D90" s="32" t="s">
        <v>128</v>
      </c>
      <c r="E90" s="33">
        <v>42257</v>
      </c>
      <c r="F90" s="32" t="s">
        <v>20</v>
      </c>
      <c r="G90" s="32" t="s">
        <v>13</v>
      </c>
      <c r="H90" s="33">
        <v>42417</v>
      </c>
      <c r="I90" s="32" t="s">
        <v>55</v>
      </c>
      <c r="J90" s="32">
        <v>978</v>
      </c>
      <c r="K90" s="34">
        <v>17627.78</v>
      </c>
      <c r="L90" s="32">
        <v>788</v>
      </c>
      <c r="M90" s="34">
        <v>35872.531999999999</v>
      </c>
      <c r="N90" s="32">
        <v>788</v>
      </c>
      <c r="O90" s="35">
        <v>0</v>
      </c>
      <c r="P90" s="53" t="s">
        <v>227</v>
      </c>
      <c r="Q90" s="53" t="s">
        <v>246</v>
      </c>
      <c r="R90" s="159">
        <v>17627.78</v>
      </c>
      <c r="S90" s="55">
        <v>42419</v>
      </c>
    </row>
    <row r="91" spans="1:19" x14ac:dyDescent="0.2">
      <c r="A91" s="18">
        <v>22</v>
      </c>
      <c r="B91" s="19">
        <v>980439</v>
      </c>
      <c r="C91" s="20">
        <v>42277</v>
      </c>
      <c r="D91" s="19" t="s">
        <v>215</v>
      </c>
      <c r="E91" s="20">
        <v>42275</v>
      </c>
      <c r="F91" s="19" t="s">
        <v>39</v>
      </c>
      <c r="G91" s="19" t="s">
        <v>13</v>
      </c>
      <c r="H91" s="20">
        <v>42429</v>
      </c>
      <c r="I91" s="19" t="s">
        <v>208</v>
      </c>
      <c r="J91" s="19">
        <v>978</v>
      </c>
      <c r="K91" s="21">
        <v>694484.64</v>
      </c>
      <c r="L91" s="19">
        <v>978</v>
      </c>
      <c r="M91" s="21">
        <v>694910</v>
      </c>
      <c r="N91" s="19">
        <v>978</v>
      </c>
      <c r="O91" s="21">
        <v>694484.64</v>
      </c>
      <c r="P91" s="134" t="s">
        <v>233</v>
      </c>
      <c r="Q91" s="134" t="s">
        <v>289</v>
      </c>
      <c r="R91" s="164">
        <v>50000</v>
      </c>
      <c r="S91" s="135">
        <v>42363</v>
      </c>
    </row>
    <row r="92" spans="1:19" x14ac:dyDescent="0.2">
      <c r="A92" s="23"/>
      <c r="B92" s="1"/>
      <c r="C92" s="7"/>
      <c r="D92" s="1"/>
      <c r="E92" s="7"/>
      <c r="F92" s="1"/>
      <c r="G92" s="1"/>
      <c r="H92" s="7"/>
      <c r="I92" s="1"/>
      <c r="J92" s="1"/>
      <c r="K92" s="2"/>
      <c r="L92" s="1"/>
      <c r="M92" s="2"/>
      <c r="N92" s="1"/>
      <c r="O92" s="2"/>
      <c r="P92" s="136" t="s">
        <v>233</v>
      </c>
      <c r="Q92" s="136" t="s">
        <v>290</v>
      </c>
      <c r="R92" s="165">
        <v>100000</v>
      </c>
      <c r="S92" s="137">
        <v>42368</v>
      </c>
    </row>
    <row r="93" spans="1:19" x14ac:dyDescent="0.2">
      <c r="A93" s="23"/>
      <c r="B93" s="1"/>
      <c r="C93" s="7"/>
      <c r="D93" s="1"/>
      <c r="E93" s="7"/>
      <c r="F93" s="1"/>
      <c r="G93" s="1"/>
      <c r="H93" s="7"/>
      <c r="I93" s="1"/>
      <c r="J93" s="1"/>
      <c r="K93" s="2"/>
      <c r="L93" s="1"/>
      <c r="M93" s="2"/>
      <c r="N93" s="1"/>
      <c r="O93" s="2"/>
      <c r="P93" s="136" t="s">
        <v>227</v>
      </c>
      <c r="Q93" s="136" t="s">
        <v>291</v>
      </c>
      <c r="R93" s="165">
        <v>50000</v>
      </c>
      <c r="S93" s="137">
        <v>42363</v>
      </c>
    </row>
    <row r="94" spans="1:19" x14ac:dyDescent="0.2">
      <c r="A94" s="23"/>
      <c r="B94" s="1"/>
      <c r="C94" s="7"/>
      <c r="D94" s="1"/>
      <c r="E94" s="7"/>
      <c r="F94" s="1"/>
      <c r="G94" s="1"/>
      <c r="H94" s="7"/>
      <c r="I94" s="1"/>
      <c r="J94" s="1"/>
      <c r="K94" s="2"/>
      <c r="L94" s="1"/>
      <c r="M94" s="2"/>
      <c r="N94" s="1"/>
      <c r="O94" s="2"/>
      <c r="P94" s="136" t="s">
        <v>233</v>
      </c>
      <c r="Q94" s="136" t="s">
        <v>294</v>
      </c>
      <c r="R94" s="165">
        <v>94985</v>
      </c>
      <c r="S94" s="137">
        <v>42373</v>
      </c>
    </row>
    <row r="95" spans="1:19" x14ac:dyDescent="0.2">
      <c r="A95" s="23"/>
      <c r="B95" s="1"/>
      <c r="C95" s="7"/>
      <c r="D95" s="1"/>
      <c r="E95" s="7"/>
      <c r="F95" s="1"/>
      <c r="G95" s="1"/>
      <c r="H95" s="7"/>
      <c r="I95" s="1"/>
      <c r="J95" s="1"/>
      <c r="K95" s="2"/>
      <c r="L95" s="1"/>
      <c r="M95" s="2"/>
      <c r="N95" s="1"/>
      <c r="O95" s="2"/>
      <c r="P95" s="136" t="s">
        <v>227</v>
      </c>
      <c r="Q95" s="136" t="s">
        <v>295</v>
      </c>
      <c r="R95" s="165">
        <v>249925</v>
      </c>
      <c r="S95" s="137">
        <v>42335</v>
      </c>
    </row>
    <row r="96" spans="1:19" x14ac:dyDescent="0.2">
      <c r="A96" s="23"/>
      <c r="B96" s="1"/>
      <c r="C96" s="7"/>
      <c r="D96" s="1"/>
      <c r="E96" s="7"/>
      <c r="F96" s="1"/>
      <c r="G96" s="1"/>
      <c r="H96" s="7"/>
      <c r="I96" s="1"/>
      <c r="J96" s="1"/>
      <c r="K96" s="2"/>
      <c r="L96" s="1"/>
      <c r="M96" s="2"/>
      <c r="N96" s="1"/>
      <c r="O96" s="2"/>
      <c r="P96" s="136" t="s">
        <v>233</v>
      </c>
      <c r="Q96" s="136" t="s">
        <v>296</v>
      </c>
      <c r="R96" s="165">
        <v>100000</v>
      </c>
      <c r="S96" s="137">
        <v>42363</v>
      </c>
    </row>
    <row r="97" spans="1:20" ht="13.5" thickBot="1" x14ac:dyDescent="0.25">
      <c r="A97" s="25"/>
      <c r="B97" s="26"/>
      <c r="C97" s="27"/>
      <c r="D97" s="26"/>
      <c r="E97" s="27"/>
      <c r="F97" s="26"/>
      <c r="G97" s="26"/>
      <c r="H97" s="27"/>
      <c r="I97" s="26"/>
      <c r="J97" s="26"/>
      <c r="K97" s="28"/>
      <c r="L97" s="26"/>
      <c r="M97" s="28"/>
      <c r="N97" s="26"/>
      <c r="O97" s="28"/>
      <c r="P97" s="138" t="s">
        <v>315</v>
      </c>
      <c r="Q97" s="138"/>
      <c r="R97" s="166">
        <v>50000</v>
      </c>
      <c r="S97" s="139">
        <v>42585</v>
      </c>
    </row>
    <row r="98" spans="1:20" x14ac:dyDescent="0.2">
      <c r="A98" s="18">
        <v>22</v>
      </c>
      <c r="B98" s="19">
        <v>984695</v>
      </c>
      <c r="C98" s="20">
        <v>42278</v>
      </c>
      <c r="D98" s="19">
        <v>150059</v>
      </c>
      <c r="E98" s="20">
        <v>42268</v>
      </c>
      <c r="F98" s="19" t="s">
        <v>20</v>
      </c>
      <c r="G98" s="19" t="s">
        <v>13</v>
      </c>
      <c r="H98" s="20">
        <v>42491</v>
      </c>
      <c r="I98" s="19" t="s">
        <v>214</v>
      </c>
      <c r="J98" s="19">
        <v>840</v>
      </c>
      <c r="K98" s="21">
        <v>123391.29</v>
      </c>
      <c r="L98" s="19">
        <v>840</v>
      </c>
      <c r="M98" s="21">
        <v>63070.89</v>
      </c>
      <c r="N98" s="19">
        <v>840</v>
      </c>
      <c r="O98" s="21">
        <v>123391.29</v>
      </c>
      <c r="P98" s="95" t="s">
        <v>227</v>
      </c>
      <c r="Q98" s="95" t="s">
        <v>301</v>
      </c>
      <c r="R98" s="154">
        <v>63070.89</v>
      </c>
      <c r="S98" s="96">
        <v>42424</v>
      </c>
    </row>
    <row r="99" spans="1:20" ht="13.5" thickBot="1" x14ac:dyDescent="0.25">
      <c r="A99" s="25"/>
      <c r="B99" s="26"/>
      <c r="C99" s="27"/>
      <c r="D99" s="26"/>
      <c r="E99" s="27"/>
      <c r="F99" s="26"/>
      <c r="G99" s="26"/>
      <c r="H99" s="27"/>
      <c r="I99" s="26"/>
      <c r="J99" s="26"/>
      <c r="K99" s="28"/>
      <c r="L99" s="26"/>
      <c r="M99" s="28"/>
      <c r="N99" s="26"/>
      <c r="O99" s="28"/>
      <c r="P99" s="81" t="s">
        <v>227</v>
      </c>
      <c r="Q99" s="81" t="s">
        <v>305</v>
      </c>
      <c r="R99" s="155">
        <v>60320.4</v>
      </c>
      <c r="S99" s="82">
        <v>42408</v>
      </c>
    </row>
    <row r="100" spans="1:20" ht="13.5" thickBot="1" x14ac:dyDescent="0.25">
      <c r="A100" s="36">
        <v>22</v>
      </c>
      <c r="B100" s="37">
        <v>1186323</v>
      </c>
      <c r="C100" s="38">
        <v>42332</v>
      </c>
      <c r="D100" s="37">
        <v>150076</v>
      </c>
      <c r="E100" s="38">
        <v>42331</v>
      </c>
      <c r="F100" s="37" t="s">
        <v>20</v>
      </c>
      <c r="G100" s="37" t="s">
        <v>13</v>
      </c>
      <c r="H100" s="38">
        <v>42484</v>
      </c>
      <c r="I100" s="37" t="s">
        <v>208</v>
      </c>
      <c r="J100" s="37">
        <v>978</v>
      </c>
      <c r="K100" s="39">
        <v>164761.72</v>
      </c>
      <c r="L100" s="37">
        <v>978</v>
      </c>
      <c r="M100" s="39">
        <v>163099.82</v>
      </c>
      <c r="N100" s="37">
        <v>978</v>
      </c>
      <c r="O100" s="40">
        <v>164761.72</v>
      </c>
      <c r="P100" s="56" t="s">
        <v>233</v>
      </c>
      <c r="Q100" s="56" t="s">
        <v>350</v>
      </c>
      <c r="R100" s="162">
        <v>163099.82</v>
      </c>
      <c r="S100" s="57">
        <v>42373</v>
      </c>
      <c r="T100" s="61">
        <v>1661.9</v>
      </c>
    </row>
    <row r="101" spans="1:20" x14ac:dyDescent="0.2">
      <c r="A101" s="18">
        <v>22</v>
      </c>
      <c r="B101" s="19">
        <v>1301180</v>
      </c>
      <c r="C101" s="140">
        <v>42359</v>
      </c>
      <c r="D101" s="19">
        <v>150083</v>
      </c>
      <c r="E101" s="20">
        <v>42356</v>
      </c>
      <c r="F101" s="19" t="s">
        <v>39</v>
      </c>
      <c r="G101" s="19" t="s">
        <v>13</v>
      </c>
      <c r="H101" s="20">
        <v>42572</v>
      </c>
      <c r="I101" s="19" t="s">
        <v>214</v>
      </c>
      <c r="J101" s="19">
        <v>840</v>
      </c>
      <c r="K101" s="21">
        <v>217912.86</v>
      </c>
      <c r="L101" s="19">
        <v>840</v>
      </c>
      <c r="M101" s="21">
        <v>217947.86</v>
      </c>
      <c r="N101" s="19">
        <v>840</v>
      </c>
      <c r="O101" s="21">
        <v>217912.86</v>
      </c>
      <c r="P101" s="95" t="s">
        <v>227</v>
      </c>
      <c r="Q101" s="95" t="s">
        <v>300</v>
      </c>
      <c r="R101" s="154">
        <v>113599.6</v>
      </c>
      <c r="S101" s="96">
        <v>42493</v>
      </c>
    </row>
    <row r="102" spans="1:20" ht="13.5" thickBot="1" x14ac:dyDescent="0.25">
      <c r="A102" s="25"/>
      <c r="B102" s="26"/>
      <c r="C102" s="27"/>
      <c r="D102" s="26"/>
      <c r="E102" s="27"/>
      <c r="F102" s="26"/>
      <c r="G102" s="26"/>
      <c r="H102" s="27"/>
      <c r="I102" s="26"/>
      <c r="J102" s="26"/>
      <c r="K102" s="28"/>
      <c r="L102" s="26"/>
      <c r="M102" s="28"/>
      <c r="N102" s="26"/>
      <c r="O102" s="28"/>
      <c r="P102" s="81" t="s">
        <v>233</v>
      </c>
      <c r="Q102" s="81" t="s">
        <v>306</v>
      </c>
      <c r="R102" s="155">
        <v>104348.26</v>
      </c>
      <c r="S102" s="82">
        <v>42548</v>
      </c>
    </row>
    <row r="103" spans="1:20" ht="13.5" thickBot="1" x14ac:dyDescent="0.25">
      <c r="A103" s="89">
        <v>22</v>
      </c>
      <c r="B103" s="90">
        <v>192561</v>
      </c>
      <c r="C103" s="91">
        <v>42419</v>
      </c>
      <c r="D103" s="90" t="s">
        <v>137</v>
      </c>
      <c r="E103" s="91">
        <v>42394</v>
      </c>
      <c r="F103" s="90" t="s">
        <v>20</v>
      </c>
      <c r="G103" s="90" t="s">
        <v>13</v>
      </c>
      <c r="H103" s="91">
        <v>42570</v>
      </c>
      <c r="I103" s="90" t="s">
        <v>214</v>
      </c>
      <c r="J103" s="90">
        <v>840</v>
      </c>
      <c r="K103" s="92">
        <v>110497.38</v>
      </c>
      <c r="L103" s="90">
        <v>840</v>
      </c>
      <c r="M103" s="92">
        <v>109907.35</v>
      </c>
      <c r="N103" s="90">
        <v>840</v>
      </c>
      <c r="O103" s="92">
        <v>110497.38</v>
      </c>
      <c r="P103" s="126" t="s">
        <v>233</v>
      </c>
      <c r="Q103" s="126" t="s">
        <v>297</v>
      </c>
      <c r="R103" s="167">
        <v>55714.44</v>
      </c>
      <c r="S103" s="127">
        <v>42564</v>
      </c>
    </row>
    <row r="104" spans="1:20" x14ac:dyDescent="0.2">
      <c r="A104" s="42">
        <v>22</v>
      </c>
      <c r="B104" s="43">
        <v>489991</v>
      </c>
      <c r="C104" s="44">
        <v>42493</v>
      </c>
      <c r="D104" s="43" t="s">
        <v>29</v>
      </c>
      <c r="E104" s="44">
        <v>42490</v>
      </c>
      <c r="F104" s="43" t="s">
        <v>15</v>
      </c>
      <c r="G104" s="43" t="s">
        <v>13</v>
      </c>
      <c r="H104" s="44">
        <v>42646</v>
      </c>
      <c r="I104" s="43" t="s">
        <v>208</v>
      </c>
      <c r="J104" s="43">
        <v>788</v>
      </c>
      <c r="K104" s="45">
        <v>490473.728</v>
      </c>
      <c r="L104" s="43">
        <v>788</v>
      </c>
      <c r="M104" s="45">
        <v>0</v>
      </c>
      <c r="N104" s="43">
        <v>788</v>
      </c>
      <c r="O104" s="46">
        <v>490473.728</v>
      </c>
    </row>
    <row r="105" spans="1:20" x14ac:dyDescent="0.2">
      <c r="A105" s="23">
        <v>22</v>
      </c>
      <c r="B105" s="1">
        <v>562574</v>
      </c>
      <c r="C105" s="7">
        <v>42507</v>
      </c>
      <c r="D105" s="1" t="s">
        <v>126</v>
      </c>
      <c r="E105" s="7">
        <v>42504</v>
      </c>
      <c r="F105" s="1" t="s">
        <v>15</v>
      </c>
      <c r="G105" s="1" t="s">
        <v>13</v>
      </c>
      <c r="H105" s="7">
        <v>42691</v>
      </c>
      <c r="I105" s="1" t="s">
        <v>65</v>
      </c>
      <c r="J105" s="1">
        <v>978</v>
      </c>
      <c r="K105" s="2">
        <v>60309.599999999999</v>
      </c>
      <c r="L105" s="1">
        <v>978</v>
      </c>
      <c r="M105" s="2">
        <v>0</v>
      </c>
      <c r="N105" s="1">
        <v>978</v>
      </c>
      <c r="O105" s="24">
        <v>60309.599999999999</v>
      </c>
    </row>
    <row r="106" spans="1:20" x14ac:dyDescent="0.2">
      <c r="A106" s="23">
        <v>22</v>
      </c>
      <c r="B106" s="1">
        <v>562620</v>
      </c>
      <c r="C106" s="7">
        <v>42507</v>
      </c>
      <c r="D106" s="1" t="s">
        <v>127</v>
      </c>
      <c r="E106" s="7">
        <v>42506</v>
      </c>
      <c r="F106" s="1" t="s">
        <v>15</v>
      </c>
      <c r="G106" s="1" t="s">
        <v>13</v>
      </c>
      <c r="H106" s="7">
        <v>42660</v>
      </c>
      <c r="I106" s="1" t="s">
        <v>214</v>
      </c>
      <c r="J106" s="1">
        <v>840</v>
      </c>
      <c r="K106" s="2">
        <v>2902.8</v>
      </c>
      <c r="L106" s="1">
        <v>840</v>
      </c>
      <c r="M106" s="2">
        <v>0</v>
      </c>
      <c r="N106" s="1">
        <v>840</v>
      </c>
      <c r="O106" s="24">
        <v>2902.8</v>
      </c>
    </row>
    <row r="107" spans="1:20" ht="13.5" thickBot="1" x14ac:dyDescent="0.25">
      <c r="A107" s="31">
        <v>22</v>
      </c>
      <c r="B107" s="32">
        <v>572090</v>
      </c>
      <c r="C107" s="33">
        <v>42509</v>
      </c>
      <c r="D107" s="32" t="s">
        <v>126</v>
      </c>
      <c r="E107" s="33">
        <v>42504</v>
      </c>
      <c r="F107" s="32" t="s">
        <v>15</v>
      </c>
      <c r="G107" s="32" t="s">
        <v>13</v>
      </c>
      <c r="H107" s="33">
        <v>42693</v>
      </c>
      <c r="I107" s="32" t="s">
        <v>65</v>
      </c>
      <c r="J107" s="32">
        <v>840</v>
      </c>
      <c r="K107" s="34">
        <v>60309.599999999999</v>
      </c>
      <c r="L107" s="32">
        <v>840</v>
      </c>
      <c r="M107" s="34">
        <v>0</v>
      </c>
      <c r="N107" s="32">
        <v>840</v>
      </c>
      <c r="O107" s="35">
        <v>60309.599999999999</v>
      </c>
    </row>
    <row r="108" spans="1:20" x14ac:dyDescent="0.2">
      <c r="A108" s="18">
        <v>22</v>
      </c>
      <c r="B108" s="19">
        <v>654032</v>
      </c>
      <c r="C108" s="20">
        <v>42527</v>
      </c>
      <c r="D108" s="19" t="s">
        <v>54</v>
      </c>
      <c r="E108" s="20">
        <v>42527</v>
      </c>
      <c r="F108" s="19" t="s">
        <v>20</v>
      </c>
      <c r="G108" s="19" t="s">
        <v>13</v>
      </c>
      <c r="H108" s="20">
        <v>42680</v>
      </c>
      <c r="I108" s="19" t="s">
        <v>55</v>
      </c>
      <c r="J108" s="19">
        <v>978</v>
      </c>
      <c r="K108" s="21">
        <v>33241.94</v>
      </c>
      <c r="L108" s="19">
        <v>978</v>
      </c>
      <c r="M108" s="21">
        <v>32989.370000000003</v>
      </c>
      <c r="N108" s="19">
        <v>978</v>
      </c>
      <c r="O108" s="21">
        <v>33241.94</v>
      </c>
      <c r="P108" s="95" t="s">
        <v>233</v>
      </c>
      <c r="Q108" s="95" t="s">
        <v>244</v>
      </c>
      <c r="R108" s="154">
        <v>813.45</v>
      </c>
      <c r="S108" s="96">
        <v>42857</v>
      </c>
    </row>
    <row r="109" spans="1:20" x14ac:dyDescent="0.2">
      <c r="A109" s="23"/>
      <c r="B109" s="1"/>
      <c r="C109" s="7"/>
      <c r="D109" s="1"/>
      <c r="E109" s="7"/>
      <c r="F109" s="1"/>
      <c r="G109" s="1"/>
      <c r="H109" s="7"/>
      <c r="I109" s="1"/>
      <c r="J109" s="1"/>
      <c r="K109" s="2"/>
      <c r="L109" s="1"/>
      <c r="M109" s="2"/>
      <c r="N109" s="1"/>
      <c r="O109" s="2"/>
      <c r="P109" s="77" t="s">
        <v>233</v>
      </c>
      <c r="Q109" s="77" t="s">
        <v>272</v>
      </c>
      <c r="R109" s="151">
        <v>19950.919999999998</v>
      </c>
      <c r="S109" s="78">
        <v>42984</v>
      </c>
    </row>
    <row r="110" spans="1:20" ht="13.5" thickBot="1" x14ac:dyDescent="0.25">
      <c r="A110" s="25"/>
      <c r="B110" s="26"/>
      <c r="C110" s="27"/>
      <c r="D110" s="26"/>
      <c r="E110" s="27"/>
      <c r="F110" s="26"/>
      <c r="G110" s="26"/>
      <c r="H110" s="27"/>
      <c r="I110" s="26"/>
      <c r="J110" s="26"/>
      <c r="K110" s="28"/>
      <c r="L110" s="26"/>
      <c r="M110" s="28"/>
      <c r="N110" s="26"/>
      <c r="O110" s="28"/>
      <c r="P110" s="81" t="s">
        <v>233</v>
      </c>
      <c r="Q110" s="81" t="s">
        <v>273</v>
      </c>
      <c r="R110" s="155">
        <v>12225</v>
      </c>
      <c r="S110" s="82">
        <v>42956</v>
      </c>
    </row>
    <row r="111" spans="1:20" x14ac:dyDescent="0.2">
      <c r="A111" s="18">
        <v>22</v>
      </c>
      <c r="B111" s="19">
        <v>662508</v>
      </c>
      <c r="C111" s="20">
        <v>42530</v>
      </c>
      <c r="D111" s="19" t="s">
        <v>74</v>
      </c>
      <c r="E111" s="20">
        <v>42528</v>
      </c>
      <c r="F111" s="19" t="s">
        <v>20</v>
      </c>
      <c r="G111" s="19" t="s">
        <v>13</v>
      </c>
      <c r="H111" s="20">
        <v>42683</v>
      </c>
      <c r="I111" s="19" t="s">
        <v>208</v>
      </c>
      <c r="J111" s="19">
        <v>978</v>
      </c>
      <c r="K111" s="21">
        <v>249442.34</v>
      </c>
      <c r="L111" s="19">
        <v>978</v>
      </c>
      <c r="M111" s="21">
        <v>204832.5</v>
      </c>
      <c r="N111" s="19">
        <v>978</v>
      </c>
      <c r="O111" s="21">
        <v>249442.34</v>
      </c>
      <c r="P111" s="85" t="s">
        <v>233</v>
      </c>
      <c r="Q111" s="85" t="s">
        <v>280</v>
      </c>
      <c r="R111" s="152">
        <v>64922.5</v>
      </c>
      <c r="S111" s="86">
        <v>42614</v>
      </c>
    </row>
    <row r="112" spans="1:20" x14ac:dyDescent="0.2">
      <c r="A112" s="23"/>
      <c r="B112" s="1"/>
      <c r="C112" s="7"/>
      <c r="D112" s="1"/>
      <c r="E112" s="7"/>
      <c r="F112" s="1"/>
      <c r="G112" s="1"/>
      <c r="H112" s="7"/>
      <c r="I112" s="1"/>
      <c r="J112" s="1"/>
      <c r="K112" s="2"/>
      <c r="L112" s="1"/>
      <c r="M112" s="2"/>
      <c r="N112" s="1"/>
      <c r="O112" s="2"/>
      <c r="P112" s="79" t="s">
        <v>233</v>
      </c>
      <c r="Q112" s="79" t="s">
        <v>283</v>
      </c>
      <c r="R112" s="168">
        <v>25000</v>
      </c>
      <c r="S112" s="80">
        <v>42608</v>
      </c>
    </row>
    <row r="113" spans="1:19" x14ac:dyDescent="0.2">
      <c r="A113" s="23"/>
      <c r="B113" s="1"/>
      <c r="C113" s="7"/>
      <c r="D113" s="1"/>
      <c r="E113" s="7"/>
      <c r="F113" s="1"/>
      <c r="G113" s="1"/>
      <c r="H113" s="7"/>
      <c r="I113" s="1"/>
      <c r="J113" s="1"/>
      <c r="K113" s="2"/>
      <c r="L113" s="1"/>
      <c r="M113" s="2"/>
      <c r="N113" s="1"/>
      <c r="O113" s="2"/>
      <c r="P113" s="79" t="s">
        <v>233</v>
      </c>
      <c r="Q113" s="79" t="s">
        <v>284</v>
      </c>
      <c r="R113" s="168">
        <v>25000</v>
      </c>
      <c r="S113" s="80">
        <v>42607</v>
      </c>
    </row>
    <row r="114" spans="1:19" x14ac:dyDescent="0.2">
      <c r="A114" s="23"/>
      <c r="B114" s="1"/>
      <c r="C114" s="7"/>
      <c r="D114" s="1"/>
      <c r="E114" s="7"/>
      <c r="F114" s="1"/>
      <c r="G114" s="1"/>
      <c r="H114" s="7"/>
      <c r="I114" s="1"/>
      <c r="J114" s="1"/>
      <c r="K114" s="2"/>
      <c r="L114" s="1"/>
      <c r="M114" s="2"/>
      <c r="N114" s="1"/>
      <c r="O114" s="2"/>
      <c r="P114" s="79" t="s">
        <v>233</v>
      </c>
      <c r="Q114" s="79" t="s">
        <v>285</v>
      </c>
      <c r="R114" s="168">
        <v>10000</v>
      </c>
      <c r="S114" s="80">
        <v>42600</v>
      </c>
    </row>
    <row r="115" spans="1:19" x14ac:dyDescent="0.2">
      <c r="A115" s="23"/>
      <c r="B115" s="1"/>
      <c r="C115" s="7"/>
      <c r="D115" s="1"/>
      <c r="E115" s="7"/>
      <c r="F115" s="1"/>
      <c r="G115" s="1"/>
      <c r="H115" s="7"/>
      <c r="I115" s="1"/>
      <c r="J115" s="1"/>
      <c r="K115" s="2"/>
      <c r="L115" s="1"/>
      <c r="M115" s="2"/>
      <c r="N115" s="1"/>
      <c r="O115" s="2"/>
      <c r="P115" s="79" t="s">
        <v>315</v>
      </c>
      <c r="Q115" s="79" t="s">
        <v>337</v>
      </c>
      <c r="R115" s="168">
        <v>39950</v>
      </c>
      <c r="S115" s="80">
        <v>42599</v>
      </c>
    </row>
    <row r="116" spans="1:19" ht="13.5" thickBot="1" x14ac:dyDescent="0.25">
      <c r="A116" s="25"/>
      <c r="B116" s="26"/>
      <c r="C116" s="27"/>
      <c r="D116" s="26"/>
      <c r="E116" s="27"/>
      <c r="F116" s="26"/>
      <c r="G116" s="26"/>
      <c r="H116" s="27"/>
      <c r="I116" s="26"/>
      <c r="J116" s="26"/>
      <c r="K116" s="28"/>
      <c r="L116" s="26"/>
      <c r="M116" s="28"/>
      <c r="N116" s="26"/>
      <c r="O116" s="28"/>
      <c r="P116" s="87" t="s">
        <v>315</v>
      </c>
      <c r="Q116" s="87" t="s">
        <v>338</v>
      </c>
      <c r="R116" s="153">
        <v>39960</v>
      </c>
      <c r="S116" s="88">
        <v>42587</v>
      </c>
    </row>
    <row r="117" spans="1:19" x14ac:dyDescent="0.2">
      <c r="A117" s="18">
        <v>22</v>
      </c>
      <c r="B117" s="19">
        <v>851257</v>
      </c>
      <c r="C117" s="20">
        <v>42585</v>
      </c>
      <c r="D117" s="19" t="s">
        <v>31</v>
      </c>
      <c r="E117" s="20">
        <v>42585</v>
      </c>
      <c r="F117" s="19" t="s">
        <v>20</v>
      </c>
      <c r="G117" s="19" t="s">
        <v>13</v>
      </c>
      <c r="H117" s="20">
        <v>42738</v>
      </c>
      <c r="I117" s="19" t="s">
        <v>208</v>
      </c>
      <c r="J117" s="19">
        <v>978</v>
      </c>
      <c r="K117" s="21">
        <v>256710.39999999999</v>
      </c>
      <c r="L117" s="19">
        <v>978</v>
      </c>
      <c r="M117" s="21">
        <v>180970.34</v>
      </c>
      <c r="N117" s="19">
        <v>978</v>
      </c>
      <c r="O117" s="21">
        <v>256710.39999999999</v>
      </c>
      <c r="P117" s="95" t="s">
        <v>233</v>
      </c>
      <c r="Q117" s="95" t="s">
        <v>262</v>
      </c>
      <c r="R117" s="154">
        <v>32565.46</v>
      </c>
      <c r="S117" s="96">
        <v>42647</v>
      </c>
    </row>
    <row r="118" spans="1:19" x14ac:dyDescent="0.2">
      <c r="A118" s="23"/>
      <c r="B118" s="1"/>
      <c r="C118" s="7"/>
      <c r="D118" s="1"/>
      <c r="E118" s="7"/>
      <c r="F118" s="1"/>
      <c r="G118" s="1"/>
      <c r="H118" s="7"/>
      <c r="I118" s="1"/>
      <c r="J118" s="1"/>
      <c r="K118" s="2"/>
      <c r="L118" s="1"/>
      <c r="M118" s="2"/>
      <c r="N118" s="1"/>
      <c r="O118" s="2"/>
      <c r="P118" s="77" t="s">
        <v>233</v>
      </c>
      <c r="Q118" s="77" t="s">
        <v>263</v>
      </c>
      <c r="R118" s="151">
        <v>99975</v>
      </c>
      <c r="S118" s="78">
        <v>42647</v>
      </c>
    </row>
    <row r="119" spans="1:19" x14ac:dyDescent="0.2">
      <c r="A119" s="23"/>
      <c r="B119" s="1"/>
      <c r="C119" s="7"/>
      <c r="D119" s="1"/>
      <c r="E119" s="7"/>
      <c r="F119" s="1"/>
      <c r="G119" s="1"/>
      <c r="H119" s="7"/>
      <c r="I119" s="1"/>
      <c r="J119" s="1"/>
      <c r="K119" s="2"/>
      <c r="L119" s="1"/>
      <c r="M119" s="2"/>
      <c r="N119" s="1"/>
      <c r="O119" s="2"/>
      <c r="P119" s="77" t="s">
        <v>233</v>
      </c>
      <c r="Q119" s="77" t="s">
        <v>267</v>
      </c>
      <c r="R119" s="151">
        <v>24214.94</v>
      </c>
      <c r="S119" s="78">
        <v>42660</v>
      </c>
    </row>
    <row r="120" spans="1:19" ht="13.5" thickBot="1" x14ac:dyDescent="0.25">
      <c r="A120" s="25"/>
      <c r="B120" s="26"/>
      <c r="C120" s="27"/>
      <c r="D120" s="26"/>
      <c r="E120" s="27"/>
      <c r="F120" s="26"/>
      <c r="G120" s="26"/>
      <c r="H120" s="27"/>
      <c r="I120" s="26"/>
      <c r="J120" s="26"/>
      <c r="K120" s="28"/>
      <c r="L120" s="26"/>
      <c r="M120" s="28"/>
      <c r="N120" s="26"/>
      <c r="O120" s="28"/>
      <c r="P120" s="81" t="s">
        <v>315</v>
      </c>
      <c r="Q120" s="81" t="s">
        <v>348</v>
      </c>
      <c r="R120" s="155">
        <v>99955</v>
      </c>
      <c r="S120" s="82">
        <v>42655</v>
      </c>
    </row>
    <row r="121" spans="1:19" x14ac:dyDescent="0.2">
      <c r="A121" s="18">
        <v>22</v>
      </c>
      <c r="B121" s="19">
        <v>880230</v>
      </c>
      <c r="C121" s="20">
        <v>42600</v>
      </c>
      <c r="D121" s="19" t="s">
        <v>134</v>
      </c>
      <c r="E121" s="20">
        <v>42599</v>
      </c>
      <c r="F121" s="19" t="s">
        <v>20</v>
      </c>
      <c r="G121" s="19" t="s">
        <v>13</v>
      </c>
      <c r="H121" s="20">
        <v>42753</v>
      </c>
      <c r="I121" s="19" t="s">
        <v>208</v>
      </c>
      <c r="J121" s="19">
        <v>978</v>
      </c>
      <c r="K121" s="21">
        <v>176779.1</v>
      </c>
      <c r="L121" s="19">
        <v>978</v>
      </c>
      <c r="M121" s="21">
        <v>157376.07999999999</v>
      </c>
      <c r="N121" s="19">
        <v>978</v>
      </c>
      <c r="O121" s="21">
        <v>176779.1</v>
      </c>
      <c r="P121" s="134" t="s">
        <v>233</v>
      </c>
      <c r="Q121" s="134" t="s">
        <v>251</v>
      </c>
      <c r="R121" s="164">
        <v>24965</v>
      </c>
      <c r="S121" s="135">
        <v>42667</v>
      </c>
    </row>
    <row r="122" spans="1:19" x14ac:dyDescent="0.2">
      <c r="A122" s="23"/>
      <c r="B122" s="1"/>
      <c r="C122" s="7"/>
      <c r="D122" s="1"/>
      <c r="E122" s="7"/>
      <c r="F122" s="1"/>
      <c r="G122" s="1"/>
      <c r="H122" s="7"/>
      <c r="I122" s="1"/>
      <c r="J122" s="1"/>
      <c r="K122" s="2"/>
      <c r="L122" s="1"/>
      <c r="M122" s="2"/>
      <c r="N122" s="1"/>
      <c r="O122" s="2"/>
      <c r="P122" s="136" t="s">
        <v>233</v>
      </c>
      <c r="Q122" s="136" t="s">
        <v>261</v>
      </c>
      <c r="R122" s="165">
        <v>59950</v>
      </c>
      <c r="S122" s="137">
        <v>42662</v>
      </c>
    </row>
    <row r="123" spans="1:19" x14ac:dyDescent="0.2">
      <c r="A123" s="23"/>
      <c r="B123" s="1"/>
      <c r="C123" s="7"/>
      <c r="D123" s="1"/>
      <c r="E123" s="7"/>
      <c r="F123" s="1"/>
      <c r="G123" s="1"/>
      <c r="H123" s="7"/>
      <c r="I123" s="1"/>
      <c r="J123" s="1"/>
      <c r="K123" s="2"/>
      <c r="L123" s="1"/>
      <c r="M123" s="2"/>
      <c r="N123" s="1"/>
      <c r="O123" s="2"/>
      <c r="P123" s="136" t="s">
        <v>233</v>
      </c>
      <c r="Q123" s="136" t="s">
        <v>267</v>
      </c>
      <c r="R123" s="165">
        <v>25785.06</v>
      </c>
      <c r="S123" s="137">
        <v>42660</v>
      </c>
    </row>
    <row r="124" spans="1:19" ht="13.5" thickBot="1" x14ac:dyDescent="0.25">
      <c r="A124" s="25"/>
      <c r="B124" s="26"/>
      <c r="C124" s="27"/>
      <c r="D124" s="26"/>
      <c r="E124" s="27"/>
      <c r="F124" s="26"/>
      <c r="G124" s="26"/>
      <c r="H124" s="27"/>
      <c r="I124" s="26"/>
      <c r="J124" s="26"/>
      <c r="K124" s="28"/>
      <c r="L124" s="26"/>
      <c r="M124" s="28"/>
      <c r="N124" s="26"/>
      <c r="O124" s="28"/>
      <c r="P124" s="138" t="s">
        <v>233</v>
      </c>
      <c r="Q124" s="138" t="s">
        <v>303</v>
      </c>
      <c r="R124" s="166">
        <v>66079.039999999994</v>
      </c>
      <c r="S124" s="139">
        <v>42675</v>
      </c>
    </row>
    <row r="125" spans="1:19" x14ac:dyDescent="0.2">
      <c r="A125" s="18">
        <v>22</v>
      </c>
      <c r="B125" s="19">
        <v>1004834</v>
      </c>
      <c r="C125" s="20">
        <v>42647</v>
      </c>
      <c r="D125" s="19" t="s">
        <v>44</v>
      </c>
      <c r="E125" s="20">
        <v>42646</v>
      </c>
      <c r="F125" s="19" t="s">
        <v>20</v>
      </c>
      <c r="G125" s="19" t="s">
        <v>13</v>
      </c>
      <c r="H125" s="20">
        <v>42798</v>
      </c>
      <c r="I125" s="19" t="s">
        <v>214</v>
      </c>
      <c r="J125" s="19">
        <v>840</v>
      </c>
      <c r="K125" s="21">
        <v>206062.8</v>
      </c>
      <c r="L125" s="19">
        <v>840</v>
      </c>
      <c r="M125" s="21">
        <v>205792.6</v>
      </c>
      <c r="N125" s="19">
        <v>840</v>
      </c>
      <c r="O125" s="21">
        <v>206062.8</v>
      </c>
      <c r="P125" s="95" t="s">
        <v>233</v>
      </c>
      <c r="Q125" s="95" t="s">
        <v>260</v>
      </c>
      <c r="R125" s="154">
        <v>62781.5</v>
      </c>
      <c r="S125" s="96">
        <v>42922</v>
      </c>
    </row>
    <row r="126" spans="1:19" x14ac:dyDescent="0.2">
      <c r="A126" s="23"/>
      <c r="B126" s="1"/>
      <c r="C126" s="7"/>
      <c r="D126" s="1"/>
      <c r="E126" s="7"/>
      <c r="F126" s="1"/>
      <c r="G126" s="1"/>
      <c r="H126" s="7"/>
      <c r="I126" s="1"/>
      <c r="J126" s="1"/>
      <c r="K126" s="2"/>
      <c r="L126" s="1"/>
      <c r="M126" s="2"/>
      <c r="N126" s="1"/>
      <c r="O126" s="2"/>
      <c r="P126" s="77" t="s">
        <v>233</v>
      </c>
      <c r="Q126" s="77" t="s">
        <v>268</v>
      </c>
      <c r="R126" s="151">
        <v>90445.6</v>
      </c>
      <c r="S126" s="78">
        <v>42727</v>
      </c>
    </row>
    <row r="127" spans="1:19" ht="13.5" thickBot="1" x14ac:dyDescent="0.25">
      <c r="A127" s="25"/>
      <c r="B127" s="26"/>
      <c r="C127" s="27"/>
      <c r="D127" s="26"/>
      <c r="E127" s="27"/>
      <c r="F127" s="26"/>
      <c r="G127" s="26"/>
      <c r="H127" s="27"/>
      <c r="I127" s="26"/>
      <c r="J127" s="26"/>
      <c r="K127" s="28"/>
      <c r="L127" s="26"/>
      <c r="M127" s="28"/>
      <c r="N127" s="26"/>
      <c r="O127" s="28"/>
      <c r="P127" s="81" t="s">
        <v>233</v>
      </c>
      <c r="Q127" s="81" t="s">
        <v>269</v>
      </c>
      <c r="R127" s="155">
        <v>52565.5</v>
      </c>
      <c r="S127" s="82">
        <v>42947</v>
      </c>
    </row>
    <row r="128" spans="1:19" ht="13.5" thickBot="1" x14ac:dyDescent="0.25">
      <c r="A128" s="89">
        <v>22</v>
      </c>
      <c r="B128" s="90">
        <v>1016146</v>
      </c>
      <c r="C128" s="91">
        <v>42649</v>
      </c>
      <c r="D128" s="90" t="s">
        <v>59</v>
      </c>
      <c r="E128" s="91">
        <v>42647</v>
      </c>
      <c r="F128" s="90" t="s">
        <v>20</v>
      </c>
      <c r="G128" s="90" t="s">
        <v>13</v>
      </c>
      <c r="H128" s="91">
        <v>42800</v>
      </c>
      <c r="I128" s="90" t="s">
        <v>208</v>
      </c>
      <c r="J128" s="90">
        <v>978</v>
      </c>
      <c r="K128" s="92">
        <v>90619.199999999997</v>
      </c>
      <c r="L128" s="90">
        <v>978</v>
      </c>
      <c r="M128" s="92">
        <v>56039.61</v>
      </c>
      <c r="N128" s="90">
        <v>978</v>
      </c>
      <c r="O128" s="92">
        <v>90619.199999999997</v>
      </c>
      <c r="P128" s="132" t="s">
        <v>233</v>
      </c>
      <c r="Q128" s="132" t="s">
        <v>259</v>
      </c>
      <c r="R128" s="169">
        <v>56039.61</v>
      </c>
      <c r="S128" s="133">
        <v>42695</v>
      </c>
    </row>
    <row r="129" spans="1:20" x14ac:dyDescent="0.2">
      <c r="A129" s="18">
        <v>22</v>
      </c>
      <c r="B129" s="19">
        <v>1075843</v>
      </c>
      <c r="C129" s="20">
        <v>42668</v>
      </c>
      <c r="D129" s="19" t="s">
        <v>181</v>
      </c>
      <c r="E129" s="20">
        <v>42667</v>
      </c>
      <c r="F129" s="19" t="s">
        <v>20</v>
      </c>
      <c r="G129" s="19" t="s">
        <v>13</v>
      </c>
      <c r="H129" s="20">
        <v>42819</v>
      </c>
      <c r="I129" s="19" t="s">
        <v>208</v>
      </c>
      <c r="J129" s="19">
        <v>978</v>
      </c>
      <c r="K129" s="21">
        <v>275267.21999999997</v>
      </c>
      <c r="L129" s="19">
        <v>978</v>
      </c>
      <c r="M129" s="21">
        <v>239113.19</v>
      </c>
      <c r="N129" s="19">
        <v>978</v>
      </c>
      <c r="O129" s="21">
        <v>275267.21999999997</v>
      </c>
      <c r="P129" s="72" t="s">
        <v>233</v>
      </c>
      <c r="Q129" s="72" t="s">
        <v>229</v>
      </c>
      <c r="R129" s="148">
        <v>50000</v>
      </c>
      <c r="S129" s="74">
        <v>42740</v>
      </c>
    </row>
    <row r="130" spans="1:20" x14ac:dyDescent="0.2">
      <c r="A130" s="23"/>
      <c r="B130" s="1"/>
      <c r="C130" s="7"/>
      <c r="D130" s="1"/>
      <c r="E130" s="7"/>
      <c r="F130" s="1"/>
      <c r="G130" s="1"/>
      <c r="H130" s="7"/>
      <c r="I130" s="1"/>
      <c r="J130" s="1"/>
      <c r="K130" s="2"/>
      <c r="L130" s="1"/>
      <c r="M130" s="2"/>
      <c r="N130" s="1"/>
      <c r="O130" s="2"/>
      <c r="P130" s="47" t="s">
        <v>233</v>
      </c>
      <c r="Q130" s="47" t="s">
        <v>236</v>
      </c>
      <c r="R130" s="149">
        <v>39400</v>
      </c>
      <c r="S130" s="75">
        <v>42751</v>
      </c>
    </row>
    <row r="131" spans="1:20" x14ac:dyDescent="0.2">
      <c r="A131" s="23"/>
      <c r="B131" s="1"/>
      <c r="C131" s="7"/>
      <c r="D131" s="1"/>
      <c r="E131" s="7"/>
      <c r="F131" s="1"/>
      <c r="G131" s="1"/>
      <c r="H131" s="7"/>
      <c r="I131" s="1"/>
      <c r="J131" s="1"/>
      <c r="K131" s="2"/>
      <c r="L131" s="1"/>
      <c r="M131" s="2"/>
      <c r="N131" s="1"/>
      <c r="O131" s="2"/>
      <c r="P131" s="47" t="s">
        <v>233</v>
      </c>
      <c r="Q131" s="47" t="s">
        <v>237</v>
      </c>
      <c r="R131" s="149">
        <v>99832.65</v>
      </c>
      <c r="S131" s="75">
        <v>42717</v>
      </c>
    </row>
    <row r="132" spans="1:20" ht="13.5" thickBot="1" x14ac:dyDescent="0.25">
      <c r="A132" s="25"/>
      <c r="B132" s="26"/>
      <c r="C132" s="27"/>
      <c r="D132" s="26"/>
      <c r="E132" s="27"/>
      <c r="F132" s="26"/>
      <c r="G132" s="26"/>
      <c r="H132" s="27"/>
      <c r="I132" s="26"/>
      <c r="J132" s="26"/>
      <c r="K132" s="28"/>
      <c r="L132" s="26"/>
      <c r="M132" s="28"/>
      <c r="N132" s="26"/>
      <c r="O132" s="28"/>
      <c r="P132" s="73" t="s">
        <v>315</v>
      </c>
      <c r="Q132" s="73" t="s">
        <v>320</v>
      </c>
      <c r="R132" s="150">
        <v>49880.54</v>
      </c>
      <c r="S132" s="76">
        <v>42712</v>
      </c>
    </row>
    <row r="133" spans="1:20" x14ac:dyDescent="0.2">
      <c r="A133" s="240">
        <v>22</v>
      </c>
      <c r="B133" s="234">
        <v>1314489</v>
      </c>
      <c r="C133" s="238">
        <v>42732</v>
      </c>
      <c r="D133" s="234" t="s">
        <v>205</v>
      </c>
      <c r="E133" s="238">
        <v>42731</v>
      </c>
      <c r="F133" s="234" t="s">
        <v>39</v>
      </c>
      <c r="G133" s="234" t="s">
        <v>13</v>
      </c>
      <c r="H133" s="238">
        <v>42883</v>
      </c>
      <c r="I133" s="234" t="s">
        <v>208</v>
      </c>
      <c r="J133" s="234">
        <v>978</v>
      </c>
      <c r="K133" s="232">
        <v>288116.08</v>
      </c>
      <c r="L133" s="234">
        <v>978</v>
      </c>
      <c r="M133" s="232">
        <v>339116.08</v>
      </c>
      <c r="N133" s="234">
        <v>978</v>
      </c>
      <c r="O133" s="232">
        <v>288116.08</v>
      </c>
      <c r="P133" s="95" t="s">
        <v>233</v>
      </c>
      <c r="Q133" s="130" t="s">
        <v>329</v>
      </c>
      <c r="R133" s="154">
        <v>22900</v>
      </c>
      <c r="S133" s="96">
        <v>42935</v>
      </c>
    </row>
    <row r="134" spans="1:20" ht="15" customHeight="1" x14ac:dyDescent="0.2">
      <c r="A134" s="265"/>
      <c r="B134" s="260"/>
      <c r="C134" s="261"/>
      <c r="D134" s="260"/>
      <c r="E134" s="261"/>
      <c r="F134" s="260"/>
      <c r="G134" s="260"/>
      <c r="H134" s="261"/>
      <c r="I134" s="260"/>
      <c r="J134" s="260"/>
      <c r="K134" s="266"/>
      <c r="L134" s="260"/>
      <c r="M134" s="266"/>
      <c r="N134" s="260"/>
      <c r="O134" s="266"/>
      <c r="P134" s="77" t="s">
        <v>233</v>
      </c>
      <c r="Q134" s="77" t="s">
        <v>339</v>
      </c>
      <c r="R134" s="151">
        <v>21955</v>
      </c>
      <c r="S134" s="78">
        <v>42916</v>
      </c>
      <c r="T134" s="64"/>
    </row>
    <row r="135" spans="1:20" ht="15" customHeight="1" x14ac:dyDescent="0.2">
      <c r="A135" s="265"/>
      <c r="B135" s="260"/>
      <c r="C135" s="261"/>
      <c r="D135" s="260"/>
      <c r="E135" s="261"/>
      <c r="F135" s="260"/>
      <c r="G135" s="260"/>
      <c r="H135" s="261"/>
      <c r="I135" s="260"/>
      <c r="J135" s="260"/>
      <c r="K135" s="266"/>
      <c r="L135" s="260"/>
      <c r="M135" s="266"/>
      <c r="N135" s="260"/>
      <c r="O135" s="266"/>
      <c r="P135" s="77" t="s">
        <v>233</v>
      </c>
      <c r="Q135" s="77" t="s">
        <v>340</v>
      </c>
      <c r="R135" s="151">
        <v>31982</v>
      </c>
      <c r="S135" s="78">
        <v>42898</v>
      </c>
      <c r="T135" s="64"/>
    </row>
    <row r="136" spans="1:20" ht="15" customHeight="1" x14ac:dyDescent="0.2">
      <c r="A136" s="265"/>
      <c r="B136" s="260"/>
      <c r="C136" s="261"/>
      <c r="D136" s="260"/>
      <c r="E136" s="261"/>
      <c r="F136" s="260"/>
      <c r="G136" s="260"/>
      <c r="H136" s="261"/>
      <c r="I136" s="260"/>
      <c r="J136" s="260"/>
      <c r="K136" s="266"/>
      <c r="L136" s="260"/>
      <c r="M136" s="266"/>
      <c r="N136" s="260"/>
      <c r="O136" s="266"/>
      <c r="P136" s="77" t="s">
        <v>233</v>
      </c>
      <c r="Q136" s="77" t="s">
        <v>341</v>
      </c>
      <c r="R136" s="151">
        <v>27930</v>
      </c>
      <c r="S136" s="78">
        <v>42901</v>
      </c>
      <c r="T136" s="64"/>
    </row>
    <row r="137" spans="1:20" ht="15" customHeight="1" x14ac:dyDescent="0.2">
      <c r="A137" s="265"/>
      <c r="B137" s="260"/>
      <c r="C137" s="261"/>
      <c r="D137" s="260"/>
      <c r="E137" s="261"/>
      <c r="F137" s="260"/>
      <c r="G137" s="260"/>
      <c r="H137" s="261"/>
      <c r="I137" s="260"/>
      <c r="J137" s="260"/>
      <c r="K137" s="266"/>
      <c r="L137" s="260"/>
      <c r="M137" s="266"/>
      <c r="N137" s="260"/>
      <c r="O137" s="266"/>
      <c r="P137" s="77" t="s">
        <v>233</v>
      </c>
      <c r="Q137" s="77" t="s">
        <v>342</v>
      </c>
      <c r="R137" s="151">
        <v>16500</v>
      </c>
      <c r="S137" s="78">
        <v>42957</v>
      </c>
      <c r="T137" s="64"/>
    </row>
    <row r="138" spans="1:20" ht="15" customHeight="1" x14ac:dyDescent="0.2">
      <c r="A138" s="265"/>
      <c r="B138" s="260"/>
      <c r="C138" s="261"/>
      <c r="D138" s="260"/>
      <c r="E138" s="261"/>
      <c r="F138" s="260"/>
      <c r="G138" s="260"/>
      <c r="H138" s="261"/>
      <c r="I138" s="260"/>
      <c r="J138" s="260"/>
      <c r="K138" s="266"/>
      <c r="L138" s="260"/>
      <c r="M138" s="266"/>
      <c r="N138" s="260"/>
      <c r="O138" s="266"/>
      <c r="P138" s="77" t="s">
        <v>233</v>
      </c>
      <c r="Q138" s="77" t="s">
        <v>343</v>
      </c>
      <c r="R138" s="151">
        <v>40955</v>
      </c>
      <c r="S138" s="78">
        <v>42921</v>
      </c>
      <c r="T138" s="64"/>
    </row>
    <row r="139" spans="1:20" ht="15" customHeight="1" x14ac:dyDescent="0.2">
      <c r="A139" s="265"/>
      <c r="B139" s="260"/>
      <c r="C139" s="261"/>
      <c r="D139" s="260"/>
      <c r="E139" s="261"/>
      <c r="F139" s="260"/>
      <c r="G139" s="260"/>
      <c r="H139" s="261"/>
      <c r="I139" s="260"/>
      <c r="J139" s="260"/>
      <c r="K139" s="266"/>
      <c r="L139" s="260"/>
      <c r="M139" s="266"/>
      <c r="N139" s="260"/>
      <c r="O139" s="266"/>
      <c r="P139" s="77" t="s">
        <v>233</v>
      </c>
      <c r="Q139" s="77" t="s">
        <v>344</v>
      </c>
      <c r="R139" s="151">
        <v>45000</v>
      </c>
      <c r="S139" s="78">
        <v>42926</v>
      </c>
      <c r="T139" s="64"/>
    </row>
    <row r="140" spans="1:20" ht="15" customHeight="1" x14ac:dyDescent="0.2">
      <c r="A140" s="265"/>
      <c r="B140" s="260"/>
      <c r="C140" s="261"/>
      <c r="D140" s="260"/>
      <c r="E140" s="261"/>
      <c r="F140" s="260"/>
      <c r="G140" s="260"/>
      <c r="H140" s="261"/>
      <c r="I140" s="260"/>
      <c r="J140" s="260"/>
      <c r="K140" s="266"/>
      <c r="L140" s="260"/>
      <c r="M140" s="266"/>
      <c r="N140" s="260"/>
      <c r="O140" s="266"/>
      <c r="P140" s="77" t="s">
        <v>233</v>
      </c>
      <c r="Q140" s="77" t="s">
        <v>345</v>
      </c>
      <c r="R140" s="151">
        <v>39900</v>
      </c>
      <c r="S140" s="78">
        <v>42934</v>
      </c>
      <c r="T140" s="64"/>
    </row>
    <row r="141" spans="1:20" ht="15" customHeight="1" x14ac:dyDescent="0.2">
      <c r="A141" s="265"/>
      <c r="B141" s="260"/>
      <c r="C141" s="261"/>
      <c r="D141" s="260"/>
      <c r="E141" s="261"/>
      <c r="F141" s="260"/>
      <c r="G141" s="260"/>
      <c r="H141" s="261"/>
      <c r="I141" s="260"/>
      <c r="J141" s="260"/>
      <c r="K141" s="266"/>
      <c r="L141" s="260"/>
      <c r="M141" s="266"/>
      <c r="N141" s="260"/>
      <c r="O141" s="266"/>
      <c r="P141" s="77" t="s">
        <v>233</v>
      </c>
      <c r="Q141" s="131" t="s">
        <v>329</v>
      </c>
      <c r="R141" s="151">
        <v>12.08</v>
      </c>
      <c r="S141" s="78">
        <v>42957</v>
      </c>
    </row>
    <row r="142" spans="1:20" ht="15" customHeight="1" x14ac:dyDescent="0.2">
      <c r="A142" s="265"/>
      <c r="B142" s="260"/>
      <c r="C142" s="261"/>
      <c r="D142" s="260"/>
      <c r="E142" s="261"/>
      <c r="F142" s="260"/>
      <c r="G142" s="260"/>
      <c r="H142" s="261"/>
      <c r="I142" s="260"/>
      <c r="J142" s="260"/>
      <c r="K142" s="266"/>
      <c r="L142" s="260"/>
      <c r="M142" s="266"/>
      <c r="N142" s="260"/>
      <c r="O142" s="266"/>
      <c r="P142" s="77" t="s">
        <v>315</v>
      </c>
      <c r="Q142" s="77" t="s">
        <v>346</v>
      </c>
      <c r="R142" s="151">
        <v>26000</v>
      </c>
      <c r="S142" s="78">
        <v>42902</v>
      </c>
      <c r="T142" s="64"/>
    </row>
    <row r="143" spans="1:20" ht="15.75" customHeight="1" thickBot="1" x14ac:dyDescent="0.25">
      <c r="A143" s="241"/>
      <c r="B143" s="235"/>
      <c r="C143" s="239"/>
      <c r="D143" s="235"/>
      <c r="E143" s="239"/>
      <c r="F143" s="235"/>
      <c r="G143" s="235"/>
      <c r="H143" s="239"/>
      <c r="I143" s="235"/>
      <c r="J143" s="235"/>
      <c r="K143" s="233"/>
      <c r="L143" s="235"/>
      <c r="M143" s="233"/>
      <c r="N143" s="235"/>
      <c r="O143" s="233"/>
      <c r="P143" s="81" t="s">
        <v>315</v>
      </c>
      <c r="Q143" s="81" t="s">
        <v>347</v>
      </c>
      <c r="R143" s="155">
        <v>14982</v>
      </c>
      <c r="S143" s="82">
        <v>42914</v>
      </c>
      <c r="T143" s="64"/>
    </row>
    <row r="144" spans="1:20" x14ac:dyDescent="0.2">
      <c r="A144" s="42">
        <v>22</v>
      </c>
      <c r="B144" s="43">
        <v>631750</v>
      </c>
      <c r="C144" s="44">
        <v>42907</v>
      </c>
      <c r="D144" s="43" t="s">
        <v>156</v>
      </c>
      <c r="E144" s="44">
        <v>42906</v>
      </c>
      <c r="F144" s="43" t="s">
        <v>20</v>
      </c>
      <c r="G144" s="43" t="s">
        <v>13</v>
      </c>
      <c r="H144" s="44">
        <v>43060</v>
      </c>
      <c r="I144" s="43" t="s">
        <v>55</v>
      </c>
      <c r="J144" s="43">
        <v>978</v>
      </c>
      <c r="K144" s="45">
        <v>52992.7</v>
      </c>
      <c r="L144" s="43">
        <v>978</v>
      </c>
      <c r="M144" s="45">
        <v>49696.75</v>
      </c>
      <c r="N144" s="43">
        <v>978</v>
      </c>
      <c r="O144" s="46">
        <v>52992.7</v>
      </c>
    </row>
    <row r="145" spans="1:19" x14ac:dyDescent="0.2">
      <c r="A145" s="23">
        <v>22</v>
      </c>
      <c r="B145" s="1">
        <v>958295</v>
      </c>
      <c r="C145" s="7">
        <v>43019</v>
      </c>
      <c r="D145" s="1" t="s">
        <v>92</v>
      </c>
      <c r="E145" s="7">
        <v>43019</v>
      </c>
      <c r="F145" s="1" t="s">
        <v>39</v>
      </c>
      <c r="G145" s="1" t="s">
        <v>13</v>
      </c>
      <c r="H145" s="7">
        <v>43170</v>
      </c>
      <c r="I145" s="1" t="s">
        <v>208</v>
      </c>
      <c r="J145" s="1">
        <v>978</v>
      </c>
      <c r="K145" s="2">
        <v>87025.13</v>
      </c>
      <c r="L145" s="1">
        <v>978</v>
      </c>
      <c r="M145" s="2">
        <v>156362.06</v>
      </c>
      <c r="N145" s="1">
        <v>978</v>
      </c>
      <c r="O145" s="24">
        <v>87025.13</v>
      </c>
      <c r="P145" s="56" t="s">
        <v>233</v>
      </c>
      <c r="Q145" s="61" t="s">
        <v>329</v>
      </c>
      <c r="R145" s="162">
        <v>79898.63</v>
      </c>
      <c r="S145" s="57">
        <v>43097</v>
      </c>
    </row>
    <row r="146" spans="1:19" x14ac:dyDescent="0.2">
      <c r="A146" s="31"/>
      <c r="B146" s="32"/>
      <c r="C146" s="33"/>
      <c r="D146" s="32"/>
      <c r="E146" s="33"/>
      <c r="F146" s="32"/>
      <c r="G146" s="32"/>
      <c r="H146" s="33"/>
      <c r="I146" s="32"/>
      <c r="J146" s="32"/>
      <c r="K146" s="34"/>
      <c r="L146" s="32"/>
      <c r="M146" s="34"/>
      <c r="N146" s="32"/>
      <c r="O146" s="35"/>
      <c r="P146" s="56" t="s">
        <v>233</v>
      </c>
      <c r="Q146" s="61" t="s">
        <v>329</v>
      </c>
      <c r="R146" s="162">
        <v>7126.5</v>
      </c>
      <c r="S146" s="57">
        <v>43087</v>
      </c>
    </row>
    <row r="147" spans="1:19" ht="13.5" thickBot="1" x14ac:dyDescent="0.25">
      <c r="A147" s="25">
        <v>22</v>
      </c>
      <c r="B147" s="26">
        <v>1172149</v>
      </c>
      <c r="C147" s="27">
        <v>43077</v>
      </c>
      <c r="D147" s="26" t="s">
        <v>69</v>
      </c>
      <c r="E147" s="27">
        <v>43075</v>
      </c>
      <c r="F147" s="26" t="s">
        <v>15</v>
      </c>
      <c r="G147" s="26" t="s">
        <v>13</v>
      </c>
      <c r="H147" s="27">
        <v>43228</v>
      </c>
      <c r="I147" s="26" t="s">
        <v>55</v>
      </c>
      <c r="J147" s="26">
        <v>978</v>
      </c>
      <c r="K147" s="28">
        <v>14634.52</v>
      </c>
      <c r="L147" s="26">
        <v>978</v>
      </c>
      <c r="M147" s="28">
        <v>0</v>
      </c>
      <c r="N147" s="26">
        <v>978</v>
      </c>
      <c r="O147" s="29">
        <v>14634.52</v>
      </c>
    </row>
    <row r="148" spans="1:19" x14ac:dyDescent="0.2">
      <c r="A148" s="18">
        <v>22</v>
      </c>
      <c r="B148" s="19">
        <v>16093</v>
      </c>
      <c r="C148" s="20">
        <v>43104</v>
      </c>
      <c r="D148" s="19" t="s">
        <v>38</v>
      </c>
      <c r="E148" s="20">
        <v>43104</v>
      </c>
      <c r="F148" s="19" t="s">
        <v>39</v>
      </c>
      <c r="G148" s="19" t="s">
        <v>13</v>
      </c>
      <c r="H148" s="20">
        <v>43255</v>
      </c>
      <c r="I148" s="19" t="s">
        <v>208</v>
      </c>
      <c r="J148" s="19">
        <v>978</v>
      </c>
      <c r="K148" s="21">
        <v>102081.42</v>
      </c>
      <c r="L148" s="19">
        <v>978</v>
      </c>
      <c r="M148" s="21">
        <v>102391.95</v>
      </c>
      <c r="N148" s="19">
        <v>978</v>
      </c>
      <c r="O148" s="22">
        <v>102081.42</v>
      </c>
      <c r="P148" s="53" t="s">
        <v>233</v>
      </c>
      <c r="Q148" s="60" t="s">
        <v>329</v>
      </c>
      <c r="R148" s="159">
        <v>9869.4500000000007</v>
      </c>
      <c r="S148" s="55">
        <v>43378</v>
      </c>
    </row>
    <row r="149" spans="1:19" x14ac:dyDescent="0.2">
      <c r="A149" s="42"/>
      <c r="B149" s="43"/>
      <c r="C149" s="44"/>
      <c r="D149" s="43"/>
      <c r="E149" s="44"/>
      <c r="F149" s="43"/>
      <c r="G149" s="43"/>
      <c r="H149" s="44"/>
      <c r="I149" s="43"/>
      <c r="J149" s="43"/>
      <c r="K149" s="45"/>
      <c r="L149" s="43"/>
      <c r="M149" s="45"/>
      <c r="N149" s="43"/>
      <c r="O149" s="46"/>
      <c r="P149" s="53" t="s">
        <v>233</v>
      </c>
      <c r="Q149" s="60" t="s">
        <v>329</v>
      </c>
      <c r="R149" s="159">
        <v>11711.97</v>
      </c>
      <c r="S149" s="55">
        <v>43406</v>
      </c>
    </row>
    <row r="150" spans="1:19" x14ac:dyDescent="0.2">
      <c r="A150" s="42"/>
      <c r="B150" s="43"/>
      <c r="C150" s="44"/>
      <c r="D150" s="43"/>
      <c r="E150" s="44"/>
      <c r="F150" s="43"/>
      <c r="G150" s="43"/>
      <c r="H150" s="44"/>
      <c r="I150" s="43"/>
      <c r="J150" s="43"/>
      <c r="K150" s="45"/>
      <c r="L150" s="43"/>
      <c r="M150" s="45"/>
      <c r="N150" s="43"/>
      <c r="O150" s="46"/>
      <c r="P150" s="53" t="s">
        <v>233</v>
      </c>
      <c r="Q150" s="60" t="s">
        <v>329</v>
      </c>
      <c r="R150" s="159">
        <v>80500</v>
      </c>
      <c r="S150" s="55">
        <v>43392</v>
      </c>
    </row>
    <row r="151" spans="1:19" x14ac:dyDescent="0.2">
      <c r="A151" s="23">
        <v>22</v>
      </c>
      <c r="B151" s="1">
        <v>182689</v>
      </c>
      <c r="C151" s="7">
        <v>43146</v>
      </c>
      <c r="D151" s="1" t="s">
        <v>110</v>
      </c>
      <c r="E151" s="7">
        <v>43146</v>
      </c>
      <c r="F151" s="1" t="s">
        <v>15</v>
      </c>
      <c r="G151" s="1" t="s">
        <v>13</v>
      </c>
      <c r="H151" s="7">
        <v>43296</v>
      </c>
      <c r="I151" s="1" t="s">
        <v>111</v>
      </c>
      <c r="J151" s="1">
        <v>978</v>
      </c>
      <c r="K151" s="2">
        <v>69730.44</v>
      </c>
      <c r="L151" s="1">
        <v>978</v>
      </c>
      <c r="M151" s="2">
        <v>0</v>
      </c>
      <c r="N151" s="1">
        <v>978</v>
      </c>
      <c r="O151" s="24">
        <v>69730.44</v>
      </c>
    </row>
    <row r="152" spans="1:19" x14ac:dyDescent="0.2">
      <c r="A152" s="23">
        <v>22</v>
      </c>
      <c r="B152" s="1">
        <v>193338</v>
      </c>
      <c r="C152" s="7">
        <v>43150</v>
      </c>
      <c r="D152" s="1" t="s">
        <v>138</v>
      </c>
      <c r="E152" s="7">
        <v>43147</v>
      </c>
      <c r="F152" s="1" t="s">
        <v>20</v>
      </c>
      <c r="G152" s="1" t="s">
        <v>13</v>
      </c>
      <c r="H152" s="7">
        <v>43300</v>
      </c>
      <c r="I152" s="1" t="s">
        <v>111</v>
      </c>
      <c r="J152" s="1">
        <v>978</v>
      </c>
      <c r="K152" s="2">
        <v>73120.639999999999</v>
      </c>
      <c r="L152" s="1">
        <v>978</v>
      </c>
      <c r="M152" s="2">
        <v>70000</v>
      </c>
      <c r="N152" s="1">
        <v>978</v>
      </c>
      <c r="O152" s="24">
        <v>73120.639999999999</v>
      </c>
    </row>
    <row r="153" spans="1:19" x14ac:dyDescent="0.2">
      <c r="A153" s="23">
        <v>22</v>
      </c>
      <c r="B153" s="1">
        <v>539435</v>
      </c>
      <c r="C153" s="7">
        <v>43236</v>
      </c>
      <c r="D153" s="1" t="s">
        <v>117</v>
      </c>
      <c r="E153" s="7">
        <v>43235</v>
      </c>
      <c r="F153" s="1" t="s">
        <v>20</v>
      </c>
      <c r="G153" s="1" t="s">
        <v>13</v>
      </c>
      <c r="H153" s="7">
        <v>43389</v>
      </c>
      <c r="I153" s="1" t="s">
        <v>18</v>
      </c>
      <c r="J153" s="1">
        <v>978</v>
      </c>
      <c r="K153" s="2">
        <v>59539.5</v>
      </c>
      <c r="L153" s="1">
        <v>978</v>
      </c>
      <c r="M153" s="2">
        <v>47039.5</v>
      </c>
      <c r="N153" s="1">
        <v>978</v>
      </c>
      <c r="O153" s="24">
        <v>59539.5</v>
      </c>
      <c r="P153" s="56" t="s">
        <v>233</v>
      </c>
      <c r="Q153" s="56" t="s">
        <v>270</v>
      </c>
      <c r="R153" s="162">
        <v>12500</v>
      </c>
      <c r="S153" s="57">
        <v>43349</v>
      </c>
    </row>
    <row r="154" spans="1:19" x14ac:dyDescent="0.2">
      <c r="A154" s="31"/>
      <c r="B154" s="32"/>
      <c r="C154" s="33"/>
      <c r="D154" s="32"/>
      <c r="E154" s="33"/>
      <c r="F154" s="32"/>
      <c r="G154" s="32"/>
      <c r="H154" s="33"/>
      <c r="I154" s="32"/>
      <c r="J154" s="32"/>
      <c r="K154" s="34"/>
      <c r="L154" s="32"/>
      <c r="M154" s="34"/>
      <c r="N154" s="32"/>
      <c r="O154" s="35"/>
      <c r="P154" s="56" t="s">
        <v>233</v>
      </c>
      <c r="Q154" s="56" t="s">
        <v>308</v>
      </c>
      <c r="R154" s="162">
        <v>12500</v>
      </c>
      <c r="S154" s="57">
        <v>43349</v>
      </c>
    </row>
    <row r="155" spans="1:19" x14ac:dyDescent="0.2">
      <c r="A155" s="31"/>
      <c r="B155" s="32"/>
      <c r="C155" s="33"/>
      <c r="D155" s="32"/>
      <c r="E155" s="33"/>
      <c r="F155" s="32"/>
      <c r="G155" s="32"/>
      <c r="H155" s="33"/>
      <c r="I155" s="32"/>
      <c r="J155" s="32"/>
      <c r="K155" s="34"/>
      <c r="L155" s="32"/>
      <c r="M155" s="34"/>
      <c r="N155" s="32"/>
      <c r="O155" s="35"/>
      <c r="P155" s="56" t="s">
        <v>233</v>
      </c>
      <c r="Q155" s="56" t="s">
        <v>307</v>
      </c>
      <c r="R155" s="162">
        <v>9539.5</v>
      </c>
      <c r="S155" s="57">
        <v>43364</v>
      </c>
    </row>
    <row r="156" spans="1:19" x14ac:dyDescent="0.2">
      <c r="A156" s="31"/>
      <c r="B156" s="32"/>
      <c r="C156" s="33"/>
      <c r="D156" s="32"/>
      <c r="E156" s="33"/>
      <c r="F156" s="32"/>
      <c r="G156" s="32"/>
      <c r="H156" s="33"/>
      <c r="I156" s="32"/>
      <c r="J156" s="32"/>
      <c r="K156" s="34"/>
      <c r="L156" s="32"/>
      <c r="M156" s="34"/>
      <c r="N156" s="32"/>
      <c r="O156" s="35"/>
      <c r="P156" s="56" t="s">
        <v>233</v>
      </c>
      <c r="Q156" s="56" t="s">
        <v>309</v>
      </c>
      <c r="R156" s="162">
        <v>12500</v>
      </c>
      <c r="S156" s="57">
        <v>43357</v>
      </c>
    </row>
    <row r="157" spans="1:19" x14ac:dyDescent="0.2">
      <c r="A157" s="31"/>
      <c r="B157" s="32"/>
      <c r="C157" s="33"/>
      <c r="D157" s="59"/>
      <c r="E157" s="33"/>
      <c r="F157" s="32"/>
      <c r="G157" s="32"/>
      <c r="H157" s="33"/>
      <c r="I157" s="32"/>
      <c r="J157" s="32"/>
      <c r="K157" s="34"/>
      <c r="L157" s="32"/>
      <c r="M157" s="34"/>
      <c r="N157" s="32"/>
      <c r="O157" s="35"/>
      <c r="P157" s="56" t="s">
        <v>233</v>
      </c>
      <c r="Q157" s="56" t="s">
        <v>336</v>
      </c>
      <c r="R157" s="162">
        <v>12500</v>
      </c>
      <c r="S157" s="57">
        <v>43308</v>
      </c>
    </row>
    <row r="158" spans="1:19" ht="13.5" thickBot="1" x14ac:dyDescent="0.25">
      <c r="A158" s="31">
        <v>22</v>
      </c>
      <c r="B158" s="32">
        <v>1000176</v>
      </c>
      <c r="C158" s="33">
        <v>43396</v>
      </c>
      <c r="D158" s="32" t="s">
        <v>172</v>
      </c>
      <c r="E158" s="33">
        <v>43395</v>
      </c>
      <c r="F158" s="32" t="s">
        <v>15</v>
      </c>
      <c r="G158" s="32" t="s">
        <v>13</v>
      </c>
      <c r="H158" s="33">
        <v>43547</v>
      </c>
      <c r="I158" s="32" t="s">
        <v>87</v>
      </c>
      <c r="J158" s="32">
        <v>978</v>
      </c>
      <c r="K158" s="34">
        <v>41622.879999999997</v>
      </c>
      <c r="L158" s="32">
        <v>978</v>
      </c>
      <c r="M158" s="34">
        <v>0</v>
      </c>
      <c r="N158" s="32">
        <v>978</v>
      </c>
      <c r="O158" s="35">
        <v>41622.879999999997</v>
      </c>
      <c r="S158" s="3"/>
    </row>
    <row r="159" spans="1:19" x14ac:dyDescent="0.2">
      <c r="A159" s="18">
        <v>22</v>
      </c>
      <c r="B159" s="19">
        <v>74428</v>
      </c>
      <c r="C159" s="20">
        <v>43486</v>
      </c>
      <c r="D159" s="19" t="s">
        <v>147</v>
      </c>
      <c r="E159" s="20">
        <v>43482</v>
      </c>
      <c r="F159" s="19" t="s">
        <v>20</v>
      </c>
      <c r="G159" s="19" t="s">
        <v>13</v>
      </c>
      <c r="H159" s="20">
        <v>43637</v>
      </c>
      <c r="I159" s="19" t="s">
        <v>208</v>
      </c>
      <c r="J159" s="19">
        <v>978</v>
      </c>
      <c r="K159" s="21">
        <v>137987.71</v>
      </c>
      <c r="L159" s="19">
        <v>978</v>
      </c>
      <c r="M159" s="21">
        <v>87987.71</v>
      </c>
      <c r="N159" s="19">
        <v>978</v>
      </c>
      <c r="O159" s="21">
        <v>137987.71</v>
      </c>
      <c r="P159" s="95" t="s">
        <v>233</v>
      </c>
      <c r="Q159" s="130" t="s">
        <v>329</v>
      </c>
      <c r="R159" s="154">
        <v>18880.599999999999</v>
      </c>
      <c r="S159" s="96">
        <v>43803</v>
      </c>
    </row>
    <row r="160" spans="1:19" x14ac:dyDescent="0.2">
      <c r="A160" s="23"/>
      <c r="B160" s="1"/>
      <c r="C160" s="7"/>
      <c r="D160" s="1"/>
      <c r="E160" s="7"/>
      <c r="F160" s="1"/>
      <c r="G160" s="1"/>
      <c r="H160" s="7"/>
      <c r="I160" s="1"/>
      <c r="J160" s="1"/>
      <c r="K160" s="2"/>
      <c r="L160" s="1"/>
      <c r="M160" s="2"/>
      <c r="N160" s="1"/>
      <c r="O160" s="2"/>
      <c r="P160" s="77" t="s">
        <v>233</v>
      </c>
      <c r="Q160" s="131" t="s">
        <v>329</v>
      </c>
      <c r="R160" s="151">
        <v>19107.11</v>
      </c>
      <c r="S160" s="78">
        <v>43712</v>
      </c>
    </row>
    <row r="161" spans="1:19" x14ac:dyDescent="0.2">
      <c r="A161" s="23"/>
      <c r="B161" s="1"/>
      <c r="C161" s="7"/>
      <c r="D161" s="1"/>
      <c r="E161" s="7"/>
      <c r="F161" s="1"/>
      <c r="G161" s="1"/>
      <c r="H161" s="7"/>
      <c r="I161" s="1"/>
      <c r="J161" s="1"/>
      <c r="K161" s="2"/>
      <c r="L161" s="1"/>
      <c r="M161" s="2"/>
      <c r="N161" s="1"/>
      <c r="O161" s="2"/>
      <c r="P161" s="77" t="s">
        <v>233</v>
      </c>
      <c r="Q161" s="131" t="s">
        <v>329</v>
      </c>
      <c r="R161" s="151">
        <v>50000</v>
      </c>
      <c r="S161" s="78">
        <v>43762</v>
      </c>
    </row>
    <row r="162" spans="1:19" ht="13.5" thickBot="1" x14ac:dyDescent="0.25">
      <c r="A162" s="25"/>
      <c r="B162" s="26"/>
      <c r="C162" s="27"/>
      <c r="D162" s="26"/>
      <c r="E162" s="27"/>
      <c r="F162" s="26"/>
      <c r="G162" s="26"/>
      <c r="H162" s="27"/>
      <c r="I162" s="26"/>
      <c r="J162" s="26"/>
      <c r="K162" s="28"/>
      <c r="L162" s="26"/>
      <c r="M162" s="28"/>
      <c r="N162" s="26"/>
      <c r="O162" s="28"/>
      <c r="P162" s="81" t="s">
        <v>233</v>
      </c>
      <c r="Q162" s="141" t="s">
        <v>329</v>
      </c>
      <c r="R162" s="155">
        <v>50000</v>
      </c>
      <c r="S162" s="82">
        <v>43762</v>
      </c>
    </row>
    <row r="163" spans="1:19" x14ac:dyDescent="0.2">
      <c r="A163" s="42">
        <v>22</v>
      </c>
      <c r="B163" s="43">
        <v>277419</v>
      </c>
      <c r="C163" s="44">
        <v>43535</v>
      </c>
      <c r="D163" s="43" t="s">
        <v>86</v>
      </c>
      <c r="E163" s="44">
        <v>43490</v>
      </c>
      <c r="F163" s="43" t="s">
        <v>15</v>
      </c>
      <c r="G163" s="43" t="s">
        <v>13</v>
      </c>
      <c r="H163" s="44">
        <v>43688</v>
      </c>
      <c r="I163" s="43" t="s">
        <v>87</v>
      </c>
      <c r="J163" s="43">
        <v>978</v>
      </c>
      <c r="K163" s="45">
        <v>42830.31</v>
      </c>
      <c r="L163" s="43">
        <v>978</v>
      </c>
      <c r="M163" s="45">
        <v>0</v>
      </c>
      <c r="N163" s="43">
        <v>978</v>
      </c>
      <c r="O163" s="46">
        <v>42427.91</v>
      </c>
      <c r="S163" s="3"/>
    </row>
    <row r="164" spans="1:19" x14ac:dyDescent="0.2">
      <c r="A164" s="23">
        <v>22</v>
      </c>
      <c r="B164" s="1">
        <v>311988</v>
      </c>
      <c r="C164" s="7">
        <v>43545</v>
      </c>
      <c r="D164" s="1" t="s">
        <v>150</v>
      </c>
      <c r="E164" s="7">
        <v>43542</v>
      </c>
      <c r="F164" s="1" t="s">
        <v>20</v>
      </c>
      <c r="G164" s="1" t="s">
        <v>13</v>
      </c>
      <c r="H164" s="7">
        <v>43698</v>
      </c>
      <c r="I164" s="1" t="s">
        <v>55</v>
      </c>
      <c r="J164" s="1">
        <v>978</v>
      </c>
      <c r="K164" s="2">
        <v>60422.38</v>
      </c>
      <c r="L164" s="1">
        <v>978</v>
      </c>
      <c r="M164" s="2">
        <v>40857.379999999997</v>
      </c>
      <c r="N164" s="1">
        <v>978</v>
      </c>
      <c r="O164" s="24">
        <v>60422.38</v>
      </c>
      <c r="S164" s="3"/>
    </row>
    <row r="165" spans="1:19" x14ac:dyDescent="0.2">
      <c r="A165" s="23">
        <v>22</v>
      </c>
      <c r="B165" s="1">
        <v>336266</v>
      </c>
      <c r="C165" s="7">
        <v>43551</v>
      </c>
      <c r="D165" s="1" t="s">
        <v>190</v>
      </c>
      <c r="E165" s="7">
        <v>43550</v>
      </c>
      <c r="F165" s="1" t="s">
        <v>15</v>
      </c>
      <c r="G165" s="1" t="s">
        <v>13</v>
      </c>
      <c r="H165" s="7">
        <v>43704</v>
      </c>
      <c r="I165" s="1" t="s">
        <v>18</v>
      </c>
      <c r="J165" s="1">
        <v>978</v>
      </c>
      <c r="K165" s="2">
        <v>35574.629999999997</v>
      </c>
      <c r="L165" s="1">
        <v>978</v>
      </c>
      <c r="M165" s="2">
        <v>0</v>
      </c>
      <c r="N165" s="1">
        <v>978</v>
      </c>
      <c r="O165" s="24">
        <v>35574.629999999997</v>
      </c>
      <c r="S165" s="3"/>
    </row>
    <row r="166" spans="1:19" x14ac:dyDescent="0.2">
      <c r="A166" s="23">
        <v>22</v>
      </c>
      <c r="B166" s="1">
        <v>706325</v>
      </c>
      <c r="C166" s="7">
        <v>43650</v>
      </c>
      <c r="D166" s="1" t="s">
        <v>43</v>
      </c>
      <c r="E166" s="7">
        <v>43650</v>
      </c>
      <c r="F166" s="1" t="s">
        <v>20</v>
      </c>
      <c r="G166" s="1" t="s">
        <v>13</v>
      </c>
      <c r="H166" s="7">
        <v>43803</v>
      </c>
      <c r="I166" s="1" t="s">
        <v>208</v>
      </c>
      <c r="J166" s="1">
        <v>978</v>
      </c>
      <c r="K166" s="2">
        <v>80487.839999999997</v>
      </c>
      <c r="L166" s="1">
        <v>978</v>
      </c>
      <c r="M166" s="2">
        <v>17160.490000000002</v>
      </c>
      <c r="N166" s="1">
        <v>978</v>
      </c>
      <c r="O166" s="24">
        <v>80487.839999999997</v>
      </c>
      <c r="P166" s="3" t="s">
        <v>233</v>
      </c>
      <c r="Q166" s="60" t="s">
        <v>329</v>
      </c>
      <c r="R166" s="159">
        <v>17160.490000000002</v>
      </c>
      <c r="S166" s="30">
        <v>43895</v>
      </c>
    </row>
    <row r="167" spans="1:19" ht="13.5" thickBot="1" x14ac:dyDescent="0.25">
      <c r="A167" s="31"/>
      <c r="B167" s="32"/>
      <c r="C167" s="33"/>
      <c r="D167" s="32"/>
      <c r="E167" s="33"/>
      <c r="F167" s="32"/>
      <c r="G167" s="32"/>
      <c r="H167" s="33"/>
      <c r="I167" s="32"/>
      <c r="J167" s="32"/>
      <c r="K167" s="34"/>
      <c r="L167" s="32"/>
      <c r="M167" s="34"/>
      <c r="N167" s="32"/>
      <c r="O167" s="35"/>
      <c r="Q167" s="64"/>
      <c r="R167" s="163"/>
    </row>
    <row r="168" spans="1:19" x14ac:dyDescent="0.2">
      <c r="A168" s="18">
        <v>22</v>
      </c>
      <c r="B168" s="19">
        <v>779130</v>
      </c>
      <c r="C168" s="20">
        <v>43672</v>
      </c>
      <c r="D168" s="19" t="s">
        <v>186</v>
      </c>
      <c r="E168" s="20">
        <v>43665</v>
      </c>
      <c r="F168" s="19" t="s">
        <v>39</v>
      </c>
      <c r="G168" s="19" t="s">
        <v>13</v>
      </c>
      <c r="H168" s="20">
        <v>43825</v>
      </c>
      <c r="I168" s="19" t="s">
        <v>187</v>
      </c>
      <c r="J168" s="19">
        <v>978</v>
      </c>
      <c r="K168" s="21">
        <v>90094.96</v>
      </c>
      <c r="L168" s="19">
        <v>978</v>
      </c>
      <c r="M168" s="21">
        <v>90094.96</v>
      </c>
      <c r="N168" s="19">
        <v>978</v>
      </c>
      <c r="O168" s="21">
        <v>87254.96</v>
      </c>
      <c r="P168" s="72" t="s">
        <v>233</v>
      </c>
      <c r="Q168" s="72" t="s">
        <v>278</v>
      </c>
      <c r="R168" s="148">
        <v>23930</v>
      </c>
      <c r="S168" s="74">
        <v>43754</v>
      </c>
    </row>
    <row r="169" spans="1:19" ht="13.5" thickBot="1" x14ac:dyDescent="0.25">
      <c r="A169" s="25"/>
      <c r="B169" s="26"/>
      <c r="C169" s="27"/>
      <c r="D169" s="26"/>
      <c r="E169" s="27"/>
      <c r="F169" s="26"/>
      <c r="G169" s="26"/>
      <c r="H169" s="27"/>
      <c r="I169" s="26"/>
      <c r="J169" s="26"/>
      <c r="K169" s="28"/>
      <c r="L169" s="26"/>
      <c r="M169" s="28"/>
      <c r="N169" s="26"/>
      <c r="O169" s="28"/>
      <c r="P169" s="73" t="s">
        <v>233</v>
      </c>
      <c r="Q169" s="73" t="s">
        <v>279</v>
      </c>
      <c r="R169" s="150">
        <v>10000</v>
      </c>
      <c r="S169" s="76">
        <v>43787</v>
      </c>
    </row>
    <row r="170" spans="1:19" x14ac:dyDescent="0.2">
      <c r="A170" s="42">
        <v>22</v>
      </c>
      <c r="B170" s="43">
        <v>919496</v>
      </c>
      <c r="C170" s="44">
        <v>43724</v>
      </c>
      <c r="D170" s="43" t="s">
        <v>119</v>
      </c>
      <c r="E170" s="44">
        <v>43721</v>
      </c>
      <c r="F170" s="43" t="s">
        <v>20</v>
      </c>
      <c r="G170" s="43" t="s">
        <v>13</v>
      </c>
      <c r="H170" s="44">
        <v>43877</v>
      </c>
      <c r="I170" s="43" t="s">
        <v>120</v>
      </c>
      <c r="J170" s="43">
        <v>978</v>
      </c>
      <c r="K170" s="45">
        <v>55220.26</v>
      </c>
      <c r="L170" s="43">
        <v>978</v>
      </c>
      <c r="M170" s="45">
        <v>34803.21</v>
      </c>
      <c r="N170" s="43">
        <v>978</v>
      </c>
      <c r="O170" s="46">
        <v>55220.26</v>
      </c>
      <c r="S170" s="3"/>
    </row>
    <row r="171" spans="1:19" x14ac:dyDescent="0.2">
      <c r="A171" s="23">
        <v>22</v>
      </c>
      <c r="B171" s="1">
        <v>1049643</v>
      </c>
      <c r="C171" s="7">
        <v>43768</v>
      </c>
      <c r="D171" s="1" t="s">
        <v>216</v>
      </c>
      <c r="E171" s="7">
        <v>43767</v>
      </c>
      <c r="F171" s="1" t="s">
        <v>15</v>
      </c>
      <c r="G171" s="1" t="s">
        <v>13</v>
      </c>
      <c r="H171" s="7">
        <v>43920</v>
      </c>
      <c r="I171" s="1" t="s">
        <v>120</v>
      </c>
      <c r="J171" s="1">
        <v>978</v>
      </c>
      <c r="K171" s="2">
        <v>59886.98</v>
      </c>
      <c r="L171" s="1">
        <v>978</v>
      </c>
      <c r="M171" s="2">
        <v>0</v>
      </c>
      <c r="N171" s="1">
        <v>978</v>
      </c>
      <c r="O171" s="24">
        <v>59886.98</v>
      </c>
      <c r="S171" s="3"/>
    </row>
    <row r="172" spans="1:19" x14ac:dyDescent="0.2">
      <c r="A172" s="23">
        <v>22</v>
      </c>
      <c r="B172" s="1">
        <v>1213450</v>
      </c>
      <c r="C172" s="7">
        <v>43808</v>
      </c>
      <c r="D172" s="1" t="s">
        <v>81</v>
      </c>
      <c r="E172" s="7">
        <v>43808</v>
      </c>
      <c r="F172" s="1" t="s">
        <v>15</v>
      </c>
      <c r="G172" s="1" t="s">
        <v>13</v>
      </c>
      <c r="H172" s="7">
        <v>43960</v>
      </c>
      <c r="I172" s="1" t="s">
        <v>208</v>
      </c>
      <c r="J172" s="1">
        <v>978</v>
      </c>
      <c r="K172" s="2">
        <v>72000.600000000006</v>
      </c>
      <c r="L172" s="1">
        <v>978</v>
      </c>
      <c r="M172" s="2">
        <v>0</v>
      </c>
      <c r="N172" s="1">
        <v>978</v>
      </c>
      <c r="O172" s="24">
        <v>72000.600000000006</v>
      </c>
      <c r="S172" s="3"/>
    </row>
    <row r="173" spans="1:19" ht="13.5" thickBot="1" x14ac:dyDescent="0.25">
      <c r="A173" s="25">
        <v>22</v>
      </c>
      <c r="B173" s="26">
        <v>1262400</v>
      </c>
      <c r="C173" s="27">
        <v>43822</v>
      </c>
      <c r="D173" s="26" t="s">
        <v>175</v>
      </c>
      <c r="E173" s="27">
        <v>43820</v>
      </c>
      <c r="F173" s="26" t="s">
        <v>20</v>
      </c>
      <c r="G173" s="26" t="s">
        <v>13</v>
      </c>
      <c r="H173" s="27">
        <v>43974</v>
      </c>
      <c r="I173" s="26" t="s">
        <v>208</v>
      </c>
      <c r="J173" s="26">
        <v>978</v>
      </c>
      <c r="K173" s="28">
        <v>69278.3</v>
      </c>
      <c r="L173" s="26">
        <v>978</v>
      </c>
      <c r="M173" s="28">
        <v>54606.25</v>
      </c>
      <c r="N173" s="26">
        <v>978</v>
      </c>
      <c r="O173" s="29">
        <v>69278.3</v>
      </c>
      <c r="P173" s="3" t="s">
        <v>233</v>
      </c>
      <c r="Q173" s="52" t="s">
        <v>329</v>
      </c>
      <c r="R173" s="170">
        <v>54606.25</v>
      </c>
      <c r="S173" s="30">
        <v>44158</v>
      </c>
    </row>
    <row r="174" spans="1:19" x14ac:dyDescent="0.2">
      <c r="A174" s="18">
        <v>22</v>
      </c>
      <c r="B174" s="19">
        <v>369214</v>
      </c>
      <c r="C174" s="20">
        <v>43937</v>
      </c>
      <c r="D174" s="19" t="s">
        <v>116</v>
      </c>
      <c r="E174" s="20">
        <v>43934</v>
      </c>
      <c r="F174" s="19" t="s">
        <v>20</v>
      </c>
      <c r="G174" s="19" t="s">
        <v>13</v>
      </c>
      <c r="H174" s="20">
        <v>44090</v>
      </c>
      <c r="I174" s="19" t="s">
        <v>18</v>
      </c>
      <c r="J174" s="19">
        <v>978</v>
      </c>
      <c r="K174" s="21">
        <v>13514.23</v>
      </c>
      <c r="L174" s="19">
        <v>978</v>
      </c>
      <c r="M174" s="21">
        <v>13514.23</v>
      </c>
      <c r="N174" s="19">
        <v>978</v>
      </c>
      <c r="O174" s="22">
        <v>13514.23</v>
      </c>
      <c r="S174" s="3"/>
    </row>
    <row r="175" spans="1:19" x14ac:dyDescent="0.2">
      <c r="A175" s="23">
        <v>22</v>
      </c>
      <c r="B175" s="1">
        <v>375516</v>
      </c>
      <c r="C175" s="7">
        <v>43942</v>
      </c>
      <c r="D175" s="1" t="s">
        <v>151</v>
      </c>
      <c r="E175" s="7">
        <v>43941</v>
      </c>
      <c r="F175" s="1" t="s">
        <v>15</v>
      </c>
      <c r="G175" s="1" t="s">
        <v>13</v>
      </c>
      <c r="H175" s="7">
        <v>44095</v>
      </c>
      <c r="I175" s="1" t="s">
        <v>18</v>
      </c>
      <c r="J175" s="1">
        <v>978</v>
      </c>
      <c r="K175" s="2">
        <v>13810.23</v>
      </c>
      <c r="L175" s="1">
        <v>978</v>
      </c>
      <c r="M175" s="2">
        <v>13810.23</v>
      </c>
      <c r="N175" s="1">
        <v>978</v>
      </c>
      <c r="O175" s="24">
        <v>13810.23</v>
      </c>
      <c r="S175" s="3"/>
    </row>
    <row r="176" spans="1:19" x14ac:dyDescent="0.2">
      <c r="A176" s="23">
        <v>22</v>
      </c>
      <c r="B176" s="1">
        <v>385553</v>
      </c>
      <c r="C176" s="7">
        <v>43949</v>
      </c>
      <c r="D176" s="1" t="s">
        <v>199</v>
      </c>
      <c r="E176" s="7">
        <v>43948</v>
      </c>
      <c r="F176" s="1" t="s">
        <v>15</v>
      </c>
      <c r="G176" s="1" t="s">
        <v>13</v>
      </c>
      <c r="H176" s="7">
        <v>44102</v>
      </c>
      <c r="I176" s="1" t="s">
        <v>155</v>
      </c>
      <c r="J176" s="1">
        <v>978</v>
      </c>
      <c r="K176" s="2">
        <v>15475</v>
      </c>
      <c r="L176" s="1">
        <v>978</v>
      </c>
      <c r="M176" s="2">
        <v>15475</v>
      </c>
      <c r="N176" s="1">
        <v>978</v>
      </c>
      <c r="O176" s="24">
        <v>15475</v>
      </c>
      <c r="S176" s="3"/>
    </row>
    <row r="177" spans="1:71" x14ac:dyDescent="0.2">
      <c r="A177" s="23">
        <v>22</v>
      </c>
      <c r="B177" s="1">
        <v>450227</v>
      </c>
      <c r="C177" s="7">
        <v>43972</v>
      </c>
      <c r="D177" s="1" t="s">
        <v>154</v>
      </c>
      <c r="E177" s="7">
        <v>43970</v>
      </c>
      <c r="F177" s="1" t="s">
        <v>15</v>
      </c>
      <c r="G177" s="1" t="s">
        <v>13</v>
      </c>
      <c r="H177" s="7">
        <v>44125</v>
      </c>
      <c r="I177" s="1" t="s">
        <v>155</v>
      </c>
      <c r="J177" s="1">
        <v>978</v>
      </c>
      <c r="K177" s="2">
        <v>15734.26</v>
      </c>
      <c r="L177" s="1">
        <v>978</v>
      </c>
      <c r="M177" s="2">
        <v>15734.26</v>
      </c>
      <c r="N177" s="1">
        <v>978</v>
      </c>
      <c r="O177" s="24">
        <v>15734.26</v>
      </c>
      <c r="S177" s="3"/>
    </row>
    <row r="178" spans="1:71" ht="13.5" thickBot="1" x14ac:dyDescent="0.25">
      <c r="A178" s="31">
        <v>22</v>
      </c>
      <c r="B178" s="32">
        <v>783452</v>
      </c>
      <c r="C178" s="33">
        <v>44083</v>
      </c>
      <c r="D178" s="32" t="s">
        <v>78</v>
      </c>
      <c r="E178" s="33">
        <v>44083</v>
      </c>
      <c r="F178" s="32" t="s">
        <v>20</v>
      </c>
      <c r="G178" s="32" t="s">
        <v>13</v>
      </c>
      <c r="H178" s="33">
        <v>44236</v>
      </c>
      <c r="I178" s="32" t="s">
        <v>79</v>
      </c>
      <c r="J178" s="32">
        <v>978</v>
      </c>
      <c r="K178" s="34">
        <v>92355.1</v>
      </c>
      <c r="L178" s="32">
        <v>978</v>
      </c>
      <c r="M178" s="34">
        <v>87486.03</v>
      </c>
      <c r="N178" s="32">
        <v>978</v>
      </c>
      <c r="O178" s="35">
        <v>91865.07</v>
      </c>
      <c r="S178" s="3"/>
    </row>
    <row r="179" spans="1:71" x14ac:dyDescent="0.2">
      <c r="A179" s="240">
        <v>22</v>
      </c>
      <c r="B179" s="234">
        <v>1164313</v>
      </c>
      <c r="C179" s="238">
        <v>44183</v>
      </c>
      <c r="D179" s="234" t="s">
        <v>136</v>
      </c>
      <c r="E179" s="238">
        <v>44166</v>
      </c>
      <c r="F179" s="234" t="s">
        <v>20</v>
      </c>
      <c r="G179" s="234" t="s">
        <v>13</v>
      </c>
      <c r="H179" s="238">
        <v>44334</v>
      </c>
      <c r="I179" s="234" t="s">
        <v>208</v>
      </c>
      <c r="J179" s="234">
        <v>978</v>
      </c>
      <c r="K179" s="232">
        <v>89529.3</v>
      </c>
      <c r="L179" s="234">
        <v>978</v>
      </c>
      <c r="M179" s="232">
        <v>65058.16</v>
      </c>
      <c r="N179" s="234">
        <v>978</v>
      </c>
      <c r="O179" s="232">
        <v>89529.3</v>
      </c>
      <c r="P179" s="107" t="s">
        <v>233</v>
      </c>
      <c r="Q179" s="100" t="s">
        <v>329</v>
      </c>
      <c r="R179" s="171">
        <v>24471.14</v>
      </c>
      <c r="S179" s="108">
        <v>44263</v>
      </c>
    </row>
    <row r="180" spans="1:71" ht="15.75" customHeight="1" thickBot="1" x14ac:dyDescent="0.25">
      <c r="A180" s="241"/>
      <c r="B180" s="235"/>
      <c r="C180" s="239"/>
      <c r="D180" s="235"/>
      <c r="E180" s="239"/>
      <c r="F180" s="235"/>
      <c r="G180" s="235"/>
      <c r="H180" s="239"/>
      <c r="I180" s="235"/>
      <c r="J180" s="235"/>
      <c r="K180" s="233"/>
      <c r="L180" s="235"/>
      <c r="M180" s="233"/>
      <c r="N180" s="235"/>
      <c r="O180" s="233"/>
      <c r="P180" s="109" t="s">
        <v>233</v>
      </c>
      <c r="Q180" s="110" t="s">
        <v>329</v>
      </c>
      <c r="R180" s="172">
        <v>65058.16</v>
      </c>
      <c r="S180" s="111">
        <v>44221</v>
      </c>
    </row>
    <row r="181" spans="1:71" x14ac:dyDescent="0.2">
      <c r="A181" s="240">
        <v>22</v>
      </c>
      <c r="B181" s="234">
        <v>3578</v>
      </c>
      <c r="C181" s="238">
        <v>44200</v>
      </c>
      <c r="D181" s="234" t="s">
        <v>40</v>
      </c>
      <c r="E181" s="238">
        <v>44200</v>
      </c>
      <c r="F181" s="234" t="s">
        <v>22</v>
      </c>
      <c r="G181" s="234" t="s">
        <v>13</v>
      </c>
      <c r="H181" s="238">
        <v>44351</v>
      </c>
      <c r="I181" s="234" t="s">
        <v>18</v>
      </c>
      <c r="J181" s="234">
        <v>978</v>
      </c>
      <c r="K181" s="232">
        <v>16027.1</v>
      </c>
      <c r="L181" s="234">
        <v>978</v>
      </c>
      <c r="M181" s="232">
        <v>16027.1</v>
      </c>
      <c r="N181" s="234">
        <v>978</v>
      </c>
      <c r="O181" s="232">
        <v>0</v>
      </c>
      <c r="P181" s="95" t="s">
        <v>315</v>
      </c>
      <c r="Q181" s="95" t="s">
        <v>332</v>
      </c>
      <c r="R181" s="154">
        <v>15345.85</v>
      </c>
      <c r="S181" s="96">
        <v>44454</v>
      </c>
      <c r="T181" s="65"/>
    </row>
    <row r="182" spans="1:71" ht="15.75" customHeight="1" thickBot="1" x14ac:dyDescent="0.25">
      <c r="A182" s="241"/>
      <c r="B182" s="235"/>
      <c r="C182" s="239"/>
      <c r="D182" s="235"/>
      <c r="E182" s="239"/>
      <c r="F182" s="235"/>
      <c r="G182" s="235"/>
      <c r="H182" s="239"/>
      <c r="I182" s="235"/>
      <c r="J182" s="235"/>
      <c r="K182" s="233"/>
      <c r="L182" s="235"/>
      <c r="M182" s="233"/>
      <c r="N182" s="235"/>
      <c r="O182" s="233"/>
      <c r="P182" s="81" t="s">
        <v>315</v>
      </c>
      <c r="Q182" s="81" t="s">
        <v>333</v>
      </c>
      <c r="R182" s="155">
        <v>681.25</v>
      </c>
      <c r="S182" s="82">
        <v>44470</v>
      </c>
      <c r="T182" s="65"/>
    </row>
    <row r="183" spans="1:71" s="41" customFormat="1" x14ac:dyDescent="0.2">
      <c r="A183" s="240">
        <v>22</v>
      </c>
      <c r="B183" s="234">
        <v>222576</v>
      </c>
      <c r="C183" s="238">
        <v>44249</v>
      </c>
      <c r="D183" s="234" t="s">
        <v>158</v>
      </c>
      <c r="E183" s="238">
        <v>44249</v>
      </c>
      <c r="F183" s="234" t="s">
        <v>15</v>
      </c>
      <c r="G183" s="234" t="s">
        <v>13</v>
      </c>
      <c r="H183" s="238">
        <v>44399</v>
      </c>
      <c r="I183" s="234" t="s">
        <v>208</v>
      </c>
      <c r="J183" s="234">
        <v>978</v>
      </c>
      <c r="K183" s="232">
        <v>88106.32</v>
      </c>
      <c r="L183" s="234">
        <v>978</v>
      </c>
      <c r="M183" s="232">
        <v>0</v>
      </c>
      <c r="N183" s="234">
        <v>978</v>
      </c>
      <c r="O183" s="232">
        <v>88106.32</v>
      </c>
      <c r="P183" s="72" t="s">
        <v>233</v>
      </c>
      <c r="Q183" s="100" t="s">
        <v>329</v>
      </c>
      <c r="R183" s="171">
        <v>45172.06</v>
      </c>
      <c r="S183" s="74">
        <v>44278</v>
      </c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</row>
    <row r="184" spans="1:71" ht="15.75" customHeight="1" thickBot="1" x14ac:dyDescent="0.25">
      <c r="A184" s="241"/>
      <c r="B184" s="235"/>
      <c r="C184" s="239"/>
      <c r="D184" s="235"/>
      <c r="E184" s="239"/>
      <c r="F184" s="235"/>
      <c r="G184" s="235"/>
      <c r="H184" s="239"/>
      <c r="I184" s="235"/>
      <c r="J184" s="235"/>
      <c r="K184" s="233"/>
      <c r="L184" s="235"/>
      <c r="M184" s="233"/>
      <c r="N184" s="235"/>
      <c r="O184" s="233"/>
      <c r="P184" s="146" t="s">
        <v>432</v>
      </c>
      <c r="Q184" s="142" t="s">
        <v>329</v>
      </c>
      <c r="R184" s="173">
        <f>K183-R183</f>
        <v>42934.260000000009</v>
      </c>
      <c r="S184" s="143">
        <v>44313</v>
      </c>
    </row>
    <row r="185" spans="1:71" x14ac:dyDescent="0.2">
      <c r="A185" s="240">
        <v>22</v>
      </c>
      <c r="B185" s="234">
        <v>321755</v>
      </c>
      <c r="C185" s="238">
        <v>44267</v>
      </c>
      <c r="D185" s="234" t="s">
        <v>98</v>
      </c>
      <c r="E185" s="238">
        <v>44266</v>
      </c>
      <c r="F185" s="234" t="s">
        <v>15</v>
      </c>
      <c r="G185" s="234" t="s">
        <v>13</v>
      </c>
      <c r="H185" s="238">
        <v>44420</v>
      </c>
      <c r="I185" s="234" t="s">
        <v>208</v>
      </c>
      <c r="J185" s="234">
        <v>978</v>
      </c>
      <c r="K185" s="232">
        <v>88650.92</v>
      </c>
      <c r="L185" s="234">
        <v>978</v>
      </c>
      <c r="M185" s="232">
        <v>0</v>
      </c>
      <c r="N185" s="234">
        <v>978</v>
      </c>
      <c r="O185" s="232">
        <v>88650.92</v>
      </c>
      <c r="P185" s="101" t="s">
        <v>432</v>
      </c>
      <c r="Q185" s="144" t="s">
        <v>329</v>
      </c>
      <c r="R185" s="174">
        <f>100000-R184</f>
        <v>57065.739999999991</v>
      </c>
      <c r="S185" s="145">
        <v>44313</v>
      </c>
    </row>
    <row r="186" spans="1:71" ht="15.75" customHeight="1" thickBot="1" x14ac:dyDescent="0.25">
      <c r="A186" s="241"/>
      <c r="B186" s="235"/>
      <c r="C186" s="239"/>
      <c r="D186" s="235"/>
      <c r="E186" s="239"/>
      <c r="F186" s="235"/>
      <c r="G186" s="235"/>
      <c r="H186" s="239"/>
      <c r="I186" s="235"/>
      <c r="J186" s="235"/>
      <c r="K186" s="233"/>
      <c r="L186" s="235"/>
      <c r="M186" s="233"/>
      <c r="N186" s="235"/>
      <c r="O186" s="233"/>
      <c r="P186" s="102" t="s">
        <v>432</v>
      </c>
      <c r="Q186" s="142" t="s">
        <v>329</v>
      </c>
      <c r="R186" s="173">
        <f>K185-R185</f>
        <v>31585.180000000008</v>
      </c>
      <c r="S186" s="192">
        <v>44350</v>
      </c>
    </row>
    <row r="187" spans="1:71" x14ac:dyDescent="0.2">
      <c r="A187" s="240">
        <v>22</v>
      </c>
      <c r="B187" s="234">
        <v>420178</v>
      </c>
      <c r="C187" s="238">
        <v>44291</v>
      </c>
      <c r="D187" s="234" t="s">
        <v>47</v>
      </c>
      <c r="E187" s="238">
        <v>44287</v>
      </c>
      <c r="F187" s="234" t="s">
        <v>15</v>
      </c>
      <c r="G187" s="234" t="s">
        <v>13</v>
      </c>
      <c r="H187" s="238">
        <v>44444</v>
      </c>
      <c r="I187" s="234" t="s">
        <v>208</v>
      </c>
      <c r="J187" s="234">
        <v>978</v>
      </c>
      <c r="K187" s="232">
        <v>90868.75</v>
      </c>
      <c r="L187" s="234">
        <v>978</v>
      </c>
      <c r="M187" s="232">
        <v>0</v>
      </c>
      <c r="N187" s="234">
        <v>978</v>
      </c>
      <c r="O187" s="232">
        <v>90868.75</v>
      </c>
      <c r="P187" s="101" t="s">
        <v>432</v>
      </c>
      <c r="Q187" s="144" t="s">
        <v>329</v>
      </c>
      <c r="R187" s="174">
        <f>81000-R186</f>
        <v>49414.819999999992</v>
      </c>
      <c r="S187" s="190">
        <v>44350</v>
      </c>
    </row>
    <row r="188" spans="1:71" ht="13.5" thickBot="1" x14ac:dyDescent="0.25">
      <c r="A188" s="241"/>
      <c r="B188" s="235"/>
      <c r="C188" s="239"/>
      <c r="D188" s="235"/>
      <c r="E188" s="239"/>
      <c r="F188" s="235"/>
      <c r="G188" s="235"/>
      <c r="H188" s="239"/>
      <c r="I188" s="235"/>
      <c r="J188" s="235"/>
      <c r="K188" s="233"/>
      <c r="L188" s="235"/>
      <c r="M188" s="233"/>
      <c r="N188" s="235"/>
      <c r="O188" s="233"/>
      <c r="P188" s="103" t="s">
        <v>432</v>
      </c>
      <c r="Q188" s="103" t="s">
        <v>329</v>
      </c>
      <c r="R188" s="180">
        <f>K187-R187</f>
        <v>41453.930000000008</v>
      </c>
      <c r="S188" s="194">
        <v>44466</v>
      </c>
    </row>
    <row r="189" spans="1:71" ht="13.5" thickBot="1" x14ac:dyDescent="0.25">
      <c r="A189" s="89">
        <v>22</v>
      </c>
      <c r="B189" s="90">
        <v>424526</v>
      </c>
      <c r="C189" s="91">
        <v>44292</v>
      </c>
      <c r="D189" s="90" t="s">
        <v>51</v>
      </c>
      <c r="E189" s="91">
        <v>44278</v>
      </c>
      <c r="F189" s="90" t="s">
        <v>20</v>
      </c>
      <c r="G189" s="90" t="s">
        <v>13</v>
      </c>
      <c r="H189" s="91">
        <v>44445</v>
      </c>
      <c r="I189" s="90" t="s">
        <v>208</v>
      </c>
      <c r="J189" s="90">
        <v>978</v>
      </c>
      <c r="K189" s="92">
        <v>85322.5</v>
      </c>
      <c r="L189" s="90">
        <v>978</v>
      </c>
      <c r="M189" s="92">
        <v>84910.1</v>
      </c>
      <c r="N189" s="90">
        <v>978</v>
      </c>
      <c r="O189" s="92">
        <v>85322.5</v>
      </c>
      <c r="P189" s="104" t="s">
        <v>233</v>
      </c>
      <c r="Q189" s="104" t="s">
        <v>281</v>
      </c>
      <c r="R189" s="175">
        <v>84910.1</v>
      </c>
      <c r="S189" s="105">
        <v>44393</v>
      </c>
      <c r="T189" s="106">
        <v>412.4</v>
      </c>
    </row>
    <row r="190" spans="1:71" x14ac:dyDescent="0.2">
      <c r="A190" s="240">
        <v>22</v>
      </c>
      <c r="B190" s="234">
        <v>535870</v>
      </c>
      <c r="C190" s="238">
        <v>44322</v>
      </c>
      <c r="D190" s="234" t="s">
        <v>52</v>
      </c>
      <c r="E190" s="238">
        <v>44321</v>
      </c>
      <c r="F190" s="234" t="s">
        <v>15</v>
      </c>
      <c r="G190" s="234" t="s">
        <v>13</v>
      </c>
      <c r="H190" s="238">
        <v>44475</v>
      </c>
      <c r="I190" s="234" t="s">
        <v>208</v>
      </c>
      <c r="J190" s="234">
        <v>978</v>
      </c>
      <c r="K190" s="232">
        <v>91966.01</v>
      </c>
      <c r="L190" s="234">
        <v>978</v>
      </c>
      <c r="M190" s="232">
        <v>0</v>
      </c>
      <c r="N190" s="234">
        <v>978</v>
      </c>
      <c r="O190" s="232">
        <v>91966.01</v>
      </c>
      <c r="P190" s="101" t="s">
        <v>432</v>
      </c>
      <c r="Q190" s="101" t="s">
        <v>329</v>
      </c>
      <c r="R190" s="181">
        <f>80000-R188</f>
        <v>38546.069999999992</v>
      </c>
      <c r="S190" s="190">
        <v>44466</v>
      </c>
    </row>
    <row r="191" spans="1:71" ht="15.75" customHeight="1" thickBot="1" x14ac:dyDescent="0.25">
      <c r="A191" s="241"/>
      <c r="B191" s="235"/>
      <c r="C191" s="239"/>
      <c r="D191" s="235"/>
      <c r="E191" s="239"/>
      <c r="F191" s="235"/>
      <c r="G191" s="235"/>
      <c r="H191" s="239"/>
      <c r="I191" s="235"/>
      <c r="J191" s="235"/>
      <c r="K191" s="233"/>
      <c r="L191" s="235"/>
      <c r="M191" s="233"/>
      <c r="N191" s="235"/>
      <c r="O191" s="233"/>
      <c r="P191" s="102" t="s">
        <v>432</v>
      </c>
      <c r="Q191" s="102" t="s">
        <v>329</v>
      </c>
      <c r="R191" s="182">
        <f>K190-R190</f>
        <v>53419.94</v>
      </c>
      <c r="S191" s="192">
        <v>44466</v>
      </c>
    </row>
    <row r="192" spans="1:71" x14ac:dyDescent="0.2">
      <c r="A192" s="240">
        <v>22</v>
      </c>
      <c r="B192" s="234">
        <v>648535</v>
      </c>
      <c r="C192" s="238">
        <v>44351</v>
      </c>
      <c r="D192" s="234" t="s">
        <v>42</v>
      </c>
      <c r="E192" s="238">
        <v>44351</v>
      </c>
      <c r="F192" s="234" t="s">
        <v>15</v>
      </c>
      <c r="G192" s="234" t="s">
        <v>13</v>
      </c>
      <c r="H192" s="238">
        <v>44504</v>
      </c>
      <c r="I192" s="234" t="s">
        <v>208</v>
      </c>
      <c r="J192" s="234">
        <v>978</v>
      </c>
      <c r="K192" s="232">
        <v>90590.47</v>
      </c>
      <c r="L192" s="234">
        <v>978</v>
      </c>
      <c r="M192" s="232">
        <v>0</v>
      </c>
      <c r="N192" s="234">
        <v>978</v>
      </c>
      <c r="O192" s="232">
        <v>90590.47</v>
      </c>
      <c r="P192" s="101" t="s">
        <v>432</v>
      </c>
      <c r="Q192" s="101" t="s">
        <v>329</v>
      </c>
      <c r="R192" s="181">
        <f>70000-R191</f>
        <v>16580.059999999998</v>
      </c>
      <c r="S192" s="190">
        <v>44466</v>
      </c>
    </row>
    <row r="193" spans="1:20" ht="15" customHeight="1" x14ac:dyDescent="0.2">
      <c r="A193" s="265"/>
      <c r="B193" s="260"/>
      <c r="C193" s="261"/>
      <c r="D193" s="260"/>
      <c r="E193" s="261"/>
      <c r="F193" s="260"/>
      <c r="G193" s="260"/>
      <c r="H193" s="261"/>
      <c r="I193" s="260"/>
      <c r="J193" s="260"/>
      <c r="K193" s="266"/>
      <c r="L193" s="260"/>
      <c r="M193" s="266"/>
      <c r="N193" s="260"/>
      <c r="O193" s="266"/>
      <c r="P193" s="186" t="s">
        <v>432</v>
      </c>
      <c r="Q193" s="186" t="s">
        <v>329</v>
      </c>
      <c r="R193" s="183">
        <v>70000</v>
      </c>
      <c r="S193" s="191">
        <v>44467</v>
      </c>
    </row>
    <row r="194" spans="1:20" ht="15.75" customHeight="1" thickBot="1" x14ac:dyDescent="0.25">
      <c r="A194" s="241"/>
      <c r="B194" s="235"/>
      <c r="C194" s="239"/>
      <c r="D194" s="235"/>
      <c r="E194" s="239"/>
      <c r="F194" s="235"/>
      <c r="G194" s="235"/>
      <c r="H194" s="239"/>
      <c r="I194" s="235"/>
      <c r="J194" s="235"/>
      <c r="K194" s="233"/>
      <c r="L194" s="235"/>
      <c r="M194" s="233"/>
      <c r="N194" s="235"/>
      <c r="O194" s="233"/>
      <c r="P194" s="102" t="s">
        <v>432</v>
      </c>
      <c r="Q194" s="102" t="s">
        <v>329</v>
      </c>
      <c r="R194" s="182">
        <f>K192-R193-R192</f>
        <v>4010.4100000000035</v>
      </c>
      <c r="S194" s="192">
        <v>44467</v>
      </c>
    </row>
    <row r="195" spans="1:20" ht="13.5" thickBot="1" x14ac:dyDescent="0.25">
      <c r="A195" s="89">
        <v>22</v>
      </c>
      <c r="B195" s="90">
        <v>770354</v>
      </c>
      <c r="C195" s="91">
        <v>44384</v>
      </c>
      <c r="D195" s="90" t="s">
        <v>64</v>
      </c>
      <c r="E195" s="91">
        <v>44379</v>
      </c>
      <c r="F195" s="90" t="s">
        <v>20</v>
      </c>
      <c r="G195" s="90" t="s">
        <v>13</v>
      </c>
      <c r="H195" s="91">
        <v>44537</v>
      </c>
      <c r="I195" s="90" t="s">
        <v>208</v>
      </c>
      <c r="J195" s="90">
        <v>978</v>
      </c>
      <c r="K195" s="92">
        <v>91567.5</v>
      </c>
      <c r="L195" s="90">
        <v>978</v>
      </c>
      <c r="M195" s="92">
        <v>90002.75</v>
      </c>
      <c r="N195" s="90">
        <v>978</v>
      </c>
      <c r="O195" s="92">
        <v>91567.5</v>
      </c>
      <c r="P195" s="93" t="s">
        <v>315</v>
      </c>
      <c r="Q195" s="93" t="s">
        <v>331</v>
      </c>
      <c r="R195" s="156">
        <v>90002.75</v>
      </c>
      <c r="S195" s="112">
        <v>44581</v>
      </c>
      <c r="T195" s="113">
        <v>1564.75</v>
      </c>
    </row>
    <row r="196" spans="1:20" x14ac:dyDescent="0.2">
      <c r="A196" s="240">
        <v>22</v>
      </c>
      <c r="B196" s="234">
        <v>792081</v>
      </c>
      <c r="C196" s="238">
        <v>44389</v>
      </c>
      <c r="D196" s="234" t="s">
        <v>100</v>
      </c>
      <c r="E196" s="238">
        <v>44385</v>
      </c>
      <c r="F196" s="234" t="s">
        <v>15</v>
      </c>
      <c r="G196" s="234" t="s">
        <v>13</v>
      </c>
      <c r="H196" s="238">
        <v>44542</v>
      </c>
      <c r="I196" s="234" t="s">
        <v>208</v>
      </c>
      <c r="J196" s="234">
        <v>978</v>
      </c>
      <c r="K196" s="232">
        <v>94776.97</v>
      </c>
      <c r="L196" s="234">
        <v>978</v>
      </c>
      <c r="M196" s="232">
        <v>0</v>
      </c>
      <c r="N196" s="234">
        <v>978</v>
      </c>
      <c r="O196" s="232">
        <v>189553.94</v>
      </c>
      <c r="P196" s="101" t="s">
        <v>432</v>
      </c>
      <c r="Q196" s="101" t="s">
        <v>329</v>
      </c>
      <c r="R196" s="181">
        <f>80000-R194</f>
        <v>75989.59</v>
      </c>
      <c r="S196" s="190">
        <v>44467</v>
      </c>
    </row>
    <row r="197" spans="1:20" ht="13.5" thickBot="1" x14ac:dyDescent="0.25">
      <c r="A197" s="241"/>
      <c r="B197" s="235"/>
      <c r="C197" s="239"/>
      <c r="D197" s="235"/>
      <c r="E197" s="239"/>
      <c r="F197" s="235"/>
      <c r="G197" s="235"/>
      <c r="H197" s="239"/>
      <c r="I197" s="235"/>
      <c r="J197" s="235"/>
      <c r="K197" s="233"/>
      <c r="L197" s="235"/>
      <c r="M197" s="233"/>
      <c r="N197" s="235"/>
      <c r="O197" s="233"/>
      <c r="P197" s="103" t="s">
        <v>432</v>
      </c>
      <c r="Q197" s="103" t="s">
        <v>329</v>
      </c>
      <c r="R197" s="184">
        <f>K196-R196</f>
        <v>18787.380000000005</v>
      </c>
      <c r="S197" s="194">
        <v>44477</v>
      </c>
    </row>
    <row r="198" spans="1:20" x14ac:dyDescent="0.2">
      <c r="A198" s="257">
        <v>22</v>
      </c>
      <c r="B198" s="248">
        <v>873646</v>
      </c>
      <c r="C198" s="254">
        <v>44413</v>
      </c>
      <c r="D198" s="248" t="s">
        <v>50</v>
      </c>
      <c r="E198" s="254">
        <v>44412</v>
      </c>
      <c r="F198" s="248" t="s">
        <v>20</v>
      </c>
      <c r="G198" s="248" t="s">
        <v>13</v>
      </c>
      <c r="H198" s="254">
        <v>44597</v>
      </c>
      <c r="I198" s="248" t="s">
        <v>214</v>
      </c>
      <c r="J198" s="248">
        <v>978</v>
      </c>
      <c r="K198" s="245">
        <v>215358.11</v>
      </c>
      <c r="L198" s="248">
        <v>978</v>
      </c>
      <c r="M198" s="245">
        <v>215087.11</v>
      </c>
      <c r="N198" s="248">
        <v>978</v>
      </c>
      <c r="O198" s="245">
        <v>215358.11</v>
      </c>
      <c r="P198" s="107" t="s">
        <v>315</v>
      </c>
      <c r="Q198" s="107" t="s">
        <v>334</v>
      </c>
      <c r="R198" s="171">
        <v>107543.55</v>
      </c>
      <c r="S198" s="114">
        <v>44529</v>
      </c>
      <c r="T198" s="115">
        <v>135.5</v>
      </c>
    </row>
    <row r="199" spans="1:20" ht="13.5" thickBot="1" x14ac:dyDescent="0.25">
      <c r="A199" s="259"/>
      <c r="B199" s="250"/>
      <c r="C199" s="256"/>
      <c r="D199" s="250"/>
      <c r="E199" s="256"/>
      <c r="F199" s="250"/>
      <c r="G199" s="250"/>
      <c r="H199" s="256"/>
      <c r="I199" s="250"/>
      <c r="J199" s="250"/>
      <c r="K199" s="247"/>
      <c r="L199" s="250"/>
      <c r="M199" s="247"/>
      <c r="N199" s="250"/>
      <c r="O199" s="247"/>
      <c r="P199" s="109" t="s">
        <v>315</v>
      </c>
      <c r="Q199" s="109" t="s">
        <v>335</v>
      </c>
      <c r="R199" s="172">
        <v>107543.55</v>
      </c>
      <c r="S199" s="116">
        <v>44494</v>
      </c>
      <c r="T199" s="117">
        <v>135.5</v>
      </c>
    </row>
    <row r="200" spans="1:20" ht="13.5" thickBot="1" x14ac:dyDescent="0.25">
      <c r="A200" s="89">
        <v>22</v>
      </c>
      <c r="B200" s="90">
        <v>883729</v>
      </c>
      <c r="C200" s="91">
        <v>44414</v>
      </c>
      <c r="D200" s="90" t="s">
        <v>58</v>
      </c>
      <c r="E200" s="91">
        <v>44413</v>
      </c>
      <c r="F200" s="90" t="s">
        <v>20</v>
      </c>
      <c r="G200" s="90" t="s">
        <v>13</v>
      </c>
      <c r="H200" s="91">
        <v>44567</v>
      </c>
      <c r="I200" s="90" t="s">
        <v>208</v>
      </c>
      <c r="J200" s="90">
        <v>978</v>
      </c>
      <c r="K200" s="92">
        <v>44013.2</v>
      </c>
      <c r="L200" s="90">
        <v>978</v>
      </c>
      <c r="M200" s="92">
        <v>43160.32</v>
      </c>
      <c r="N200" s="90">
        <v>978</v>
      </c>
      <c r="O200" s="92">
        <v>44013.2</v>
      </c>
      <c r="P200" s="93" t="s">
        <v>315</v>
      </c>
      <c r="Q200" s="93" t="s">
        <v>330</v>
      </c>
      <c r="R200" s="156">
        <v>43160.32</v>
      </c>
      <c r="S200" s="112">
        <v>44568</v>
      </c>
      <c r="T200" s="113">
        <v>852.88</v>
      </c>
    </row>
    <row r="201" spans="1:20" x14ac:dyDescent="0.2">
      <c r="A201" s="240">
        <v>22</v>
      </c>
      <c r="B201" s="234">
        <v>892536</v>
      </c>
      <c r="C201" s="238">
        <v>44420</v>
      </c>
      <c r="D201" s="234" t="s">
        <v>101</v>
      </c>
      <c r="E201" s="238">
        <v>44419</v>
      </c>
      <c r="F201" s="234" t="s">
        <v>15</v>
      </c>
      <c r="G201" s="234" t="s">
        <v>13</v>
      </c>
      <c r="H201" s="238">
        <v>44573</v>
      </c>
      <c r="I201" s="234" t="s">
        <v>208</v>
      </c>
      <c r="J201" s="234">
        <v>978</v>
      </c>
      <c r="K201" s="232">
        <v>91965.34</v>
      </c>
      <c r="L201" s="234">
        <v>978</v>
      </c>
      <c r="M201" s="232">
        <v>0</v>
      </c>
      <c r="N201" s="234">
        <v>978</v>
      </c>
      <c r="O201" s="232">
        <v>91965.34</v>
      </c>
      <c r="P201" s="101" t="s">
        <v>432</v>
      </c>
      <c r="Q201" s="101" t="s">
        <v>329</v>
      </c>
      <c r="R201" s="181">
        <f>70000-R197</f>
        <v>51212.619999999995</v>
      </c>
      <c r="S201" s="190">
        <v>44477</v>
      </c>
    </row>
    <row r="202" spans="1:20" ht="15.75" customHeight="1" thickBot="1" x14ac:dyDescent="0.25">
      <c r="A202" s="241"/>
      <c r="B202" s="235"/>
      <c r="C202" s="239"/>
      <c r="D202" s="235"/>
      <c r="E202" s="239"/>
      <c r="F202" s="235"/>
      <c r="G202" s="235"/>
      <c r="H202" s="239"/>
      <c r="I202" s="235"/>
      <c r="J202" s="235"/>
      <c r="K202" s="233"/>
      <c r="L202" s="235"/>
      <c r="M202" s="233"/>
      <c r="N202" s="235"/>
      <c r="O202" s="233"/>
      <c r="P202" s="102" t="s">
        <v>432</v>
      </c>
      <c r="Q202" s="102" t="s">
        <v>329</v>
      </c>
      <c r="R202" s="182">
        <f>K201-R201</f>
        <v>40752.720000000001</v>
      </c>
      <c r="S202" s="192">
        <v>44477</v>
      </c>
    </row>
    <row r="203" spans="1:20" x14ac:dyDescent="0.2">
      <c r="A203" s="240">
        <v>22</v>
      </c>
      <c r="B203" s="234">
        <v>1027222</v>
      </c>
      <c r="C203" s="238">
        <v>44461</v>
      </c>
      <c r="D203" s="234" t="s">
        <v>162</v>
      </c>
      <c r="E203" s="238">
        <v>44459</v>
      </c>
      <c r="F203" s="234" t="s">
        <v>15</v>
      </c>
      <c r="G203" s="234" t="s">
        <v>13</v>
      </c>
      <c r="H203" s="238">
        <v>44614</v>
      </c>
      <c r="I203" s="234" t="s">
        <v>208</v>
      </c>
      <c r="J203" s="234">
        <v>978</v>
      </c>
      <c r="K203" s="232">
        <v>95342.89</v>
      </c>
      <c r="L203" s="234">
        <v>978</v>
      </c>
      <c r="M203" s="232">
        <v>0</v>
      </c>
      <c r="N203" s="234">
        <v>978</v>
      </c>
      <c r="O203" s="232">
        <v>95342.89</v>
      </c>
      <c r="P203" s="101" t="s">
        <v>432</v>
      </c>
      <c r="Q203" s="101" t="s">
        <v>329</v>
      </c>
      <c r="R203" s="181">
        <f>80000-R202</f>
        <v>39247.279999999999</v>
      </c>
      <c r="S203" s="190">
        <v>44477</v>
      </c>
    </row>
    <row r="204" spans="1:20" ht="15.75" customHeight="1" thickBot="1" x14ac:dyDescent="0.25">
      <c r="A204" s="241"/>
      <c r="B204" s="235"/>
      <c r="C204" s="239"/>
      <c r="D204" s="235"/>
      <c r="E204" s="239"/>
      <c r="F204" s="235"/>
      <c r="G204" s="235"/>
      <c r="H204" s="239"/>
      <c r="I204" s="235"/>
      <c r="J204" s="235"/>
      <c r="K204" s="233"/>
      <c r="L204" s="235"/>
      <c r="M204" s="233"/>
      <c r="N204" s="235"/>
      <c r="O204" s="233"/>
      <c r="P204" s="102" t="s">
        <v>432</v>
      </c>
      <c r="Q204" s="102" t="s">
        <v>329</v>
      </c>
      <c r="R204" s="182">
        <f>K203-R203</f>
        <v>56095.61</v>
      </c>
      <c r="S204" s="192">
        <v>44495</v>
      </c>
    </row>
    <row r="205" spans="1:20" ht="13.5" thickBot="1" x14ac:dyDescent="0.25">
      <c r="A205" s="240">
        <v>22</v>
      </c>
      <c r="B205" s="234">
        <v>1049848</v>
      </c>
      <c r="C205" s="238">
        <v>44467</v>
      </c>
      <c r="D205" s="234" t="s">
        <v>201</v>
      </c>
      <c r="E205" s="238">
        <v>44466</v>
      </c>
      <c r="F205" s="234" t="s">
        <v>15</v>
      </c>
      <c r="G205" s="234" t="s">
        <v>13</v>
      </c>
      <c r="H205" s="238">
        <v>44620</v>
      </c>
      <c r="I205" s="234" t="s">
        <v>208</v>
      </c>
      <c r="J205" s="234">
        <v>978</v>
      </c>
      <c r="K205" s="232">
        <v>96116.2</v>
      </c>
      <c r="L205" s="234">
        <v>978</v>
      </c>
      <c r="M205" s="232">
        <v>0</v>
      </c>
      <c r="N205" s="234">
        <v>978</v>
      </c>
      <c r="O205" s="232">
        <v>96116.2</v>
      </c>
      <c r="P205" s="101" t="s">
        <v>432</v>
      </c>
      <c r="Q205" s="101" t="s">
        <v>329</v>
      </c>
      <c r="R205" s="181">
        <f>98000-R204</f>
        <v>41904.39</v>
      </c>
      <c r="S205" s="190">
        <v>44495</v>
      </c>
    </row>
    <row r="206" spans="1:20" ht="15" customHeight="1" thickBot="1" x14ac:dyDescent="0.25">
      <c r="A206" s="265"/>
      <c r="B206" s="260"/>
      <c r="C206" s="261"/>
      <c r="D206" s="260"/>
      <c r="E206" s="261"/>
      <c r="F206" s="260"/>
      <c r="G206" s="260"/>
      <c r="H206" s="261"/>
      <c r="I206" s="260"/>
      <c r="J206" s="260"/>
      <c r="K206" s="266"/>
      <c r="L206" s="260"/>
      <c r="M206" s="266"/>
      <c r="N206" s="260"/>
      <c r="O206" s="266"/>
      <c r="P206" s="101" t="s">
        <v>432</v>
      </c>
      <c r="Q206" s="186" t="s">
        <v>329</v>
      </c>
      <c r="R206" s="183">
        <v>22000</v>
      </c>
      <c r="S206" s="191">
        <v>44519</v>
      </c>
    </row>
    <row r="207" spans="1:20" ht="15" customHeight="1" thickBot="1" x14ac:dyDescent="0.25">
      <c r="A207" s="265"/>
      <c r="B207" s="260"/>
      <c r="C207" s="261"/>
      <c r="D207" s="260"/>
      <c r="E207" s="261"/>
      <c r="F207" s="260"/>
      <c r="G207" s="260"/>
      <c r="H207" s="261"/>
      <c r="I207" s="260"/>
      <c r="J207" s="260"/>
      <c r="K207" s="266"/>
      <c r="L207" s="260"/>
      <c r="M207" s="266"/>
      <c r="N207" s="260"/>
      <c r="O207" s="266"/>
      <c r="P207" s="101" t="s">
        <v>432</v>
      </c>
      <c r="Q207" s="186" t="s">
        <v>329</v>
      </c>
      <c r="R207" s="183">
        <v>10000</v>
      </c>
      <c r="S207" s="191">
        <v>44525</v>
      </c>
    </row>
    <row r="208" spans="1:20" ht="15" customHeight="1" thickBot="1" x14ac:dyDescent="0.25">
      <c r="A208" s="265"/>
      <c r="B208" s="260"/>
      <c r="C208" s="261"/>
      <c r="D208" s="260"/>
      <c r="E208" s="261"/>
      <c r="F208" s="260"/>
      <c r="G208" s="260"/>
      <c r="H208" s="261"/>
      <c r="I208" s="260"/>
      <c r="J208" s="260"/>
      <c r="K208" s="266"/>
      <c r="L208" s="260"/>
      <c r="M208" s="266"/>
      <c r="N208" s="260"/>
      <c r="O208" s="266"/>
      <c r="P208" s="101" t="s">
        <v>432</v>
      </c>
      <c r="Q208" s="186" t="s">
        <v>329</v>
      </c>
      <c r="R208" s="183">
        <v>10000</v>
      </c>
      <c r="S208" s="191">
        <v>44525</v>
      </c>
    </row>
    <row r="209" spans="1:19" ht="15.75" customHeight="1" thickBot="1" x14ac:dyDescent="0.25">
      <c r="A209" s="241"/>
      <c r="B209" s="235"/>
      <c r="C209" s="239"/>
      <c r="D209" s="235"/>
      <c r="E209" s="239"/>
      <c r="F209" s="235"/>
      <c r="G209" s="235"/>
      <c r="H209" s="239"/>
      <c r="I209" s="235"/>
      <c r="J209" s="235"/>
      <c r="K209" s="233"/>
      <c r="L209" s="235"/>
      <c r="M209" s="233"/>
      <c r="N209" s="235"/>
      <c r="O209" s="233"/>
      <c r="P209" s="101" t="s">
        <v>432</v>
      </c>
      <c r="Q209" s="102" t="s">
        <v>329</v>
      </c>
      <c r="R209" s="182">
        <f>K205-R208-R207-R206-R205</f>
        <v>12211.809999999998</v>
      </c>
      <c r="S209" s="192">
        <v>44546</v>
      </c>
    </row>
    <row r="210" spans="1:19" x14ac:dyDescent="0.2">
      <c r="A210" s="240">
        <v>22</v>
      </c>
      <c r="B210" s="234">
        <v>1082949</v>
      </c>
      <c r="C210" s="238">
        <v>44473</v>
      </c>
      <c r="D210" s="234" t="s">
        <v>45</v>
      </c>
      <c r="E210" s="238">
        <v>44473</v>
      </c>
      <c r="F210" s="234" t="s">
        <v>15</v>
      </c>
      <c r="G210" s="234" t="s">
        <v>13</v>
      </c>
      <c r="H210" s="238">
        <v>44624</v>
      </c>
      <c r="I210" s="234" t="s">
        <v>208</v>
      </c>
      <c r="J210" s="234">
        <v>978</v>
      </c>
      <c r="K210" s="232">
        <v>96319.360000000001</v>
      </c>
      <c r="L210" s="234">
        <v>978</v>
      </c>
      <c r="M210" s="232">
        <v>0</v>
      </c>
      <c r="N210" s="234">
        <v>978</v>
      </c>
      <c r="O210" s="232">
        <v>96319.360000000001</v>
      </c>
      <c r="P210" s="101" t="s">
        <v>432</v>
      </c>
      <c r="Q210" s="101" t="s">
        <v>329</v>
      </c>
      <c r="R210" s="181">
        <f>25000-R209</f>
        <v>12788.190000000002</v>
      </c>
      <c r="S210" s="190">
        <v>44546</v>
      </c>
    </row>
    <row r="211" spans="1:19" ht="15.75" customHeight="1" thickBot="1" x14ac:dyDescent="0.25">
      <c r="A211" s="241"/>
      <c r="B211" s="235"/>
      <c r="C211" s="239"/>
      <c r="D211" s="235"/>
      <c r="E211" s="239"/>
      <c r="F211" s="235"/>
      <c r="G211" s="235"/>
      <c r="H211" s="239"/>
      <c r="I211" s="235"/>
      <c r="J211" s="235"/>
      <c r="K211" s="233"/>
      <c r="L211" s="235"/>
      <c r="M211" s="233"/>
      <c r="N211" s="235"/>
      <c r="O211" s="233"/>
      <c r="P211" s="102" t="s">
        <v>432</v>
      </c>
      <c r="Q211" s="102" t="s">
        <v>329</v>
      </c>
      <c r="R211" s="182">
        <f>K210-R210</f>
        <v>83531.17</v>
      </c>
      <c r="S211" s="192">
        <v>44550</v>
      </c>
    </row>
    <row r="212" spans="1:19" ht="13.5" thickBot="1" x14ac:dyDescent="0.25">
      <c r="A212" s="89">
        <v>22</v>
      </c>
      <c r="B212" s="90">
        <v>1108363</v>
      </c>
      <c r="C212" s="91">
        <v>44480</v>
      </c>
      <c r="D212" s="90" t="s">
        <v>93</v>
      </c>
      <c r="E212" s="91">
        <v>44480</v>
      </c>
      <c r="F212" s="90" t="s">
        <v>15</v>
      </c>
      <c r="G212" s="90" t="s">
        <v>13</v>
      </c>
      <c r="H212" s="91">
        <v>44631</v>
      </c>
      <c r="I212" s="90" t="s">
        <v>208</v>
      </c>
      <c r="J212" s="90">
        <v>978</v>
      </c>
      <c r="K212" s="92">
        <v>95574.21</v>
      </c>
      <c r="L212" s="90">
        <v>978</v>
      </c>
      <c r="M212" s="92">
        <v>0</v>
      </c>
      <c r="N212" s="90">
        <v>978</v>
      </c>
      <c r="O212" s="92">
        <v>95574.21</v>
      </c>
      <c r="P212" s="128" t="s">
        <v>432</v>
      </c>
      <c r="Q212" s="128" t="s">
        <v>329</v>
      </c>
      <c r="R212" s="185">
        <v>95574.21</v>
      </c>
      <c r="S212" s="193">
        <v>44550</v>
      </c>
    </row>
    <row r="213" spans="1:19" x14ac:dyDescent="0.2">
      <c r="A213" s="240">
        <v>22</v>
      </c>
      <c r="B213" s="234">
        <v>1280694</v>
      </c>
      <c r="C213" s="238">
        <v>44523</v>
      </c>
      <c r="D213" s="234" t="s">
        <v>174</v>
      </c>
      <c r="E213" s="238">
        <v>44522</v>
      </c>
      <c r="F213" s="234" t="s">
        <v>15</v>
      </c>
      <c r="G213" s="234" t="s">
        <v>13</v>
      </c>
      <c r="H213" s="238">
        <v>44674</v>
      </c>
      <c r="I213" s="234" t="s">
        <v>208</v>
      </c>
      <c r="J213" s="234">
        <v>978</v>
      </c>
      <c r="K213" s="232">
        <v>95681.600000000006</v>
      </c>
      <c r="L213" s="234">
        <v>978</v>
      </c>
      <c r="M213" s="232">
        <v>0</v>
      </c>
      <c r="N213" s="234">
        <v>978</v>
      </c>
      <c r="O213" s="232">
        <v>95681.600000000006</v>
      </c>
      <c r="P213" s="101" t="s">
        <v>432</v>
      </c>
      <c r="Q213" s="101" t="s">
        <v>329</v>
      </c>
      <c r="R213" s="181">
        <f>225000-R212-R211</f>
        <v>45894.619999999995</v>
      </c>
      <c r="S213" s="190">
        <v>44550</v>
      </c>
    </row>
    <row r="214" spans="1:19" ht="15.75" customHeight="1" thickBot="1" x14ac:dyDescent="0.25">
      <c r="A214" s="241"/>
      <c r="B214" s="235"/>
      <c r="C214" s="239"/>
      <c r="D214" s="235"/>
      <c r="E214" s="239"/>
      <c r="F214" s="235"/>
      <c r="G214" s="235"/>
      <c r="H214" s="239"/>
      <c r="I214" s="235"/>
      <c r="J214" s="235"/>
      <c r="K214" s="233"/>
      <c r="L214" s="235"/>
      <c r="M214" s="233"/>
      <c r="N214" s="235"/>
      <c r="O214" s="233"/>
      <c r="P214" s="102" t="s">
        <v>432</v>
      </c>
      <c r="Q214" s="102" t="s">
        <v>329</v>
      </c>
      <c r="R214" s="182">
        <f>K213-R213</f>
        <v>49786.98000000001</v>
      </c>
      <c r="S214" s="192">
        <v>44586</v>
      </c>
    </row>
    <row r="215" spans="1:19" x14ac:dyDescent="0.2">
      <c r="A215" s="240">
        <v>22</v>
      </c>
      <c r="B215" s="234">
        <v>1334607</v>
      </c>
      <c r="C215" s="238">
        <v>44533</v>
      </c>
      <c r="D215" s="234" t="s">
        <v>37</v>
      </c>
      <c r="E215" s="238">
        <v>44533</v>
      </c>
      <c r="F215" s="234" t="s">
        <v>15</v>
      </c>
      <c r="G215" s="234" t="s">
        <v>13</v>
      </c>
      <c r="H215" s="238">
        <v>44684</v>
      </c>
      <c r="I215" s="234" t="s">
        <v>208</v>
      </c>
      <c r="J215" s="234">
        <v>978</v>
      </c>
      <c r="K215" s="232">
        <v>98534.04</v>
      </c>
      <c r="L215" s="234">
        <v>978</v>
      </c>
      <c r="M215" s="232">
        <v>0</v>
      </c>
      <c r="N215" s="234">
        <v>978</v>
      </c>
      <c r="O215" s="232">
        <v>98534.04</v>
      </c>
      <c r="P215" s="101" t="s">
        <v>432</v>
      </c>
      <c r="Q215" s="101" t="s">
        <v>329</v>
      </c>
      <c r="R215" s="181">
        <f>110000-R214</f>
        <v>60213.01999999999</v>
      </c>
      <c r="S215" s="190">
        <v>44586</v>
      </c>
    </row>
    <row r="216" spans="1:19" ht="15.75" customHeight="1" thickBot="1" x14ac:dyDescent="0.25">
      <c r="A216" s="241"/>
      <c r="B216" s="235"/>
      <c r="C216" s="239"/>
      <c r="D216" s="235"/>
      <c r="E216" s="239"/>
      <c r="F216" s="235"/>
      <c r="G216" s="235"/>
      <c r="H216" s="239"/>
      <c r="I216" s="235"/>
      <c r="J216" s="235"/>
      <c r="K216" s="233"/>
      <c r="L216" s="235"/>
      <c r="M216" s="233"/>
      <c r="N216" s="235"/>
      <c r="O216" s="233"/>
      <c r="P216" s="102" t="s">
        <v>432</v>
      </c>
      <c r="Q216" s="102" t="s">
        <v>329</v>
      </c>
      <c r="R216" s="182">
        <f>K215-R215</f>
        <v>38321.020000000004</v>
      </c>
      <c r="S216" s="192">
        <v>44266</v>
      </c>
    </row>
    <row r="217" spans="1:19" ht="13.5" thickBot="1" x14ac:dyDescent="0.25">
      <c r="A217" s="89">
        <v>22</v>
      </c>
      <c r="B217" s="90">
        <v>1389895</v>
      </c>
      <c r="C217" s="91">
        <v>44546</v>
      </c>
      <c r="D217" s="90" t="s">
        <v>121</v>
      </c>
      <c r="E217" s="91">
        <v>44545</v>
      </c>
      <c r="F217" s="90" t="s">
        <v>15</v>
      </c>
      <c r="G217" s="90" t="s">
        <v>13</v>
      </c>
      <c r="H217" s="91">
        <v>44697</v>
      </c>
      <c r="I217" s="90" t="s">
        <v>208</v>
      </c>
      <c r="J217" s="90">
        <v>978</v>
      </c>
      <c r="K217" s="92">
        <v>92667.83</v>
      </c>
      <c r="L217" s="90">
        <v>978</v>
      </c>
      <c r="M217" s="92">
        <v>0</v>
      </c>
      <c r="N217" s="90">
        <v>978</v>
      </c>
      <c r="O217" s="92">
        <v>92667.83</v>
      </c>
      <c r="P217" s="128" t="s">
        <v>432</v>
      </c>
      <c r="Q217" s="128" t="s">
        <v>329</v>
      </c>
      <c r="R217" s="185">
        <v>92667.83</v>
      </c>
      <c r="S217" s="193">
        <v>44631</v>
      </c>
    </row>
    <row r="218" spans="1:19" x14ac:dyDescent="0.2">
      <c r="A218" s="240">
        <v>22</v>
      </c>
      <c r="B218" s="234">
        <v>1424034</v>
      </c>
      <c r="C218" s="238">
        <v>44554</v>
      </c>
      <c r="D218" s="234" t="s">
        <v>178</v>
      </c>
      <c r="E218" s="238">
        <v>44554</v>
      </c>
      <c r="F218" s="234" t="s">
        <v>15</v>
      </c>
      <c r="G218" s="234" t="s">
        <v>13</v>
      </c>
      <c r="H218" s="238">
        <v>44705</v>
      </c>
      <c r="I218" s="234" t="s">
        <v>208</v>
      </c>
      <c r="J218" s="234">
        <v>978</v>
      </c>
      <c r="K218" s="232">
        <v>89655.12</v>
      </c>
      <c r="L218" s="234">
        <v>978</v>
      </c>
      <c r="M218" s="232">
        <v>0</v>
      </c>
      <c r="N218" s="234">
        <v>978</v>
      </c>
      <c r="O218" s="232">
        <v>89655.12</v>
      </c>
      <c r="P218" s="101" t="s">
        <v>432</v>
      </c>
      <c r="Q218" s="101" t="s">
        <v>329</v>
      </c>
      <c r="R218" s="181">
        <f>150000-R217-R216</f>
        <v>19011.149999999994</v>
      </c>
      <c r="S218" s="190">
        <v>44631</v>
      </c>
    </row>
    <row r="219" spans="1:19" ht="15" customHeight="1" x14ac:dyDescent="0.2">
      <c r="A219" s="265"/>
      <c r="B219" s="260"/>
      <c r="C219" s="261"/>
      <c r="D219" s="260"/>
      <c r="E219" s="261"/>
      <c r="F219" s="260"/>
      <c r="G219" s="260"/>
      <c r="H219" s="261"/>
      <c r="I219" s="260"/>
      <c r="J219" s="260"/>
      <c r="K219" s="266"/>
      <c r="L219" s="260"/>
      <c r="M219" s="266"/>
      <c r="N219" s="260"/>
      <c r="O219" s="266"/>
      <c r="P219" s="186" t="s">
        <v>432</v>
      </c>
      <c r="Q219" s="186" t="s">
        <v>329</v>
      </c>
      <c r="R219" s="183">
        <v>40000</v>
      </c>
      <c r="S219" s="191">
        <v>44637</v>
      </c>
    </row>
    <row r="220" spans="1:19" ht="15.75" customHeight="1" thickBot="1" x14ac:dyDescent="0.25">
      <c r="A220" s="241"/>
      <c r="B220" s="235"/>
      <c r="C220" s="239"/>
      <c r="D220" s="235"/>
      <c r="E220" s="239"/>
      <c r="F220" s="235"/>
      <c r="G220" s="235"/>
      <c r="H220" s="239"/>
      <c r="I220" s="235"/>
      <c r="J220" s="235"/>
      <c r="K220" s="233"/>
      <c r="L220" s="235"/>
      <c r="M220" s="233"/>
      <c r="N220" s="235"/>
      <c r="O220" s="233"/>
      <c r="P220" s="102" t="s">
        <v>432</v>
      </c>
      <c r="Q220" s="102" t="s">
        <v>329</v>
      </c>
      <c r="R220" s="182">
        <f>K218-R219-R218</f>
        <v>30643.97</v>
      </c>
      <c r="S220" s="192">
        <v>44650</v>
      </c>
    </row>
    <row r="221" spans="1:19" x14ac:dyDescent="0.2">
      <c r="A221" s="240">
        <v>22</v>
      </c>
      <c r="B221" s="234">
        <v>65270</v>
      </c>
      <c r="C221" s="238">
        <v>44579</v>
      </c>
      <c r="D221" s="234" t="s">
        <v>129</v>
      </c>
      <c r="E221" s="238">
        <v>44578</v>
      </c>
      <c r="F221" s="234" t="s">
        <v>15</v>
      </c>
      <c r="G221" s="234" t="s">
        <v>13</v>
      </c>
      <c r="H221" s="238">
        <v>44730</v>
      </c>
      <c r="I221" s="234" t="s">
        <v>208</v>
      </c>
      <c r="J221" s="234">
        <v>978</v>
      </c>
      <c r="K221" s="232">
        <v>98137.02</v>
      </c>
      <c r="L221" s="234">
        <v>978</v>
      </c>
      <c r="M221" s="232">
        <v>0</v>
      </c>
      <c r="N221" s="234">
        <v>978</v>
      </c>
      <c r="O221" s="232">
        <v>98137.02</v>
      </c>
      <c r="P221" s="101" t="s">
        <v>432</v>
      </c>
      <c r="Q221" s="101" t="s">
        <v>329</v>
      </c>
      <c r="R221" s="181">
        <f>60000-R220</f>
        <v>29356.03</v>
      </c>
      <c r="S221" s="190">
        <v>44650</v>
      </c>
    </row>
    <row r="222" spans="1:19" ht="15.75" customHeight="1" thickBot="1" x14ac:dyDescent="0.25">
      <c r="A222" s="241"/>
      <c r="B222" s="235"/>
      <c r="C222" s="239"/>
      <c r="D222" s="235"/>
      <c r="E222" s="239"/>
      <c r="F222" s="235"/>
      <c r="G222" s="235"/>
      <c r="H222" s="239"/>
      <c r="I222" s="235"/>
      <c r="J222" s="235"/>
      <c r="K222" s="233"/>
      <c r="L222" s="235"/>
      <c r="M222" s="233"/>
      <c r="N222" s="235"/>
      <c r="O222" s="233"/>
      <c r="P222" s="102" t="s">
        <v>432</v>
      </c>
      <c r="Q222" s="102" t="s">
        <v>329</v>
      </c>
      <c r="R222" s="182">
        <f>K221-R221</f>
        <v>68780.990000000005</v>
      </c>
      <c r="S222" s="192">
        <v>44707</v>
      </c>
    </row>
    <row r="223" spans="1:19" ht="15" customHeight="1" x14ac:dyDescent="0.2">
      <c r="A223" s="257">
        <v>22</v>
      </c>
      <c r="B223" s="248">
        <v>121091</v>
      </c>
      <c r="C223" s="254">
        <v>44593</v>
      </c>
      <c r="D223" s="248" t="s">
        <v>14</v>
      </c>
      <c r="E223" s="254">
        <v>44590</v>
      </c>
      <c r="F223" s="248" t="s">
        <v>15</v>
      </c>
      <c r="G223" s="248" t="s">
        <v>13</v>
      </c>
      <c r="H223" s="254">
        <v>44743</v>
      </c>
      <c r="I223" s="248" t="s">
        <v>208</v>
      </c>
      <c r="J223" s="248">
        <v>978</v>
      </c>
      <c r="K223" s="245">
        <v>94615.38</v>
      </c>
      <c r="L223" s="248">
        <v>978</v>
      </c>
      <c r="M223" s="245">
        <v>0</v>
      </c>
      <c r="N223" s="248">
        <v>978</v>
      </c>
      <c r="O223" s="245">
        <v>94615.38</v>
      </c>
      <c r="P223" s="101" t="s">
        <v>432</v>
      </c>
      <c r="Q223" s="101" t="s">
        <v>329</v>
      </c>
      <c r="R223" s="181">
        <f>100000-R222</f>
        <v>31219.009999999995</v>
      </c>
      <c r="S223" s="190">
        <v>44707</v>
      </c>
    </row>
    <row r="224" spans="1:19" ht="15" customHeight="1" x14ac:dyDescent="0.2">
      <c r="A224" s="258"/>
      <c r="B224" s="249"/>
      <c r="C224" s="255"/>
      <c r="D224" s="249"/>
      <c r="E224" s="255"/>
      <c r="F224" s="249"/>
      <c r="G224" s="249"/>
      <c r="H224" s="255"/>
      <c r="I224" s="249"/>
      <c r="J224" s="249"/>
      <c r="K224" s="246"/>
      <c r="L224" s="249"/>
      <c r="M224" s="246"/>
      <c r="N224" s="249"/>
      <c r="O224" s="246"/>
      <c r="P224" s="186" t="s">
        <v>432</v>
      </c>
      <c r="Q224" s="186" t="s">
        <v>329</v>
      </c>
      <c r="R224" s="183">
        <v>10000</v>
      </c>
      <c r="S224" s="191">
        <v>44729</v>
      </c>
    </row>
    <row r="225" spans="1:20" ht="15.75" customHeight="1" thickBot="1" x14ac:dyDescent="0.25">
      <c r="A225" s="259"/>
      <c r="B225" s="250"/>
      <c r="C225" s="256"/>
      <c r="D225" s="250"/>
      <c r="E225" s="256"/>
      <c r="F225" s="250"/>
      <c r="G225" s="250"/>
      <c r="H225" s="256"/>
      <c r="I225" s="250"/>
      <c r="J225" s="250"/>
      <c r="K225" s="247"/>
      <c r="L225" s="250"/>
      <c r="M225" s="247"/>
      <c r="N225" s="250"/>
      <c r="O225" s="247"/>
      <c r="P225" s="102" t="s">
        <v>432</v>
      </c>
      <c r="Q225" s="102" t="s">
        <v>329</v>
      </c>
      <c r="R225" s="182">
        <f>K223-R224-R223</f>
        <v>53396.37000000001</v>
      </c>
      <c r="S225" s="192">
        <v>44841</v>
      </c>
    </row>
    <row r="226" spans="1:20" x14ac:dyDescent="0.2">
      <c r="A226" s="240">
        <v>22</v>
      </c>
      <c r="B226" s="234">
        <v>205161</v>
      </c>
      <c r="C226" s="238">
        <v>44610</v>
      </c>
      <c r="D226" s="234" t="s">
        <v>130</v>
      </c>
      <c r="E226" s="238">
        <v>44608</v>
      </c>
      <c r="F226" s="234" t="s">
        <v>15</v>
      </c>
      <c r="G226" s="234" t="s">
        <v>13</v>
      </c>
      <c r="H226" s="238">
        <v>44760</v>
      </c>
      <c r="I226" s="234" t="s">
        <v>208</v>
      </c>
      <c r="J226" s="234">
        <v>978</v>
      </c>
      <c r="K226" s="232">
        <v>99796.479999999996</v>
      </c>
      <c r="L226" s="234">
        <v>978</v>
      </c>
      <c r="M226" s="232">
        <v>0</v>
      </c>
      <c r="N226" s="234">
        <v>978</v>
      </c>
      <c r="O226" s="232">
        <v>99796.479999999996</v>
      </c>
      <c r="P226" s="101" t="s">
        <v>432</v>
      </c>
      <c r="Q226" s="101" t="s">
        <v>329</v>
      </c>
      <c r="R226" s="181">
        <f>140300-R225</f>
        <v>86903.62999999999</v>
      </c>
      <c r="S226" s="190">
        <v>44841</v>
      </c>
    </row>
    <row r="227" spans="1:20" ht="15.75" customHeight="1" thickBot="1" x14ac:dyDescent="0.25">
      <c r="A227" s="241"/>
      <c r="B227" s="235"/>
      <c r="C227" s="239"/>
      <c r="D227" s="235"/>
      <c r="E227" s="239"/>
      <c r="F227" s="235"/>
      <c r="G227" s="235"/>
      <c r="H227" s="239"/>
      <c r="I227" s="235"/>
      <c r="J227" s="235"/>
      <c r="K227" s="233"/>
      <c r="L227" s="235"/>
      <c r="M227" s="233"/>
      <c r="N227" s="235"/>
      <c r="O227" s="233"/>
      <c r="P227" s="102" t="s">
        <v>432</v>
      </c>
      <c r="Q227" s="102" t="s">
        <v>329</v>
      </c>
      <c r="R227" s="182">
        <f>K226-R226</f>
        <v>12892.850000000006</v>
      </c>
      <c r="S227" s="192">
        <v>44841</v>
      </c>
    </row>
    <row r="228" spans="1:20" x14ac:dyDescent="0.2">
      <c r="A228" s="240">
        <v>22</v>
      </c>
      <c r="B228" s="234">
        <v>320868</v>
      </c>
      <c r="C228" s="238">
        <v>44631</v>
      </c>
      <c r="D228" s="234" t="s">
        <v>88</v>
      </c>
      <c r="E228" s="238">
        <v>44630</v>
      </c>
      <c r="F228" s="234" t="s">
        <v>15</v>
      </c>
      <c r="G228" s="234" t="s">
        <v>13</v>
      </c>
      <c r="H228" s="238">
        <v>44784</v>
      </c>
      <c r="I228" s="234" t="s">
        <v>208</v>
      </c>
      <c r="J228" s="234">
        <v>978</v>
      </c>
      <c r="K228" s="232">
        <v>96226.82</v>
      </c>
      <c r="L228" s="234">
        <v>978</v>
      </c>
      <c r="M228" s="232">
        <v>0</v>
      </c>
      <c r="N228" s="234">
        <v>978</v>
      </c>
      <c r="O228" s="232">
        <v>96226.82</v>
      </c>
      <c r="P228" s="101" t="s">
        <v>432</v>
      </c>
      <c r="Q228" s="101" t="s">
        <v>329</v>
      </c>
      <c r="R228" s="181">
        <f>80000-R227</f>
        <v>67107.149999999994</v>
      </c>
      <c r="S228" s="190">
        <v>44841</v>
      </c>
    </row>
    <row r="229" spans="1:20" ht="15.75" customHeight="1" thickBot="1" x14ac:dyDescent="0.25">
      <c r="A229" s="241"/>
      <c r="B229" s="235"/>
      <c r="C229" s="239"/>
      <c r="D229" s="235"/>
      <c r="E229" s="239"/>
      <c r="F229" s="235"/>
      <c r="G229" s="235"/>
      <c r="H229" s="239"/>
      <c r="I229" s="235"/>
      <c r="J229" s="235"/>
      <c r="K229" s="233"/>
      <c r="L229" s="235"/>
      <c r="M229" s="233"/>
      <c r="N229" s="235"/>
      <c r="O229" s="233"/>
      <c r="P229" s="102" t="s">
        <v>432</v>
      </c>
      <c r="Q229" s="102" t="s">
        <v>329</v>
      </c>
      <c r="R229" s="182">
        <f>K228-R228</f>
        <v>29119.670000000013</v>
      </c>
      <c r="S229" s="192">
        <v>44855</v>
      </c>
    </row>
    <row r="230" spans="1:20" ht="13.5" thickBot="1" x14ac:dyDescent="0.25">
      <c r="A230" s="89">
        <v>22</v>
      </c>
      <c r="B230" s="90">
        <v>1003000</v>
      </c>
      <c r="C230" s="91">
        <v>44803</v>
      </c>
      <c r="D230" s="90" t="s">
        <v>360</v>
      </c>
      <c r="E230" s="91">
        <v>44802</v>
      </c>
      <c r="F230" s="90" t="s">
        <v>15</v>
      </c>
      <c r="G230" s="90" t="s">
        <v>13</v>
      </c>
      <c r="H230" s="91">
        <v>44956</v>
      </c>
      <c r="I230" s="90" t="s">
        <v>208</v>
      </c>
      <c r="J230" s="90">
        <v>978</v>
      </c>
      <c r="K230" s="92">
        <v>100230.15</v>
      </c>
      <c r="L230" s="90">
        <v>978</v>
      </c>
      <c r="M230" s="92">
        <v>0</v>
      </c>
      <c r="N230" s="90">
        <v>978</v>
      </c>
      <c r="O230" s="92">
        <v>100230.15</v>
      </c>
      <c r="P230" s="128" t="s">
        <v>432</v>
      </c>
      <c r="Q230" s="128" t="s">
        <v>329</v>
      </c>
      <c r="R230" s="185">
        <v>100230.15</v>
      </c>
      <c r="S230" s="193">
        <v>44855</v>
      </c>
      <c r="T230" s="64"/>
    </row>
    <row r="231" spans="1:20" x14ac:dyDescent="0.2">
      <c r="A231" s="257">
        <v>22</v>
      </c>
      <c r="B231" s="248">
        <v>1094839</v>
      </c>
      <c r="C231" s="254">
        <v>44824</v>
      </c>
      <c r="D231" s="248" t="s">
        <v>146</v>
      </c>
      <c r="E231" s="254">
        <v>44824</v>
      </c>
      <c r="F231" s="248" t="s">
        <v>72</v>
      </c>
      <c r="G231" s="248" t="s">
        <v>13</v>
      </c>
      <c r="H231" s="254">
        <v>44977</v>
      </c>
      <c r="I231" s="248" t="s">
        <v>208</v>
      </c>
      <c r="J231" s="248">
        <v>978</v>
      </c>
      <c r="K231" s="245">
        <v>192391.67</v>
      </c>
      <c r="L231" s="248">
        <v>978</v>
      </c>
      <c r="M231" s="245">
        <v>0</v>
      </c>
      <c r="N231" s="248">
        <v>978</v>
      </c>
      <c r="O231" s="245">
        <v>0</v>
      </c>
      <c r="P231" s="101" t="s">
        <v>432</v>
      </c>
      <c r="Q231" s="101" t="s">
        <v>329</v>
      </c>
      <c r="R231" s="181">
        <f>170000-R230-R229</f>
        <v>40650.179999999993</v>
      </c>
      <c r="S231" s="190">
        <v>44855</v>
      </c>
    </row>
    <row r="232" spans="1:20" x14ac:dyDescent="0.2">
      <c r="A232" s="258"/>
      <c r="B232" s="249"/>
      <c r="C232" s="255"/>
      <c r="D232" s="249"/>
      <c r="E232" s="255"/>
      <c r="F232" s="249"/>
      <c r="G232" s="249"/>
      <c r="H232" s="255"/>
      <c r="I232" s="249"/>
      <c r="J232" s="249"/>
      <c r="K232" s="246"/>
      <c r="L232" s="249"/>
      <c r="M232" s="246"/>
      <c r="N232" s="249"/>
      <c r="O232" s="246"/>
      <c r="P232" s="186" t="s">
        <v>432</v>
      </c>
      <c r="Q232" s="186" t="s">
        <v>329</v>
      </c>
      <c r="R232" s="183">
        <v>100000</v>
      </c>
      <c r="S232" s="215">
        <v>44886</v>
      </c>
    </row>
    <row r="233" spans="1:20" ht="13.5" thickBot="1" x14ac:dyDescent="0.25">
      <c r="A233" s="259"/>
      <c r="B233" s="250"/>
      <c r="C233" s="256"/>
      <c r="D233" s="250"/>
      <c r="E233" s="256"/>
      <c r="F233" s="250"/>
      <c r="G233" s="250"/>
      <c r="H233" s="256"/>
      <c r="I233" s="250"/>
      <c r="J233" s="250"/>
      <c r="K233" s="247"/>
      <c r="L233" s="250"/>
      <c r="M233" s="247"/>
      <c r="N233" s="250"/>
      <c r="O233" s="247"/>
      <c r="P233" s="102" t="s">
        <v>432</v>
      </c>
      <c r="Q233" s="102" t="s">
        <v>329</v>
      </c>
      <c r="R233" s="182">
        <f>K231-R232-R231</f>
        <v>51741.49000000002</v>
      </c>
      <c r="S233" s="205">
        <v>44945</v>
      </c>
    </row>
    <row r="235" spans="1:20" ht="13.5" thickBot="1" x14ac:dyDescent="0.25"/>
    <row r="236" spans="1:20" ht="13.5" thickBot="1" x14ac:dyDescent="0.25">
      <c r="A236" s="89">
        <v>22</v>
      </c>
      <c r="B236" s="90">
        <v>1240276</v>
      </c>
      <c r="C236" s="91">
        <v>44860</v>
      </c>
      <c r="D236" s="90" t="s">
        <v>188</v>
      </c>
      <c r="E236" s="91">
        <v>44858</v>
      </c>
      <c r="F236" s="90" t="s">
        <v>15</v>
      </c>
      <c r="G236" s="90" t="s">
        <v>13</v>
      </c>
      <c r="H236" s="91">
        <v>45011</v>
      </c>
      <c r="I236" s="90" t="s">
        <v>208</v>
      </c>
      <c r="J236" s="90">
        <v>978</v>
      </c>
      <c r="K236" s="92">
        <v>90709.08</v>
      </c>
      <c r="L236" s="90">
        <v>978</v>
      </c>
      <c r="M236" s="92">
        <v>0</v>
      </c>
      <c r="N236" s="90">
        <v>978</v>
      </c>
      <c r="O236" s="92">
        <v>90709.08</v>
      </c>
      <c r="P236" s="128" t="s">
        <v>432</v>
      </c>
      <c r="Q236" s="128" t="s">
        <v>329</v>
      </c>
      <c r="R236" s="185">
        <v>90709.08</v>
      </c>
      <c r="S236" s="193">
        <v>44945</v>
      </c>
    </row>
    <row r="237" spans="1:20" x14ac:dyDescent="0.2">
      <c r="A237" s="257">
        <v>22</v>
      </c>
      <c r="B237" s="248">
        <v>1317856</v>
      </c>
      <c r="C237" s="254">
        <v>44875</v>
      </c>
      <c r="D237" s="248" t="s">
        <v>85</v>
      </c>
      <c r="E237" s="254">
        <v>44874</v>
      </c>
      <c r="F237" s="248" t="s">
        <v>15</v>
      </c>
      <c r="G237" s="248" t="s">
        <v>13</v>
      </c>
      <c r="H237" s="254">
        <v>45026</v>
      </c>
      <c r="I237" s="248" t="s">
        <v>208</v>
      </c>
      <c r="J237" s="248">
        <v>978</v>
      </c>
      <c r="K237" s="245">
        <v>87941.16</v>
      </c>
      <c r="L237" s="248">
        <v>978</v>
      </c>
      <c r="M237" s="245">
        <v>0</v>
      </c>
      <c r="N237" s="248">
        <v>978</v>
      </c>
      <c r="O237" s="245">
        <v>87941.16</v>
      </c>
      <c r="P237" s="101" t="s">
        <v>432</v>
      </c>
      <c r="Q237" s="101" t="s">
        <v>329</v>
      </c>
      <c r="R237" s="181">
        <f>170000-R236-R233</f>
        <v>27549.429999999978</v>
      </c>
      <c r="S237" s="190">
        <v>44945</v>
      </c>
    </row>
    <row r="238" spans="1:20" x14ac:dyDescent="0.2">
      <c r="A238" s="258"/>
      <c r="B238" s="249"/>
      <c r="C238" s="255"/>
      <c r="D238" s="249"/>
      <c r="E238" s="255"/>
      <c r="F238" s="249"/>
      <c r="G238" s="249"/>
      <c r="H238" s="255"/>
      <c r="I238" s="249"/>
      <c r="J238" s="249"/>
      <c r="K238" s="246"/>
      <c r="L238" s="249"/>
      <c r="M238" s="246"/>
      <c r="N238" s="249"/>
      <c r="O238" s="246"/>
      <c r="P238" s="186" t="s">
        <v>432</v>
      </c>
      <c r="Q238" s="186" t="s">
        <v>329</v>
      </c>
      <c r="R238" s="183">
        <v>40000</v>
      </c>
      <c r="S238" s="191">
        <v>44972</v>
      </c>
    </row>
    <row r="239" spans="1:20" x14ac:dyDescent="0.2">
      <c r="A239" s="258"/>
      <c r="B239" s="249"/>
      <c r="C239" s="255"/>
      <c r="D239" s="249"/>
      <c r="E239" s="255"/>
      <c r="F239" s="249"/>
      <c r="G239" s="249"/>
      <c r="H239" s="255"/>
      <c r="I239" s="249"/>
      <c r="J239" s="249"/>
      <c r="K239" s="246"/>
      <c r="L239" s="249"/>
      <c r="M239" s="246"/>
      <c r="N239" s="249"/>
      <c r="O239" s="246"/>
      <c r="P239" s="186" t="s">
        <v>432</v>
      </c>
      <c r="Q239" s="186" t="s">
        <v>329</v>
      </c>
      <c r="R239" s="183">
        <v>20000</v>
      </c>
      <c r="S239" s="191">
        <v>44978</v>
      </c>
    </row>
    <row r="240" spans="1:20" ht="13.5" thickBot="1" x14ac:dyDescent="0.25">
      <c r="A240" s="259"/>
      <c r="B240" s="250"/>
      <c r="C240" s="256"/>
      <c r="D240" s="250"/>
      <c r="E240" s="256"/>
      <c r="F240" s="250"/>
      <c r="G240" s="250"/>
      <c r="H240" s="256"/>
      <c r="I240" s="250"/>
      <c r="J240" s="250"/>
      <c r="K240" s="247"/>
      <c r="L240" s="250"/>
      <c r="M240" s="247"/>
      <c r="N240" s="250"/>
      <c r="O240" s="247"/>
      <c r="P240" s="186" t="s">
        <v>432</v>
      </c>
      <c r="Q240" s="102" t="s">
        <v>329</v>
      </c>
      <c r="R240" s="182">
        <f>K237-R239-R238-R237</f>
        <v>391.73000000002503</v>
      </c>
      <c r="S240" s="192">
        <v>44981</v>
      </c>
    </row>
    <row r="241" spans="1:20" x14ac:dyDescent="0.2">
      <c r="A241" s="257">
        <v>22</v>
      </c>
      <c r="B241" s="248">
        <v>1350058</v>
      </c>
      <c r="C241" s="254">
        <v>44883</v>
      </c>
      <c r="D241" s="248" t="s">
        <v>135</v>
      </c>
      <c r="E241" s="254">
        <v>44874</v>
      </c>
      <c r="F241" s="248" t="s">
        <v>15</v>
      </c>
      <c r="G241" s="248" t="s">
        <v>13</v>
      </c>
      <c r="H241" s="254">
        <v>45034</v>
      </c>
      <c r="I241" s="248" t="s">
        <v>208</v>
      </c>
      <c r="J241" s="248">
        <v>978</v>
      </c>
      <c r="K241" s="245">
        <v>89975.76</v>
      </c>
      <c r="L241" s="248">
        <v>978</v>
      </c>
      <c r="M241" s="245">
        <v>0</v>
      </c>
      <c r="N241" s="248">
        <v>978</v>
      </c>
      <c r="O241" s="245">
        <v>179951.52</v>
      </c>
      <c r="P241" s="101" t="s">
        <v>432</v>
      </c>
      <c r="Q241" s="101" t="s">
        <v>329</v>
      </c>
      <c r="R241" s="181">
        <f>20000-R240</f>
        <v>19608.269999999975</v>
      </c>
      <c r="S241" s="190">
        <v>44981</v>
      </c>
    </row>
    <row r="242" spans="1:20" x14ac:dyDescent="0.2">
      <c r="A242" s="258"/>
      <c r="B242" s="249"/>
      <c r="C242" s="255"/>
      <c r="D242" s="249"/>
      <c r="E242" s="255"/>
      <c r="F242" s="249"/>
      <c r="G242" s="249"/>
      <c r="H242" s="255"/>
      <c r="I242" s="249"/>
      <c r="J242" s="249"/>
      <c r="K242" s="246"/>
      <c r="L242" s="249"/>
      <c r="M242" s="246"/>
      <c r="N242" s="249"/>
      <c r="O242" s="246"/>
      <c r="P242" s="186" t="s">
        <v>432</v>
      </c>
      <c r="Q242" s="186" t="s">
        <v>329</v>
      </c>
      <c r="R242" s="183">
        <v>25000</v>
      </c>
      <c r="S242" s="191">
        <v>45091</v>
      </c>
    </row>
    <row r="243" spans="1:20" x14ac:dyDescent="0.2">
      <c r="A243" s="258"/>
      <c r="B243" s="249"/>
      <c r="C243" s="255"/>
      <c r="D243" s="249"/>
      <c r="E243" s="255"/>
      <c r="F243" s="249"/>
      <c r="G243" s="249"/>
      <c r="H243" s="255"/>
      <c r="I243" s="249"/>
      <c r="J243" s="249"/>
      <c r="K243" s="246"/>
      <c r="L243" s="249"/>
      <c r="M243" s="246"/>
      <c r="N243" s="249"/>
      <c r="O243" s="246"/>
      <c r="P243" s="186" t="s">
        <v>432</v>
      </c>
      <c r="Q243" s="186" t="s">
        <v>329</v>
      </c>
      <c r="R243" s="183">
        <v>20000</v>
      </c>
      <c r="S243" s="191">
        <v>45159</v>
      </c>
    </row>
    <row r="244" spans="1:20" x14ac:dyDescent="0.2">
      <c r="A244" s="258"/>
      <c r="B244" s="249"/>
      <c r="C244" s="255"/>
      <c r="D244" s="249"/>
      <c r="E244" s="255"/>
      <c r="F244" s="249"/>
      <c r="G244" s="249"/>
      <c r="H244" s="255"/>
      <c r="I244" s="249"/>
      <c r="J244" s="249"/>
      <c r="K244" s="246"/>
      <c r="L244" s="249"/>
      <c r="M244" s="246"/>
      <c r="N244" s="249"/>
      <c r="O244" s="246"/>
      <c r="P244" s="186" t="s">
        <v>432</v>
      </c>
      <c r="Q244" s="186" t="s">
        <v>329</v>
      </c>
      <c r="R244" s="183">
        <v>10000</v>
      </c>
      <c r="S244" s="191">
        <v>45217</v>
      </c>
    </row>
    <row r="245" spans="1:20" ht="13.5" thickBot="1" x14ac:dyDescent="0.25">
      <c r="A245" s="259"/>
      <c r="B245" s="250"/>
      <c r="C245" s="256"/>
      <c r="D245" s="250"/>
      <c r="E245" s="256"/>
      <c r="F245" s="250"/>
      <c r="G245" s="250"/>
      <c r="H245" s="256"/>
      <c r="I245" s="250"/>
      <c r="J245" s="250"/>
      <c r="K245" s="247"/>
      <c r="L245" s="250"/>
      <c r="M245" s="247"/>
      <c r="N245" s="250"/>
      <c r="O245" s="247"/>
      <c r="P245" s="102" t="s">
        <v>432</v>
      </c>
      <c r="Q245" s="102" t="s">
        <v>329</v>
      </c>
      <c r="R245" s="182">
        <f>K241-R244-R243-R242-R241</f>
        <v>15367.49000000002</v>
      </c>
      <c r="S245" s="192">
        <v>45327</v>
      </c>
    </row>
    <row r="246" spans="1:20" ht="13.5" thickBot="1" x14ac:dyDescent="0.25">
      <c r="A246" s="89">
        <v>22</v>
      </c>
      <c r="B246" s="204">
        <v>215112</v>
      </c>
      <c r="C246" s="91">
        <v>44973</v>
      </c>
      <c r="D246" s="90" t="s">
        <v>114</v>
      </c>
      <c r="E246" s="91">
        <v>44972</v>
      </c>
      <c r="F246" s="90" t="s">
        <v>20</v>
      </c>
      <c r="G246" s="90" t="s">
        <v>13</v>
      </c>
      <c r="H246" s="91">
        <v>45123</v>
      </c>
      <c r="I246" s="90" t="s">
        <v>115</v>
      </c>
      <c r="J246" s="90">
        <v>978</v>
      </c>
      <c r="K246" s="92">
        <v>56864.28</v>
      </c>
      <c r="L246" s="90">
        <v>788</v>
      </c>
      <c r="M246" s="92">
        <v>181933.81200000001</v>
      </c>
      <c r="N246" s="90">
        <v>788</v>
      </c>
      <c r="O246" s="92">
        <v>191348.302</v>
      </c>
      <c r="P246" s="124" t="s">
        <v>315</v>
      </c>
      <c r="Q246" s="124" t="s">
        <v>358</v>
      </c>
      <c r="R246" s="179">
        <v>181933.81200000001</v>
      </c>
      <c r="S246" s="125">
        <v>44995</v>
      </c>
      <c r="T246" s="129"/>
    </row>
    <row r="247" spans="1:20" ht="13.5" thickBot="1" x14ac:dyDescent="0.25">
      <c r="A247" s="89">
        <v>22</v>
      </c>
      <c r="B247" s="90">
        <v>660262</v>
      </c>
      <c r="C247" s="91">
        <v>45075</v>
      </c>
      <c r="D247" s="90" t="s">
        <v>210</v>
      </c>
      <c r="E247" s="91">
        <v>45075</v>
      </c>
      <c r="F247" s="90" t="s">
        <v>15</v>
      </c>
      <c r="G247" s="90" t="s">
        <v>13</v>
      </c>
      <c r="H247" s="91">
        <v>45228</v>
      </c>
      <c r="I247" s="90" t="s">
        <v>211</v>
      </c>
      <c r="J247" s="90">
        <v>978</v>
      </c>
      <c r="K247" s="92">
        <v>48588</v>
      </c>
      <c r="L247" s="90">
        <v>978</v>
      </c>
      <c r="M247" s="92">
        <v>0</v>
      </c>
      <c r="N247" s="90">
        <v>978</v>
      </c>
      <c r="O247" s="92">
        <v>48588</v>
      </c>
      <c r="P247" s="262" t="s">
        <v>359</v>
      </c>
      <c r="Q247" s="262"/>
      <c r="R247" s="262"/>
      <c r="S247" s="262"/>
      <c r="T247" s="263"/>
    </row>
    <row r="248" spans="1:20" x14ac:dyDescent="0.2">
      <c r="A248" s="240">
        <v>22</v>
      </c>
      <c r="B248" s="234">
        <v>32241</v>
      </c>
      <c r="C248" s="238">
        <v>44935</v>
      </c>
      <c r="D248" s="234" t="s">
        <v>71</v>
      </c>
      <c r="E248" s="238">
        <v>44935</v>
      </c>
      <c r="F248" s="234" t="s">
        <v>72</v>
      </c>
      <c r="G248" s="234" t="s">
        <v>13</v>
      </c>
      <c r="H248" s="238">
        <v>45086</v>
      </c>
      <c r="I248" s="234" t="s">
        <v>208</v>
      </c>
      <c r="J248" s="234">
        <v>978</v>
      </c>
      <c r="K248" s="232">
        <v>87368</v>
      </c>
      <c r="L248" s="234">
        <v>978</v>
      </c>
      <c r="M248" s="232">
        <v>0</v>
      </c>
      <c r="N248" s="234">
        <v>978</v>
      </c>
      <c r="O248" s="232">
        <v>0</v>
      </c>
      <c r="P248" s="187" t="s">
        <v>432</v>
      </c>
      <c r="Q248" s="101" t="s">
        <v>329</v>
      </c>
      <c r="R248" s="181">
        <f>15500-R245</f>
        <v>132.50999999998021</v>
      </c>
      <c r="S248" s="190">
        <v>45327</v>
      </c>
    </row>
    <row r="249" spans="1:20" ht="14.25" customHeight="1" x14ac:dyDescent="0.2">
      <c r="A249" s="265"/>
      <c r="B249" s="260"/>
      <c r="C249" s="261"/>
      <c r="D249" s="260"/>
      <c r="E249" s="261"/>
      <c r="F249" s="260"/>
      <c r="G249" s="260"/>
      <c r="H249" s="261"/>
      <c r="I249" s="260"/>
      <c r="J249" s="260"/>
      <c r="K249" s="266"/>
      <c r="L249" s="260"/>
      <c r="M249" s="266"/>
      <c r="N249" s="260"/>
      <c r="O249" s="266"/>
      <c r="P249" s="188" t="s">
        <v>432</v>
      </c>
      <c r="Q249" s="186" t="s">
        <v>329</v>
      </c>
      <c r="R249" s="183">
        <v>10000</v>
      </c>
      <c r="S249" s="191">
        <v>45357</v>
      </c>
    </row>
    <row r="250" spans="1:20" ht="14.25" customHeight="1" x14ac:dyDescent="0.2">
      <c r="A250" s="265"/>
      <c r="B250" s="260"/>
      <c r="C250" s="261"/>
      <c r="D250" s="260"/>
      <c r="E250" s="261"/>
      <c r="F250" s="260"/>
      <c r="G250" s="260"/>
      <c r="H250" s="261"/>
      <c r="I250" s="260"/>
      <c r="J250" s="260"/>
      <c r="K250" s="266"/>
      <c r="L250" s="260"/>
      <c r="M250" s="266"/>
      <c r="N250" s="260"/>
      <c r="O250" s="266"/>
      <c r="P250" s="188" t="s">
        <v>432</v>
      </c>
      <c r="Q250" s="186" t="s">
        <v>329</v>
      </c>
      <c r="R250" s="183">
        <v>10000</v>
      </c>
      <c r="S250" s="191">
        <v>45357</v>
      </c>
    </row>
    <row r="251" spans="1:20" ht="14.25" customHeight="1" x14ac:dyDescent="0.2">
      <c r="A251" s="265"/>
      <c r="B251" s="260"/>
      <c r="C251" s="261"/>
      <c r="D251" s="260"/>
      <c r="E251" s="261"/>
      <c r="F251" s="260"/>
      <c r="G251" s="260"/>
      <c r="H251" s="261"/>
      <c r="I251" s="260"/>
      <c r="J251" s="260"/>
      <c r="K251" s="266"/>
      <c r="L251" s="260"/>
      <c r="M251" s="266"/>
      <c r="N251" s="260"/>
      <c r="O251" s="266"/>
      <c r="P251" s="188" t="s">
        <v>432</v>
      </c>
      <c r="Q251" s="186" t="s">
        <v>329</v>
      </c>
      <c r="R251" s="183">
        <v>10000</v>
      </c>
      <c r="S251" s="191">
        <v>45358</v>
      </c>
    </row>
    <row r="252" spans="1:20" ht="15" customHeight="1" thickBot="1" x14ac:dyDescent="0.25">
      <c r="A252" s="241"/>
      <c r="B252" s="235"/>
      <c r="C252" s="239"/>
      <c r="D252" s="235"/>
      <c r="E252" s="239"/>
      <c r="F252" s="235"/>
      <c r="G252" s="235"/>
      <c r="H252" s="239"/>
      <c r="I252" s="235"/>
      <c r="J252" s="235"/>
      <c r="K252" s="233"/>
      <c r="L252" s="235"/>
      <c r="M252" s="233"/>
      <c r="N252" s="235"/>
      <c r="O252" s="233"/>
      <c r="P252" s="189" t="s">
        <v>432</v>
      </c>
      <c r="Q252" s="102" t="s">
        <v>329</v>
      </c>
      <c r="R252" s="182">
        <v>25000</v>
      </c>
      <c r="S252" s="192">
        <v>45376</v>
      </c>
    </row>
  </sheetData>
  <autoFilter ref="I1:I255" xr:uid="{00000000-0009-0000-0000-000003000000}"/>
  <sortState xmlns:xlrd2="http://schemas.microsoft.com/office/spreadsheetml/2017/richdata2" ref="A2:P155">
    <sortCondition ref="C2:C155"/>
  </sortState>
  <mergeCells count="451">
    <mergeCell ref="O133:O143"/>
    <mergeCell ref="N133:N143"/>
    <mergeCell ref="M133:M143"/>
    <mergeCell ref="L133:L143"/>
    <mergeCell ref="K133:K143"/>
    <mergeCell ref="J133:J143"/>
    <mergeCell ref="I133:I143"/>
    <mergeCell ref="H133:H143"/>
    <mergeCell ref="G133:G143"/>
    <mergeCell ref="C183:C184"/>
    <mergeCell ref="B183:B184"/>
    <mergeCell ref="A183:A184"/>
    <mergeCell ref="O179:O180"/>
    <mergeCell ref="N179:N180"/>
    <mergeCell ref="M179:M180"/>
    <mergeCell ref="L179:L180"/>
    <mergeCell ref="K179:K180"/>
    <mergeCell ref="J179:J180"/>
    <mergeCell ref="I179:I180"/>
    <mergeCell ref="H179:H180"/>
    <mergeCell ref="G179:G180"/>
    <mergeCell ref="F179:F180"/>
    <mergeCell ref="E179:E180"/>
    <mergeCell ref="D179:D180"/>
    <mergeCell ref="C179:C180"/>
    <mergeCell ref="H183:H184"/>
    <mergeCell ref="G183:G184"/>
    <mergeCell ref="F183:F184"/>
    <mergeCell ref="E183:E184"/>
    <mergeCell ref="D183:D184"/>
    <mergeCell ref="M183:M184"/>
    <mergeCell ref="L183:L184"/>
    <mergeCell ref="K183:K184"/>
    <mergeCell ref="J183:J184"/>
    <mergeCell ref="I183:I184"/>
    <mergeCell ref="I185:I186"/>
    <mergeCell ref="J185:J186"/>
    <mergeCell ref="K185:K186"/>
    <mergeCell ref="L185:L186"/>
    <mergeCell ref="M185:M186"/>
    <mergeCell ref="D185:D186"/>
    <mergeCell ref="E185:E186"/>
    <mergeCell ref="F185:F186"/>
    <mergeCell ref="G185:G186"/>
    <mergeCell ref="H185:H186"/>
    <mergeCell ref="A187:A188"/>
    <mergeCell ref="A185:A186"/>
    <mergeCell ref="B185:B186"/>
    <mergeCell ref="C185:C186"/>
    <mergeCell ref="H187:H188"/>
    <mergeCell ref="G187:G188"/>
    <mergeCell ref="F187:F188"/>
    <mergeCell ref="E187:E188"/>
    <mergeCell ref="D187:D188"/>
    <mergeCell ref="J187:J188"/>
    <mergeCell ref="I187:I188"/>
    <mergeCell ref="I190:I191"/>
    <mergeCell ref="J190:J191"/>
    <mergeCell ref="K190:K191"/>
    <mergeCell ref="L190:L191"/>
    <mergeCell ref="M190:M191"/>
    <mergeCell ref="C187:C188"/>
    <mergeCell ref="B187:B188"/>
    <mergeCell ref="A192:A194"/>
    <mergeCell ref="A190:A191"/>
    <mergeCell ref="B190:B191"/>
    <mergeCell ref="C190:C191"/>
    <mergeCell ref="H192:H194"/>
    <mergeCell ref="G192:G194"/>
    <mergeCell ref="F192:F194"/>
    <mergeCell ref="E192:E194"/>
    <mergeCell ref="D192:D194"/>
    <mergeCell ref="C196:C197"/>
    <mergeCell ref="B196:B197"/>
    <mergeCell ref="K201:K202"/>
    <mergeCell ref="D190:D191"/>
    <mergeCell ref="E190:E191"/>
    <mergeCell ref="F190:F191"/>
    <mergeCell ref="G190:G191"/>
    <mergeCell ref="H190:H191"/>
    <mergeCell ref="C192:C194"/>
    <mergeCell ref="B192:B194"/>
    <mergeCell ref="C198:C199"/>
    <mergeCell ref="B198:B199"/>
    <mergeCell ref="A226:A227"/>
    <mergeCell ref="J226:J227"/>
    <mergeCell ref="I226:I227"/>
    <mergeCell ref="H226:H227"/>
    <mergeCell ref="G226:G227"/>
    <mergeCell ref="F226:F227"/>
    <mergeCell ref="O226:O227"/>
    <mergeCell ref="N226:N227"/>
    <mergeCell ref="M226:M227"/>
    <mergeCell ref="L226:L227"/>
    <mergeCell ref="K226:K227"/>
    <mergeCell ref="E226:E227"/>
    <mergeCell ref="D226:D227"/>
    <mergeCell ref="C226:C227"/>
    <mergeCell ref="B226:B227"/>
    <mergeCell ref="O237:O240"/>
    <mergeCell ref="N237:N240"/>
    <mergeCell ref="M237:M240"/>
    <mergeCell ref="L237:L240"/>
    <mergeCell ref="K237:K240"/>
    <mergeCell ref="A241:A245"/>
    <mergeCell ref="B241:B245"/>
    <mergeCell ref="C241:C245"/>
    <mergeCell ref="D241:D245"/>
    <mergeCell ref="E241:E245"/>
    <mergeCell ref="E237:E240"/>
    <mergeCell ref="D237:D240"/>
    <mergeCell ref="C237:C240"/>
    <mergeCell ref="B237:B240"/>
    <mergeCell ref="A237:A240"/>
    <mergeCell ref="K241:K245"/>
    <mergeCell ref="L241:L245"/>
    <mergeCell ref="M241:M245"/>
    <mergeCell ref="N241:N245"/>
    <mergeCell ref="O241:O245"/>
    <mergeCell ref="F241:F245"/>
    <mergeCell ref="G241:G245"/>
    <mergeCell ref="H241:H245"/>
    <mergeCell ref="I241:I245"/>
    <mergeCell ref="A223:A225"/>
    <mergeCell ref="A228:A229"/>
    <mergeCell ref="J228:J229"/>
    <mergeCell ref="I228:I229"/>
    <mergeCell ref="H228:H229"/>
    <mergeCell ref="G228:G229"/>
    <mergeCell ref="F228:F229"/>
    <mergeCell ref="O231:O233"/>
    <mergeCell ref="N231:N233"/>
    <mergeCell ref="M231:M233"/>
    <mergeCell ref="L231:L233"/>
    <mergeCell ref="K231:K233"/>
    <mergeCell ref="B231:B233"/>
    <mergeCell ref="A231:A233"/>
    <mergeCell ref="J231:J233"/>
    <mergeCell ref="I231:I233"/>
    <mergeCell ref="H231:H233"/>
    <mergeCell ref="G231:G233"/>
    <mergeCell ref="F231:F233"/>
    <mergeCell ref="O228:O229"/>
    <mergeCell ref="N228:N229"/>
    <mergeCell ref="M228:M229"/>
    <mergeCell ref="L228:L229"/>
    <mergeCell ref="K228:K229"/>
    <mergeCell ref="O223:O225"/>
    <mergeCell ref="N223:N225"/>
    <mergeCell ref="M223:M225"/>
    <mergeCell ref="L223:L225"/>
    <mergeCell ref="K223:K225"/>
    <mergeCell ref="E223:E225"/>
    <mergeCell ref="D223:D225"/>
    <mergeCell ref="C223:C225"/>
    <mergeCell ref="B223:B225"/>
    <mergeCell ref="N221:N222"/>
    <mergeCell ref="O221:O222"/>
    <mergeCell ref="F221:F222"/>
    <mergeCell ref="G221:G222"/>
    <mergeCell ref="H221:H222"/>
    <mergeCell ref="I221:I222"/>
    <mergeCell ref="J221:J222"/>
    <mergeCell ref="A221:A222"/>
    <mergeCell ref="B221:B222"/>
    <mergeCell ref="C221:C222"/>
    <mergeCell ref="D221:D222"/>
    <mergeCell ref="E221:E222"/>
    <mergeCell ref="K221:K222"/>
    <mergeCell ref="L221:L222"/>
    <mergeCell ref="M221:M222"/>
    <mergeCell ref="O218:O220"/>
    <mergeCell ref="N218:N220"/>
    <mergeCell ref="M218:M220"/>
    <mergeCell ref="L218:L220"/>
    <mergeCell ref="K218:K220"/>
    <mergeCell ref="E218:E220"/>
    <mergeCell ref="D218:D220"/>
    <mergeCell ref="C218:C220"/>
    <mergeCell ref="B218:B220"/>
    <mergeCell ref="J218:J220"/>
    <mergeCell ref="I218:I220"/>
    <mergeCell ref="H218:H220"/>
    <mergeCell ref="G218:G220"/>
    <mergeCell ref="O215:O216"/>
    <mergeCell ref="N215:N216"/>
    <mergeCell ref="M215:M216"/>
    <mergeCell ref="L215:L216"/>
    <mergeCell ref="K215:K216"/>
    <mergeCell ref="E215:E216"/>
    <mergeCell ref="D215:D216"/>
    <mergeCell ref="C215:C216"/>
    <mergeCell ref="B215:B216"/>
    <mergeCell ref="A196:A197"/>
    <mergeCell ref="O205:O209"/>
    <mergeCell ref="N205:N209"/>
    <mergeCell ref="M205:M209"/>
    <mergeCell ref="L205:L209"/>
    <mergeCell ref="K205:K209"/>
    <mergeCell ref="J205:J209"/>
    <mergeCell ref="I205:I209"/>
    <mergeCell ref="H205:H209"/>
    <mergeCell ref="G205:G209"/>
    <mergeCell ref="F205:F209"/>
    <mergeCell ref="E205:E209"/>
    <mergeCell ref="D205:D209"/>
    <mergeCell ref="C205:C209"/>
    <mergeCell ref="H196:H197"/>
    <mergeCell ref="G196:G197"/>
    <mergeCell ref="F196:F197"/>
    <mergeCell ref="E196:E197"/>
    <mergeCell ref="D196:D197"/>
    <mergeCell ref="M196:M197"/>
    <mergeCell ref="L196:L197"/>
    <mergeCell ref="K196:K197"/>
    <mergeCell ref="J196:J197"/>
    <mergeCell ref="I196:I197"/>
    <mergeCell ref="L201:L202"/>
    <mergeCell ref="M201:M202"/>
    <mergeCell ref="N201:N202"/>
    <mergeCell ref="O201:O202"/>
    <mergeCell ref="F201:F202"/>
    <mergeCell ref="G201:G202"/>
    <mergeCell ref="H201:H202"/>
    <mergeCell ref="I201:I202"/>
    <mergeCell ref="J201:J202"/>
    <mergeCell ref="B205:B209"/>
    <mergeCell ref="I203:I204"/>
    <mergeCell ref="H203:H204"/>
    <mergeCell ref="G203:G204"/>
    <mergeCell ref="F203:F204"/>
    <mergeCell ref="A201:A202"/>
    <mergeCell ref="B201:B202"/>
    <mergeCell ref="C201:C202"/>
    <mergeCell ref="D201:D202"/>
    <mergeCell ref="E201:E202"/>
    <mergeCell ref="E203:E204"/>
    <mergeCell ref="D203:D204"/>
    <mergeCell ref="C203:C204"/>
    <mergeCell ref="B203:B204"/>
    <mergeCell ref="A203:A204"/>
    <mergeCell ref="A205:A209"/>
    <mergeCell ref="A218:A220"/>
    <mergeCell ref="F218:F220"/>
    <mergeCell ref="O203:O204"/>
    <mergeCell ref="N203:N204"/>
    <mergeCell ref="M203:M204"/>
    <mergeCell ref="L203:L204"/>
    <mergeCell ref="K203:K204"/>
    <mergeCell ref="G213:G214"/>
    <mergeCell ref="O210:O211"/>
    <mergeCell ref="N210:N211"/>
    <mergeCell ref="M210:M211"/>
    <mergeCell ref="L210:L211"/>
    <mergeCell ref="K210:K211"/>
    <mergeCell ref="J210:J211"/>
    <mergeCell ref="I210:I211"/>
    <mergeCell ref="H210:H211"/>
    <mergeCell ref="G210:G211"/>
    <mergeCell ref="O213:O214"/>
    <mergeCell ref="N213:N214"/>
    <mergeCell ref="M213:M214"/>
    <mergeCell ref="L213:L214"/>
    <mergeCell ref="J213:J214"/>
    <mergeCell ref="K213:K214"/>
    <mergeCell ref="I213:I214"/>
    <mergeCell ref="A210:A211"/>
    <mergeCell ref="F213:F214"/>
    <mergeCell ref="E213:E214"/>
    <mergeCell ref="D213:D214"/>
    <mergeCell ref="C213:C214"/>
    <mergeCell ref="B213:B214"/>
    <mergeCell ref="A213:A214"/>
    <mergeCell ref="A215:A216"/>
    <mergeCell ref="F215:F216"/>
    <mergeCell ref="D231:D233"/>
    <mergeCell ref="C231:C233"/>
    <mergeCell ref="J241:J245"/>
    <mergeCell ref="B210:B211"/>
    <mergeCell ref="H213:H214"/>
    <mergeCell ref="J237:J240"/>
    <mergeCell ref="I237:I240"/>
    <mergeCell ref="H237:H240"/>
    <mergeCell ref="G237:G240"/>
    <mergeCell ref="F237:F240"/>
    <mergeCell ref="J223:J225"/>
    <mergeCell ref="I223:I225"/>
    <mergeCell ref="H223:H225"/>
    <mergeCell ref="G223:G225"/>
    <mergeCell ref="F223:F225"/>
    <mergeCell ref="E228:E229"/>
    <mergeCell ref="D228:D229"/>
    <mergeCell ref="C228:C229"/>
    <mergeCell ref="B228:B229"/>
    <mergeCell ref="E231:E233"/>
    <mergeCell ref="J203:J204"/>
    <mergeCell ref="F210:F211"/>
    <mergeCell ref="E210:E211"/>
    <mergeCell ref="D210:D211"/>
    <mergeCell ref="C210:C211"/>
    <mergeCell ref="J215:J216"/>
    <mergeCell ref="I215:I216"/>
    <mergeCell ref="H215:H216"/>
    <mergeCell ref="G215:G216"/>
    <mergeCell ref="A198:A199"/>
    <mergeCell ref="H198:H199"/>
    <mergeCell ref="G198:G199"/>
    <mergeCell ref="F198:F199"/>
    <mergeCell ref="E198:E199"/>
    <mergeCell ref="D198:D199"/>
    <mergeCell ref="M198:M199"/>
    <mergeCell ref="L198:L199"/>
    <mergeCell ref="K198:K199"/>
    <mergeCell ref="J198:J199"/>
    <mergeCell ref="I198:I199"/>
    <mergeCell ref="O183:O184"/>
    <mergeCell ref="O185:O186"/>
    <mergeCell ref="O187:O188"/>
    <mergeCell ref="O198:O199"/>
    <mergeCell ref="N198:N199"/>
    <mergeCell ref="O196:O197"/>
    <mergeCell ref="N196:N197"/>
    <mergeCell ref="O192:O194"/>
    <mergeCell ref="N192:N194"/>
    <mergeCell ref="N190:N191"/>
    <mergeCell ref="O190:O191"/>
    <mergeCell ref="N187:N188"/>
    <mergeCell ref="N185:N186"/>
    <mergeCell ref="N183:N184"/>
    <mergeCell ref="M192:M194"/>
    <mergeCell ref="L192:L194"/>
    <mergeCell ref="K192:K194"/>
    <mergeCell ref="J192:J194"/>
    <mergeCell ref="I192:I194"/>
    <mergeCell ref="M187:M188"/>
    <mergeCell ref="L187:L188"/>
    <mergeCell ref="K187:K188"/>
    <mergeCell ref="A13:A14"/>
    <mergeCell ref="J13:J14"/>
    <mergeCell ref="I13:I14"/>
    <mergeCell ref="H13:H14"/>
    <mergeCell ref="G13:G14"/>
    <mergeCell ref="F13:F14"/>
    <mergeCell ref="A15:A16"/>
    <mergeCell ref="J15:J16"/>
    <mergeCell ref="I15:I16"/>
    <mergeCell ref="H15:H16"/>
    <mergeCell ref="G15:G16"/>
    <mergeCell ref="F15:F16"/>
    <mergeCell ref="F17:F18"/>
    <mergeCell ref="E17:E18"/>
    <mergeCell ref="D17:D18"/>
    <mergeCell ref="C17:C18"/>
    <mergeCell ref="O13:O14"/>
    <mergeCell ref="N13:N14"/>
    <mergeCell ref="M13:M14"/>
    <mergeCell ref="L13:L14"/>
    <mergeCell ref="K13:K14"/>
    <mergeCell ref="E13:E14"/>
    <mergeCell ref="D13:D14"/>
    <mergeCell ref="C13:C14"/>
    <mergeCell ref="B13:B14"/>
    <mergeCell ref="O15:O16"/>
    <mergeCell ref="N15:N16"/>
    <mergeCell ref="M15:M16"/>
    <mergeCell ref="L15:L16"/>
    <mergeCell ref="K15:K16"/>
    <mergeCell ref="E15:E16"/>
    <mergeCell ref="D15:D16"/>
    <mergeCell ref="C15:C16"/>
    <mergeCell ref="B15:B16"/>
    <mergeCell ref="B17:B18"/>
    <mergeCell ref="A17:A18"/>
    <mergeCell ref="F20:F21"/>
    <mergeCell ref="E20:E21"/>
    <mergeCell ref="D20:D21"/>
    <mergeCell ref="C20:C21"/>
    <mergeCell ref="B20:B21"/>
    <mergeCell ref="O17:O18"/>
    <mergeCell ref="N17:N18"/>
    <mergeCell ref="M17:M18"/>
    <mergeCell ref="L17:L18"/>
    <mergeCell ref="K17:K18"/>
    <mergeCell ref="J17:J18"/>
    <mergeCell ref="I17:I18"/>
    <mergeCell ref="H17:H18"/>
    <mergeCell ref="G17:G18"/>
    <mergeCell ref="O23:O24"/>
    <mergeCell ref="N23:N24"/>
    <mergeCell ref="M23:M24"/>
    <mergeCell ref="L23:L24"/>
    <mergeCell ref="K23:K24"/>
    <mergeCell ref="J23:J24"/>
    <mergeCell ref="I23:I24"/>
    <mergeCell ref="H23:H24"/>
    <mergeCell ref="A20:A21"/>
    <mergeCell ref="B23:B24"/>
    <mergeCell ref="G23:G24"/>
    <mergeCell ref="F23:F24"/>
    <mergeCell ref="O20:O21"/>
    <mergeCell ref="N20:N21"/>
    <mergeCell ref="M20:M21"/>
    <mergeCell ref="L20:L21"/>
    <mergeCell ref="K20:K21"/>
    <mergeCell ref="J20:J21"/>
    <mergeCell ref="I20:I21"/>
    <mergeCell ref="H20:H21"/>
    <mergeCell ref="G20:G21"/>
    <mergeCell ref="C181:C182"/>
    <mergeCell ref="B181:B182"/>
    <mergeCell ref="A181:A182"/>
    <mergeCell ref="J181:J182"/>
    <mergeCell ref="I181:I182"/>
    <mergeCell ref="H181:H182"/>
    <mergeCell ref="G181:G182"/>
    <mergeCell ref="E23:E24"/>
    <mergeCell ref="D23:D24"/>
    <mergeCell ref="C23:C24"/>
    <mergeCell ref="F181:F182"/>
    <mergeCell ref="A133:A143"/>
    <mergeCell ref="A179:A180"/>
    <mergeCell ref="B179:B180"/>
    <mergeCell ref="F133:F143"/>
    <mergeCell ref="E133:E143"/>
    <mergeCell ref="D133:D143"/>
    <mergeCell ref="C133:C143"/>
    <mergeCell ref="B133:B143"/>
    <mergeCell ref="G248:G252"/>
    <mergeCell ref="H248:H252"/>
    <mergeCell ref="P247:T247"/>
    <mergeCell ref="A23:A24"/>
    <mergeCell ref="E248:E252"/>
    <mergeCell ref="D248:D252"/>
    <mergeCell ref="C248:C252"/>
    <mergeCell ref="B248:B252"/>
    <mergeCell ref="A248:A252"/>
    <mergeCell ref="F248:F252"/>
    <mergeCell ref="O248:O252"/>
    <mergeCell ref="N248:N252"/>
    <mergeCell ref="M248:M252"/>
    <mergeCell ref="L248:L252"/>
    <mergeCell ref="K248:K252"/>
    <mergeCell ref="J248:J252"/>
    <mergeCell ref="I248:I252"/>
    <mergeCell ref="O181:O182"/>
    <mergeCell ref="N181:N182"/>
    <mergeCell ref="M181:M182"/>
    <mergeCell ref="L181:L182"/>
    <mergeCell ref="K181:K182"/>
    <mergeCell ref="E181:E182"/>
    <mergeCell ref="D181:D182"/>
  </mergeCells>
  <pageMargins left="0.7" right="0.7" top="0.75" bottom="0.75" header="0.3" footer="0.3"/>
  <pageSetup paperSize="9" orientation="portrait" r:id="rId1"/>
  <ignoredErrors>
    <ignoredError sqref="R203 R185:R18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4"/>
  <sheetViews>
    <sheetView workbookViewId="0">
      <selection activeCell="O18" sqref="O18"/>
    </sheetView>
  </sheetViews>
  <sheetFormatPr baseColWidth="10" defaultRowHeight="15" x14ac:dyDescent="0.25"/>
  <sheetData>
    <row r="1" spans="1:17" s="3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17" s="3" customFormat="1" ht="12.75" x14ac:dyDescent="0.2">
      <c r="A2" s="9">
        <v>22</v>
      </c>
      <c r="B2" s="9">
        <v>1229574</v>
      </c>
      <c r="C2" s="10">
        <v>43461</v>
      </c>
      <c r="D2" s="9" t="s">
        <v>193</v>
      </c>
      <c r="E2" s="10">
        <v>43441</v>
      </c>
      <c r="F2" s="9"/>
      <c r="G2" s="9"/>
      <c r="H2" s="9" t="s">
        <v>20</v>
      </c>
      <c r="I2" s="9" t="s">
        <v>13</v>
      </c>
      <c r="J2" s="10">
        <v>43612</v>
      </c>
      <c r="K2" s="9" t="s">
        <v>194</v>
      </c>
      <c r="L2" s="9">
        <v>978</v>
      </c>
      <c r="M2" s="11">
        <v>50227.199999999997</v>
      </c>
      <c r="N2" s="9">
        <v>978</v>
      </c>
      <c r="O2" s="11">
        <v>23000</v>
      </c>
      <c r="P2" s="9">
        <v>978</v>
      </c>
      <c r="Q2" s="11">
        <v>50227.199999999997</v>
      </c>
    </row>
    <row r="3" spans="1:17" s="3" customFormat="1" ht="12.75" x14ac:dyDescent="0.2">
      <c r="A3" s="1">
        <v>22</v>
      </c>
      <c r="B3" s="1">
        <v>1210488</v>
      </c>
      <c r="C3" s="7">
        <v>42704</v>
      </c>
      <c r="D3" s="1" t="s">
        <v>217</v>
      </c>
      <c r="E3" s="7">
        <v>42703</v>
      </c>
      <c r="F3" s="1"/>
      <c r="G3" s="1"/>
      <c r="H3" s="1" t="s">
        <v>15</v>
      </c>
      <c r="I3" s="1" t="s">
        <v>13</v>
      </c>
      <c r="J3" s="7">
        <v>42886</v>
      </c>
      <c r="K3" s="1" t="s">
        <v>65</v>
      </c>
      <c r="L3" s="1">
        <v>840</v>
      </c>
      <c r="M3" s="2">
        <v>60082</v>
      </c>
      <c r="N3" s="1">
        <v>840</v>
      </c>
      <c r="O3" s="2">
        <v>0</v>
      </c>
      <c r="P3" s="1">
        <v>840</v>
      </c>
      <c r="Q3" s="2">
        <v>60082</v>
      </c>
    </row>
    <row r="4" spans="1:17" s="3" customFormat="1" ht="12.75" x14ac:dyDescent="0.2">
      <c r="A4" s="1">
        <v>22</v>
      </c>
      <c r="B4" s="1">
        <v>219893</v>
      </c>
      <c r="C4" s="7">
        <v>41710</v>
      </c>
      <c r="D4" s="1" t="s">
        <v>96</v>
      </c>
      <c r="E4" s="7">
        <v>41643</v>
      </c>
      <c r="F4" s="1"/>
      <c r="G4" s="1"/>
      <c r="H4" s="1" t="s">
        <v>15</v>
      </c>
      <c r="I4" s="1" t="s">
        <v>13</v>
      </c>
      <c r="J4" s="7">
        <v>41894</v>
      </c>
      <c r="K4" s="1" t="s">
        <v>97</v>
      </c>
      <c r="L4" s="1">
        <v>840</v>
      </c>
      <c r="M4" s="2">
        <v>57678.55</v>
      </c>
      <c r="N4" s="1">
        <v>840</v>
      </c>
      <c r="O4" s="2">
        <v>0</v>
      </c>
      <c r="P4" s="1">
        <v>840</v>
      </c>
      <c r="Q4" s="2">
        <v>57678.55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9"/>
  <sheetViews>
    <sheetView workbookViewId="0">
      <selection activeCell="B4" sqref="B4"/>
    </sheetView>
  </sheetViews>
  <sheetFormatPr baseColWidth="10" defaultRowHeight="15" x14ac:dyDescent="0.25"/>
  <cols>
    <col min="1" max="1" width="11.140625" bestFit="1" customWidth="1"/>
    <col min="2" max="2" width="10" bestFit="1" customWidth="1"/>
    <col min="3" max="3" width="10.5703125" bestFit="1" customWidth="1"/>
    <col min="4" max="4" width="14.28515625" bestFit="1" customWidth="1"/>
    <col min="5" max="5" width="14.42578125" bestFit="1" customWidth="1"/>
    <col min="6" max="6" width="13.5703125" bestFit="1" customWidth="1"/>
    <col min="7" max="7" width="10.7109375" bestFit="1" customWidth="1"/>
    <col min="8" max="8" width="23.7109375" bestFit="1" customWidth="1"/>
    <col min="9" max="9" width="11.140625" bestFit="1" customWidth="1"/>
    <col min="10" max="10" width="17.42578125" bestFit="1" customWidth="1"/>
    <col min="11" max="11" width="24.7109375" bestFit="1" customWidth="1"/>
    <col min="12" max="12" width="12.42578125" bestFit="1" customWidth="1"/>
    <col min="13" max="13" width="20.42578125" bestFit="1" customWidth="1"/>
    <col min="14" max="14" width="8.5703125" bestFit="1" customWidth="1"/>
    <col min="15" max="15" width="11.85546875" bestFit="1" customWidth="1"/>
    <col min="16" max="16" width="8.5703125" bestFit="1" customWidth="1"/>
    <col min="17" max="17" width="11.85546875" bestFit="1" customWidth="1"/>
    <col min="18" max="18" width="7.28515625" bestFit="1" customWidth="1"/>
  </cols>
  <sheetData>
    <row r="1" spans="1:18" s="3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18" s="3" customFormat="1" ht="12.75" x14ac:dyDescent="0.2">
      <c r="A2" s="1">
        <v>22</v>
      </c>
      <c r="B2" s="1">
        <v>32241</v>
      </c>
      <c r="C2" s="7">
        <v>44935</v>
      </c>
      <c r="D2" s="1" t="s">
        <v>71</v>
      </c>
      <c r="E2" s="7">
        <v>44935</v>
      </c>
      <c r="F2" s="1"/>
      <c r="G2" s="1"/>
      <c r="H2" s="1" t="s">
        <v>72</v>
      </c>
      <c r="I2" s="1" t="s">
        <v>13</v>
      </c>
      <c r="J2" s="7">
        <v>45086</v>
      </c>
      <c r="K2" s="1" t="s">
        <v>208</v>
      </c>
      <c r="L2" s="1">
        <v>978</v>
      </c>
      <c r="M2" s="2">
        <v>87368</v>
      </c>
      <c r="N2" s="1">
        <v>978</v>
      </c>
      <c r="O2" s="2">
        <v>0</v>
      </c>
      <c r="P2" s="1">
        <v>978</v>
      </c>
      <c r="Q2" s="2">
        <v>0</v>
      </c>
      <c r="R2" s="3" t="s">
        <v>222</v>
      </c>
    </row>
    <row r="3" spans="1:18" s="3" customFormat="1" ht="12.75" x14ac:dyDescent="0.2">
      <c r="A3" s="9">
        <v>22</v>
      </c>
      <c r="B3" s="9">
        <v>379330</v>
      </c>
      <c r="C3" s="10">
        <v>45002</v>
      </c>
      <c r="D3" s="9" t="s">
        <v>124</v>
      </c>
      <c r="E3" s="10">
        <v>45002</v>
      </c>
      <c r="F3" s="9"/>
      <c r="G3" s="9"/>
      <c r="H3" s="9" t="s">
        <v>15</v>
      </c>
      <c r="I3" s="9" t="s">
        <v>13</v>
      </c>
      <c r="J3" s="10">
        <v>45155</v>
      </c>
      <c r="K3" s="9" t="s">
        <v>208</v>
      </c>
      <c r="L3" s="9">
        <v>978</v>
      </c>
      <c r="M3" s="11">
        <v>99130.08</v>
      </c>
      <c r="N3" s="9">
        <v>978</v>
      </c>
      <c r="O3" s="11">
        <v>0</v>
      </c>
      <c r="P3" s="9">
        <v>978</v>
      </c>
      <c r="Q3" s="11">
        <v>99130.08</v>
      </c>
    </row>
    <row r="4" spans="1:18" s="3" customFormat="1" ht="12.75" x14ac:dyDescent="0.2">
      <c r="A4" s="1">
        <v>22</v>
      </c>
      <c r="B4" s="1">
        <v>349259</v>
      </c>
      <c r="C4" s="7">
        <v>44638</v>
      </c>
      <c r="D4" s="1" t="s">
        <v>131</v>
      </c>
      <c r="E4" s="7">
        <v>44636</v>
      </c>
      <c r="F4" s="1"/>
      <c r="G4" s="1"/>
      <c r="H4" s="1" t="s">
        <v>15</v>
      </c>
      <c r="I4" s="1" t="s">
        <v>13</v>
      </c>
      <c r="J4" s="7">
        <v>44791</v>
      </c>
      <c r="K4" s="1" t="s">
        <v>18</v>
      </c>
      <c r="L4" s="1">
        <v>978</v>
      </c>
      <c r="M4" s="2">
        <v>23020</v>
      </c>
      <c r="N4" s="1">
        <v>978</v>
      </c>
      <c r="O4" s="2">
        <v>20764.43</v>
      </c>
      <c r="P4" s="1">
        <v>978</v>
      </c>
      <c r="Q4" s="2">
        <v>23020</v>
      </c>
    </row>
    <row r="5" spans="1:18" s="3" customFormat="1" ht="12.75" x14ac:dyDescent="0.2">
      <c r="A5" s="1">
        <v>22</v>
      </c>
      <c r="B5" s="1">
        <v>407443</v>
      </c>
      <c r="C5" s="7">
        <v>44652</v>
      </c>
      <c r="D5" s="1" t="s">
        <v>17</v>
      </c>
      <c r="E5" s="7">
        <v>44652</v>
      </c>
      <c r="F5" s="1"/>
      <c r="G5" s="1"/>
      <c r="H5" s="1" t="s">
        <v>15</v>
      </c>
      <c r="I5" s="1" t="s">
        <v>13</v>
      </c>
      <c r="J5" s="7">
        <v>44805</v>
      </c>
      <c r="K5" s="1" t="s">
        <v>18</v>
      </c>
      <c r="L5" s="1">
        <v>978</v>
      </c>
      <c r="M5" s="2">
        <v>15884</v>
      </c>
      <c r="N5" s="1">
        <v>978</v>
      </c>
      <c r="O5" s="2">
        <v>0</v>
      </c>
      <c r="P5" s="1">
        <v>978</v>
      </c>
      <c r="Q5" s="2">
        <v>15884</v>
      </c>
    </row>
    <row r="6" spans="1:18" s="3" customFormat="1" ht="12.75" x14ac:dyDescent="0.2">
      <c r="A6" s="1">
        <v>22</v>
      </c>
      <c r="B6" s="1">
        <v>524047</v>
      </c>
      <c r="C6" s="7">
        <v>44679</v>
      </c>
      <c r="D6" s="1" t="s">
        <v>200</v>
      </c>
      <c r="E6" s="7">
        <v>44678</v>
      </c>
      <c r="F6" s="1"/>
      <c r="G6" s="1"/>
      <c r="H6" s="1" t="s">
        <v>15</v>
      </c>
      <c r="I6" s="1" t="s">
        <v>13</v>
      </c>
      <c r="J6" s="7">
        <v>44832</v>
      </c>
      <c r="K6" s="1" t="s">
        <v>18</v>
      </c>
      <c r="L6" s="1">
        <v>978</v>
      </c>
      <c r="M6" s="2">
        <v>17521</v>
      </c>
      <c r="N6" s="1">
        <v>978</v>
      </c>
      <c r="O6" s="2">
        <v>0</v>
      </c>
      <c r="P6" s="1">
        <v>978</v>
      </c>
      <c r="Q6" s="2">
        <v>17521</v>
      </c>
    </row>
    <row r="7" spans="1:18" s="3" customFormat="1" ht="12.75" x14ac:dyDescent="0.2">
      <c r="A7" s="1">
        <v>22</v>
      </c>
      <c r="B7" s="1">
        <v>612056</v>
      </c>
      <c r="C7" s="7">
        <v>44700</v>
      </c>
      <c r="D7" s="1" t="s">
        <v>140</v>
      </c>
      <c r="E7" s="7">
        <v>44700</v>
      </c>
      <c r="F7" s="1"/>
      <c r="G7" s="1"/>
      <c r="H7" s="1" t="s">
        <v>15</v>
      </c>
      <c r="I7" s="1" t="s">
        <v>13</v>
      </c>
      <c r="J7" s="7">
        <v>44853</v>
      </c>
      <c r="K7" s="1" t="s">
        <v>18</v>
      </c>
      <c r="L7" s="1">
        <v>978</v>
      </c>
      <c r="M7" s="2">
        <v>19835</v>
      </c>
      <c r="N7" s="1">
        <v>978</v>
      </c>
      <c r="O7" s="2">
        <v>0</v>
      </c>
      <c r="P7" s="1">
        <v>978</v>
      </c>
      <c r="Q7" s="2">
        <v>19835</v>
      </c>
    </row>
    <row r="8" spans="1:18" s="3" customFormat="1" ht="12.75" x14ac:dyDescent="0.2">
      <c r="A8" s="1">
        <v>22</v>
      </c>
      <c r="B8" s="1">
        <v>705122</v>
      </c>
      <c r="C8" s="7">
        <v>44721</v>
      </c>
      <c r="D8" s="1" t="s">
        <v>75</v>
      </c>
      <c r="E8" s="7">
        <v>44720</v>
      </c>
      <c r="F8" s="1"/>
      <c r="G8" s="1"/>
      <c r="H8" s="1" t="s">
        <v>15</v>
      </c>
      <c r="I8" s="1" t="s">
        <v>13</v>
      </c>
      <c r="J8" s="7">
        <v>44874</v>
      </c>
      <c r="K8" s="1" t="s">
        <v>18</v>
      </c>
      <c r="L8" s="1">
        <v>978</v>
      </c>
      <c r="M8" s="2">
        <v>15019.5</v>
      </c>
      <c r="N8" s="1">
        <v>978</v>
      </c>
      <c r="O8" s="2">
        <v>0</v>
      </c>
      <c r="P8" s="1">
        <v>978</v>
      </c>
      <c r="Q8" s="2">
        <v>15019.5</v>
      </c>
    </row>
    <row r="9" spans="1:18" s="3" customFormat="1" ht="12.75" x14ac:dyDescent="0.2">
      <c r="A9" s="1">
        <v>22</v>
      </c>
      <c r="B9" s="1">
        <v>963251</v>
      </c>
      <c r="C9" s="7">
        <v>44138</v>
      </c>
      <c r="D9" s="1" t="s">
        <v>33</v>
      </c>
      <c r="E9" s="7">
        <v>44137</v>
      </c>
      <c r="F9" s="1"/>
      <c r="G9" s="1"/>
      <c r="H9" s="1" t="s">
        <v>20</v>
      </c>
      <c r="I9" s="1" t="s">
        <v>13</v>
      </c>
      <c r="J9" s="7">
        <v>44289</v>
      </c>
      <c r="K9" s="1" t="s">
        <v>34</v>
      </c>
      <c r="L9" s="1">
        <v>978</v>
      </c>
      <c r="M9" s="2">
        <v>83717.440000000002</v>
      </c>
      <c r="N9" s="1">
        <v>978</v>
      </c>
      <c r="O9" s="2">
        <v>79772.800000000003</v>
      </c>
      <c r="P9" s="1">
        <v>978</v>
      </c>
      <c r="Q9" s="2">
        <v>83717.440000000002</v>
      </c>
      <c r="R9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"/>
  <sheetViews>
    <sheetView workbookViewId="0">
      <selection activeCell="J36" sqref="J36"/>
    </sheetView>
  </sheetViews>
  <sheetFormatPr baseColWidth="10" defaultRowHeight="15" x14ac:dyDescent="0.25"/>
  <cols>
    <col min="1" max="1" width="11.140625" bestFit="1" customWidth="1"/>
    <col min="2" max="2" width="10" bestFit="1" customWidth="1"/>
    <col min="3" max="3" width="10.5703125" bestFit="1" customWidth="1"/>
    <col min="4" max="4" width="14.28515625" bestFit="1" customWidth="1"/>
    <col min="5" max="5" width="14.42578125" bestFit="1" customWidth="1"/>
    <col min="6" max="6" width="13.5703125" bestFit="1" customWidth="1"/>
    <col min="7" max="7" width="10.7109375" bestFit="1" customWidth="1"/>
    <col min="8" max="8" width="23.42578125" bestFit="1" customWidth="1"/>
    <col min="9" max="9" width="11.28515625" bestFit="1" customWidth="1"/>
    <col min="10" max="10" width="17.42578125" bestFit="1" customWidth="1"/>
    <col min="11" max="11" width="24.7109375" bestFit="1" customWidth="1"/>
    <col min="12" max="12" width="12.42578125" bestFit="1" customWidth="1"/>
    <col min="13" max="13" width="20.42578125" bestFit="1" customWidth="1"/>
    <col min="14" max="14" width="8.5703125" bestFit="1" customWidth="1"/>
    <col min="15" max="15" width="11.85546875" bestFit="1" customWidth="1"/>
    <col min="16" max="16" width="8.5703125" bestFit="1" customWidth="1"/>
    <col min="17" max="17" width="11.85546875" bestFit="1" customWidth="1"/>
    <col min="18" max="18" width="7" bestFit="1" customWidth="1"/>
  </cols>
  <sheetData>
    <row r="1" spans="1:18" s="3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18" s="3" customFormat="1" ht="12.75" x14ac:dyDescent="0.2">
      <c r="A2" s="12">
        <v>22</v>
      </c>
      <c r="B2" s="12">
        <v>1224825</v>
      </c>
      <c r="C2" s="13">
        <v>44509</v>
      </c>
      <c r="D2" s="12" t="s">
        <v>80</v>
      </c>
      <c r="E2" s="13">
        <v>44509</v>
      </c>
      <c r="F2" s="12"/>
      <c r="G2" s="12"/>
      <c r="H2" s="12" t="s">
        <v>15</v>
      </c>
      <c r="I2" s="12" t="s">
        <v>13</v>
      </c>
      <c r="J2" s="13">
        <v>44660</v>
      </c>
      <c r="K2" s="12" t="s">
        <v>208</v>
      </c>
      <c r="L2" s="12">
        <v>978</v>
      </c>
      <c r="M2" s="14">
        <v>102710.37</v>
      </c>
      <c r="N2" s="12">
        <v>978</v>
      </c>
      <c r="O2" s="14">
        <v>0</v>
      </c>
      <c r="P2" s="12">
        <v>978</v>
      </c>
      <c r="Q2" s="14">
        <v>102710.37</v>
      </c>
    </row>
    <row r="3" spans="1:18" s="3" customFormat="1" ht="12.75" x14ac:dyDescent="0.2">
      <c r="A3" s="15">
        <v>22</v>
      </c>
      <c r="B3" s="15">
        <v>1225202</v>
      </c>
      <c r="C3" s="16">
        <v>44510</v>
      </c>
      <c r="D3" s="15" t="s">
        <v>80</v>
      </c>
      <c r="E3" s="16">
        <v>44509</v>
      </c>
      <c r="F3" s="15"/>
      <c r="G3" s="15"/>
      <c r="H3" s="15" t="s">
        <v>22</v>
      </c>
      <c r="I3" s="15" t="s">
        <v>13</v>
      </c>
      <c r="J3" s="16">
        <v>44661</v>
      </c>
      <c r="K3" s="12" t="s">
        <v>208</v>
      </c>
      <c r="L3" s="15">
        <v>978</v>
      </c>
      <c r="M3" s="17">
        <v>102710.37</v>
      </c>
      <c r="N3" s="15">
        <v>978</v>
      </c>
      <c r="O3" s="17">
        <v>100978.09</v>
      </c>
      <c r="P3" s="15">
        <v>978</v>
      </c>
      <c r="Q3" s="17">
        <v>0</v>
      </c>
      <c r="R3" s="8">
        <f>M3-O3</f>
        <v>1732.2799999999988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10"/>
  <sheetViews>
    <sheetView workbookViewId="0">
      <selection activeCell="D31" sqref="D31"/>
    </sheetView>
  </sheetViews>
  <sheetFormatPr baseColWidth="10" defaultRowHeight="15" x14ac:dyDescent="0.25"/>
  <cols>
    <col min="1" max="1" width="11.140625" bestFit="1" customWidth="1"/>
    <col min="2" max="2" width="10" bestFit="1" customWidth="1"/>
    <col min="3" max="3" width="10.5703125" bestFit="1" customWidth="1"/>
    <col min="4" max="4" width="14.28515625" bestFit="1" customWidth="1"/>
    <col min="5" max="5" width="14.42578125" bestFit="1" customWidth="1"/>
    <col min="6" max="6" width="13.5703125" bestFit="1" customWidth="1"/>
    <col min="7" max="7" width="10.7109375" bestFit="1" customWidth="1"/>
    <col min="8" max="8" width="24.42578125" bestFit="1" customWidth="1"/>
    <col min="9" max="9" width="11.140625" bestFit="1" customWidth="1"/>
    <col min="10" max="10" width="17.42578125" bestFit="1" customWidth="1"/>
    <col min="11" max="11" width="24.7109375" bestFit="1" customWidth="1"/>
    <col min="12" max="12" width="12.42578125" bestFit="1" customWidth="1"/>
    <col min="13" max="13" width="20.42578125" bestFit="1" customWidth="1"/>
    <col min="14" max="14" width="8.5703125" bestFit="1" customWidth="1"/>
    <col min="15" max="15" width="11.85546875" bestFit="1" customWidth="1"/>
    <col min="16" max="16" width="8.5703125" bestFit="1" customWidth="1"/>
    <col min="17" max="17" width="11.85546875" bestFit="1" customWidth="1"/>
  </cols>
  <sheetData>
    <row r="1" spans="1:17" s="3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17" s="3" customFormat="1" ht="12.75" x14ac:dyDescent="0.2">
      <c r="A2" s="1">
        <v>22</v>
      </c>
      <c r="B2" s="1">
        <v>1191455</v>
      </c>
      <c r="C2" s="7">
        <v>44503</v>
      </c>
      <c r="D2" s="1" t="s">
        <v>35</v>
      </c>
      <c r="E2" s="7">
        <v>44499</v>
      </c>
      <c r="F2" s="1"/>
      <c r="G2" s="1"/>
      <c r="H2" s="1" t="s">
        <v>20</v>
      </c>
      <c r="I2" s="1" t="s">
        <v>13</v>
      </c>
      <c r="J2" s="7">
        <v>44654</v>
      </c>
      <c r="K2" s="1" t="s">
        <v>208</v>
      </c>
      <c r="L2" s="1">
        <v>978</v>
      </c>
      <c r="M2" s="2">
        <v>100465.94</v>
      </c>
      <c r="N2" s="1">
        <v>978</v>
      </c>
      <c r="O2" s="2">
        <v>98765.39</v>
      </c>
      <c r="P2" s="1">
        <v>978</v>
      </c>
      <c r="Q2" s="2">
        <v>100465.94</v>
      </c>
    </row>
    <row r="3" spans="1:17" s="3" customFormat="1" ht="12.75" x14ac:dyDescent="0.2">
      <c r="A3" s="1">
        <v>22</v>
      </c>
      <c r="B3" s="1">
        <v>893623</v>
      </c>
      <c r="C3" s="7">
        <v>44420</v>
      </c>
      <c r="D3" s="1" t="s">
        <v>102</v>
      </c>
      <c r="E3" s="7">
        <v>44419</v>
      </c>
      <c r="F3" s="1"/>
      <c r="G3" s="1"/>
      <c r="H3" s="1" t="s">
        <v>20</v>
      </c>
      <c r="I3" s="1" t="s">
        <v>13</v>
      </c>
      <c r="J3" s="7">
        <v>44573</v>
      </c>
      <c r="K3" s="1" t="s">
        <v>208</v>
      </c>
      <c r="L3" s="1">
        <v>978</v>
      </c>
      <c r="M3" s="2">
        <v>140196.23000000001</v>
      </c>
      <c r="N3" s="1">
        <v>978</v>
      </c>
      <c r="O3" s="2">
        <v>137658.96</v>
      </c>
      <c r="P3" s="1">
        <v>978</v>
      </c>
      <c r="Q3" s="2">
        <v>140196.23000000001</v>
      </c>
    </row>
    <row r="4" spans="1:17" s="3" customFormat="1" ht="12.75" x14ac:dyDescent="0.2">
      <c r="A4" s="1">
        <v>22</v>
      </c>
      <c r="B4" s="1">
        <v>436691</v>
      </c>
      <c r="C4" s="7">
        <v>44294</v>
      </c>
      <c r="D4" s="1" t="s">
        <v>66</v>
      </c>
      <c r="E4" s="7">
        <v>44293</v>
      </c>
      <c r="F4" s="1"/>
      <c r="G4" s="1"/>
      <c r="H4" s="1" t="s">
        <v>15</v>
      </c>
      <c r="I4" s="1" t="s">
        <v>13</v>
      </c>
      <c r="J4" s="7">
        <v>44447</v>
      </c>
      <c r="K4" s="1" t="s">
        <v>208</v>
      </c>
      <c r="L4" s="1">
        <v>978</v>
      </c>
      <c r="M4" s="2">
        <v>90819</v>
      </c>
      <c r="N4" s="1">
        <v>978</v>
      </c>
      <c r="O4" s="2">
        <v>0</v>
      </c>
      <c r="P4" s="1">
        <v>978</v>
      </c>
      <c r="Q4" s="2">
        <v>90819</v>
      </c>
    </row>
    <row r="5" spans="1:17" s="3" customFormat="1" ht="12.75" x14ac:dyDescent="0.2">
      <c r="A5" s="1">
        <v>22</v>
      </c>
      <c r="B5" s="1">
        <v>220780</v>
      </c>
      <c r="C5" s="7">
        <v>44249</v>
      </c>
      <c r="D5" s="1" t="s">
        <v>157</v>
      </c>
      <c r="E5" s="7">
        <v>44240</v>
      </c>
      <c r="F5" s="1"/>
      <c r="G5" s="1"/>
      <c r="H5" s="1" t="s">
        <v>20</v>
      </c>
      <c r="I5" s="1" t="s">
        <v>13</v>
      </c>
      <c r="J5" s="7">
        <v>44461</v>
      </c>
      <c r="K5" s="1" t="s">
        <v>208</v>
      </c>
      <c r="L5" s="1">
        <v>978</v>
      </c>
      <c r="M5" s="2">
        <v>80224.399999999994</v>
      </c>
      <c r="N5" s="1">
        <v>978</v>
      </c>
      <c r="O5" s="2">
        <v>78828.92</v>
      </c>
      <c r="P5" s="1">
        <v>978</v>
      </c>
      <c r="Q5" s="2">
        <v>80224.399999999994</v>
      </c>
    </row>
    <row r="6" spans="1:17" s="3" customFormat="1" ht="12.75" x14ac:dyDescent="0.2">
      <c r="A6" s="1">
        <v>22</v>
      </c>
      <c r="B6" s="1">
        <v>846526</v>
      </c>
      <c r="C6" s="7">
        <v>44756</v>
      </c>
      <c r="D6" s="1" t="s">
        <v>107</v>
      </c>
      <c r="E6" s="7">
        <v>44753</v>
      </c>
      <c r="F6" s="1"/>
      <c r="G6" s="1"/>
      <c r="H6" s="1" t="s">
        <v>20</v>
      </c>
      <c r="I6" s="1" t="s">
        <v>13</v>
      </c>
      <c r="J6" s="7">
        <v>44909</v>
      </c>
      <c r="K6" s="1" t="s">
        <v>208</v>
      </c>
      <c r="L6" s="1">
        <v>978</v>
      </c>
      <c r="M6" s="2">
        <v>98603.56</v>
      </c>
      <c r="N6" s="1">
        <v>978</v>
      </c>
      <c r="O6" s="2">
        <v>96935.62</v>
      </c>
      <c r="P6" s="1">
        <v>978</v>
      </c>
      <c r="Q6" s="2">
        <v>98603.56</v>
      </c>
    </row>
    <row r="7" spans="1:17" s="3" customFormat="1" ht="12.75" x14ac:dyDescent="0.2">
      <c r="A7" s="1">
        <v>22</v>
      </c>
      <c r="B7" s="1">
        <v>1150471</v>
      </c>
      <c r="C7" s="7">
        <v>44838</v>
      </c>
      <c r="D7" s="1" t="s">
        <v>46</v>
      </c>
      <c r="E7" s="7">
        <v>44837</v>
      </c>
      <c r="F7" s="1"/>
      <c r="G7" s="1"/>
      <c r="H7" s="1" t="s">
        <v>20</v>
      </c>
      <c r="I7" s="1" t="s">
        <v>13</v>
      </c>
      <c r="J7" s="7">
        <v>44989</v>
      </c>
      <c r="K7" s="1" t="s">
        <v>208</v>
      </c>
      <c r="L7" s="1">
        <v>978</v>
      </c>
      <c r="M7" s="2">
        <v>103504.14</v>
      </c>
      <c r="N7" s="1">
        <v>978</v>
      </c>
      <c r="O7" s="2">
        <v>101763.19</v>
      </c>
      <c r="P7" s="1">
        <v>978</v>
      </c>
      <c r="Q7" s="2">
        <v>103504.14</v>
      </c>
    </row>
    <row r="8" spans="1:17" s="3" customFormat="1" ht="12.75" x14ac:dyDescent="0.2">
      <c r="A8" s="1">
        <v>22</v>
      </c>
      <c r="B8" s="1">
        <v>409771</v>
      </c>
      <c r="C8" s="7">
        <v>45014</v>
      </c>
      <c r="D8" s="1" t="s">
        <v>209</v>
      </c>
      <c r="E8" s="7">
        <v>45013</v>
      </c>
      <c r="F8" s="1"/>
      <c r="G8" s="1"/>
      <c r="H8" s="1" t="s">
        <v>15</v>
      </c>
      <c r="I8" s="1" t="s">
        <v>13</v>
      </c>
      <c r="J8" s="7">
        <v>45167</v>
      </c>
      <c r="K8" s="1" t="s">
        <v>208</v>
      </c>
      <c r="L8" s="1">
        <v>978</v>
      </c>
      <c r="M8" s="2">
        <v>93792.960000000006</v>
      </c>
      <c r="N8" s="1">
        <v>978</v>
      </c>
      <c r="O8" s="2">
        <v>92128.85</v>
      </c>
      <c r="P8" s="1">
        <v>978</v>
      </c>
      <c r="Q8" s="2">
        <v>93792.960000000006</v>
      </c>
    </row>
    <row r="9" spans="1:17" s="3" customFormat="1" ht="12.75" x14ac:dyDescent="0.2">
      <c r="A9" s="1">
        <v>22</v>
      </c>
      <c r="B9" s="1">
        <v>758906</v>
      </c>
      <c r="C9" s="7">
        <v>45096</v>
      </c>
      <c r="D9" s="1" t="s">
        <v>142</v>
      </c>
      <c r="E9" s="7">
        <v>45096</v>
      </c>
      <c r="F9" s="1"/>
      <c r="G9" s="1"/>
      <c r="H9" s="1" t="s">
        <v>20</v>
      </c>
      <c r="I9" s="1" t="s">
        <v>13</v>
      </c>
      <c r="J9" s="7">
        <v>45249</v>
      </c>
      <c r="K9" s="1" t="s">
        <v>208</v>
      </c>
      <c r="L9" s="1">
        <v>978</v>
      </c>
      <c r="M9" s="2">
        <v>91034.4</v>
      </c>
      <c r="N9" s="1">
        <v>978</v>
      </c>
      <c r="O9" s="2">
        <v>89190.33</v>
      </c>
      <c r="P9" s="1">
        <v>978</v>
      </c>
      <c r="Q9" s="2">
        <v>91034.4</v>
      </c>
    </row>
    <row r="10" spans="1:17" s="3" customFormat="1" ht="12.75" x14ac:dyDescent="0.2">
      <c r="A10" s="1">
        <v>22</v>
      </c>
      <c r="B10" s="1">
        <v>110213</v>
      </c>
      <c r="C10" s="7">
        <v>44952</v>
      </c>
      <c r="D10" s="1" t="s">
        <v>183</v>
      </c>
      <c r="E10" s="7">
        <v>44949</v>
      </c>
      <c r="F10" s="1"/>
      <c r="G10" s="1"/>
      <c r="H10" s="1" t="s">
        <v>20</v>
      </c>
      <c r="I10" s="1" t="s">
        <v>13</v>
      </c>
      <c r="J10" s="7">
        <v>45103</v>
      </c>
      <c r="K10" s="1" t="s">
        <v>208</v>
      </c>
      <c r="L10" s="1">
        <v>978</v>
      </c>
      <c r="M10" s="2">
        <v>97904.960000000006</v>
      </c>
      <c r="N10" s="1">
        <v>978</v>
      </c>
      <c r="O10" s="2">
        <v>96181.83</v>
      </c>
      <c r="P10" s="1">
        <v>978</v>
      </c>
      <c r="Q10" s="2">
        <v>97904.960000000006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12"/>
  <sheetViews>
    <sheetView workbookViewId="0">
      <selection activeCell="A2" sqref="A2:C9"/>
    </sheetView>
  </sheetViews>
  <sheetFormatPr baseColWidth="10" defaultRowHeight="15" x14ac:dyDescent="0.25"/>
  <cols>
    <col min="1" max="1" width="11.140625" bestFit="1" customWidth="1"/>
    <col min="2" max="2" width="10" bestFit="1" customWidth="1"/>
    <col min="3" max="3" width="10.5703125" bestFit="1" customWidth="1"/>
    <col min="4" max="4" width="14.28515625" bestFit="1" customWidth="1"/>
    <col min="5" max="5" width="14.42578125" bestFit="1" customWidth="1"/>
    <col min="6" max="6" width="13.5703125" bestFit="1" customWidth="1"/>
    <col min="7" max="7" width="11.140625" bestFit="1" customWidth="1"/>
    <col min="8" max="8" width="24.7109375" bestFit="1" customWidth="1"/>
    <col min="9" max="9" width="12.140625" bestFit="1" customWidth="1"/>
    <col min="10" max="10" width="17.42578125" bestFit="1" customWidth="1"/>
    <col min="11" max="11" width="38.42578125" bestFit="1" customWidth="1"/>
    <col min="12" max="12" width="12.42578125" bestFit="1" customWidth="1"/>
    <col min="13" max="13" width="20.42578125" bestFit="1" customWidth="1"/>
    <col min="14" max="14" width="8.5703125" bestFit="1" customWidth="1"/>
    <col min="15" max="15" width="11.85546875" bestFit="1" customWidth="1"/>
    <col min="16" max="16" width="8.5703125" bestFit="1" customWidth="1"/>
    <col min="17" max="17" width="11.85546875" bestFit="1" customWidth="1"/>
    <col min="18" max="18" width="9.85546875" bestFit="1" customWidth="1"/>
    <col min="19" max="19" width="9" bestFit="1" customWidth="1"/>
    <col min="21" max="21" width="5.42578125" bestFit="1" customWidth="1"/>
  </cols>
  <sheetData>
    <row r="1" spans="1:21" s="3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218</v>
      </c>
      <c r="G1" s="1" t="s">
        <v>219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1" t="s">
        <v>11</v>
      </c>
      <c r="O1" s="2" t="s">
        <v>220</v>
      </c>
      <c r="P1" s="1" t="s">
        <v>12</v>
      </c>
      <c r="Q1" s="2" t="s">
        <v>221</v>
      </c>
    </row>
    <row r="2" spans="1:21" s="3" customFormat="1" ht="12.75" x14ac:dyDescent="0.2">
      <c r="A2" s="4">
        <v>22</v>
      </c>
      <c r="B2" s="4">
        <v>739970</v>
      </c>
      <c r="C2" s="5">
        <v>45091</v>
      </c>
      <c r="D2" s="4" t="s">
        <v>105</v>
      </c>
      <c r="E2" s="5">
        <v>45090</v>
      </c>
      <c r="F2" s="4"/>
      <c r="G2" s="4"/>
      <c r="H2" s="4" t="s">
        <v>72</v>
      </c>
      <c r="I2" s="4" t="s">
        <v>13</v>
      </c>
      <c r="J2" s="5">
        <v>45244</v>
      </c>
      <c r="K2" s="4" t="s">
        <v>106</v>
      </c>
      <c r="L2" s="4">
        <v>978</v>
      </c>
      <c r="M2" s="6">
        <v>49106.13</v>
      </c>
      <c r="N2" s="4">
        <v>978</v>
      </c>
      <c r="O2" s="6">
        <v>0</v>
      </c>
      <c r="P2" s="4">
        <v>978</v>
      </c>
      <c r="Q2" s="6">
        <v>0</v>
      </c>
    </row>
    <row r="3" spans="1:21" s="3" customFormat="1" ht="12.75" x14ac:dyDescent="0.2">
      <c r="A3" s="4">
        <v>22</v>
      </c>
      <c r="B3" s="4">
        <v>64429</v>
      </c>
      <c r="C3" s="5">
        <v>44943</v>
      </c>
      <c r="D3" s="4" t="s">
        <v>122</v>
      </c>
      <c r="E3" s="5">
        <v>44942</v>
      </c>
      <c r="F3" s="4"/>
      <c r="G3" s="4"/>
      <c r="H3" s="4" t="s">
        <v>72</v>
      </c>
      <c r="I3" s="4" t="s">
        <v>13</v>
      </c>
      <c r="J3" s="5">
        <v>45094</v>
      </c>
      <c r="K3" s="4" t="s">
        <v>123</v>
      </c>
      <c r="L3" s="4">
        <v>840</v>
      </c>
      <c r="M3" s="6">
        <v>278814.68</v>
      </c>
      <c r="N3" s="4">
        <v>840</v>
      </c>
      <c r="O3" s="6">
        <v>0</v>
      </c>
      <c r="P3" s="4">
        <v>840</v>
      </c>
      <c r="Q3" s="6">
        <v>0</v>
      </c>
    </row>
    <row r="4" spans="1:21" s="3" customFormat="1" ht="12.75" x14ac:dyDescent="0.2">
      <c r="A4" s="4">
        <v>22</v>
      </c>
      <c r="B4" s="4">
        <v>104491</v>
      </c>
      <c r="C4" s="5">
        <v>43495</v>
      </c>
      <c r="D4" s="4" t="s">
        <v>86</v>
      </c>
      <c r="E4" s="5">
        <v>43490</v>
      </c>
      <c r="F4" s="4"/>
      <c r="G4" s="4"/>
      <c r="H4" s="4" t="s">
        <v>72</v>
      </c>
      <c r="I4" s="4" t="s">
        <v>13</v>
      </c>
      <c r="J4" s="5">
        <v>43646</v>
      </c>
      <c r="K4" s="4" t="s">
        <v>87</v>
      </c>
      <c r="L4" s="4">
        <v>978</v>
      </c>
      <c r="M4" s="6">
        <v>42830.31</v>
      </c>
      <c r="N4" s="4">
        <v>978</v>
      </c>
      <c r="O4" s="6">
        <v>0</v>
      </c>
      <c r="P4" s="4">
        <v>978</v>
      </c>
      <c r="Q4" s="6">
        <v>0</v>
      </c>
    </row>
    <row r="5" spans="1:21" s="3" customFormat="1" ht="12.75" x14ac:dyDescent="0.2">
      <c r="A5" s="4">
        <v>22</v>
      </c>
      <c r="B5" s="4">
        <v>1224115</v>
      </c>
      <c r="C5" s="5">
        <v>44509</v>
      </c>
      <c r="D5" s="4" t="s">
        <v>80</v>
      </c>
      <c r="E5" s="5">
        <v>44509</v>
      </c>
      <c r="F5" s="4"/>
      <c r="G5" s="4"/>
      <c r="H5" s="4" t="s">
        <v>72</v>
      </c>
      <c r="I5" s="4" t="s">
        <v>13</v>
      </c>
      <c r="J5" s="5">
        <v>44660</v>
      </c>
      <c r="K5" s="4" t="s">
        <v>16</v>
      </c>
      <c r="L5" s="4">
        <v>978</v>
      </c>
      <c r="M5" s="6">
        <v>102710.37</v>
      </c>
      <c r="N5" s="4">
        <v>978</v>
      </c>
      <c r="O5" s="6">
        <v>0</v>
      </c>
      <c r="P5" s="4">
        <v>978</v>
      </c>
      <c r="Q5" s="6">
        <v>0</v>
      </c>
    </row>
    <row r="6" spans="1:21" s="3" customFormat="1" ht="12.75" x14ac:dyDescent="0.2">
      <c r="A6" s="4">
        <v>22</v>
      </c>
      <c r="B6" s="4">
        <v>1158165</v>
      </c>
      <c r="C6" s="5">
        <v>44495</v>
      </c>
      <c r="D6" s="4" t="s">
        <v>35</v>
      </c>
      <c r="E6" s="5">
        <v>44494</v>
      </c>
      <c r="F6" s="4"/>
      <c r="G6" s="4"/>
      <c r="H6" s="4" t="s">
        <v>72</v>
      </c>
      <c r="I6" s="4" t="s">
        <v>13</v>
      </c>
      <c r="J6" s="5">
        <v>44646</v>
      </c>
      <c r="K6" s="4" t="s">
        <v>16</v>
      </c>
      <c r="L6" s="4">
        <v>978</v>
      </c>
      <c r="M6" s="6">
        <v>95465.55</v>
      </c>
      <c r="N6" s="4">
        <v>978</v>
      </c>
      <c r="O6" s="6">
        <v>0</v>
      </c>
      <c r="P6" s="4">
        <v>978</v>
      </c>
      <c r="Q6" s="6">
        <v>0</v>
      </c>
    </row>
    <row r="7" spans="1:21" s="3" customFormat="1" ht="12.75" x14ac:dyDescent="0.2">
      <c r="A7" s="4">
        <v>22</v>
      </c>
      <c r="B7" s="4">
        <v>618675</v>
      </c>
      <c r="C7" s="5">
        <v>44701</v>
      </c>
      <c r="D7" s="4" t="s">
        <v>144</v>
      </c>
      <c r="E7" s="5">
        <v>44700</v>
      </c>
      <c r="F7" s="4"/>
      <c r="G7" s="4"/>
      <c r="H7" s="4" t="s">
        <v>72</v>
      </c>
      <c r="I7" s="4" t="s">
        <v>13</v>
      </c>
      <c r="J7" s="5">
        <v>44854</v>
      </c>
      <c r="K7" s="4" t="s">
        <v>145</v>
      </c>
      <c r="L7" s="4">
        <v>978</v>
      </c>
      <c r="M7" s="6">
        <v>41596.370000000003</v>
      </c>
      <c r="N7" s="4">
        <v>978</v>
      </c>
      <c r="O7" s="6">
        <v>0</v>
      </c>
      <c r="P7" s="4">
        <v>978</v>
      </c>
      <c r="Q7" s="6">
        <v>0</v>
      </c>
    </row>
    <row r="8" spans="1:21" s="3" customFormat="1" ht="12.75" x14ac:dyDescent="0.2">
      <c r="A8" s="4">
        <v>22</v>
      </c>
      <c r="B8" s="4">
        <v>729401</v>
      </c>
      <c r="C8" s="5">
        <v>44727</v>
      </c>
      <c r="D8" s="4" t="s">
        <v>112</v>
      </c>
      <c r="E8" s="5">
        <v>44726</v>
      </c>
      <c r="F8" s="4"/>
      <c r="G8" s="4"/>
      <c r="H8" s="4" t="s">
        <v>72</v>
      </c>
      <c r="I8" s="4" t="s">
        <v>13</v>
      </c>
      <c r="J8" s="5">
        <v>44880</v>
      </c>
      <c r="K8" s="4" t="s">
        <v>24</v>
      </c>
      <c r="L8" s="4">
        <v>978</v>
      </c>
      <c r="M8" s="6">
        <v>127124.03</v>
      </c>
      <c r="N8" s="4">
        <v>978</v>
      </c>
      <c r="O8" s="6">
        <v>0</v>
      </c>
      <c r="P8" s="4">
        <v>978</v>
      </c>
      <c r="Q8" s="6">
        <v>0</v>
      </c>
    </row>
    <row r="9" spans="1:21" s="3" customFormat="1" ht="12.75" x14ac:dyDescent="0.2">
      <c r="A9" s="1">
        <v>22</v>
      </c>
      <c r="B9" s="1">
        <v>1123522</v>
      </c>
      <c r="C9" s="7">
        <v>41257</v>
      </c>
      <c r="D9" s="1" t="s">
        <v>108</v>
      </c>
      <c r="E9" s="7">
        <v>41233</v>
      </c>
      <c r="F9" s="1"/>
      <c r="G9" s="1"/>
      <c r="H9" s="1" t="s">
        <v>109</v>
      </c>
      <c r="I9" s="1" t="s">
        <v>13</v>
      </c>
      <c r="J9" s="7">
        <v>41408</v>
      </c>
      <c r="K9" s="1" t="s">
        <v>208</v>
      </c>
      <c r="L9" s="1">
        <v>978</v>
      </c>
      <c r="M9" s="2">
        <v>86135.4</v>
      </c>
      <c r="N9" s="1">
        <v>978</v>
      </c>
      <c r="O9" s="2">
        <v>0</v>
      </c>
      <c r="P9" s="1">
        <v>978</v>
      </c>
      <c r="Q9" s="2">
        <v>86135.4</v>
      </c>
    </row>
    <row r="10" spans="1:21" ht="15.75" thickBot="1" x14ac:dyDescent="0.3"/>
    <row r="11" spans="1:21" s="3" customFormat="1" ht="13.5" thickBot="1" x14ac:dyDescent="0.25">
      <c r="A11" s="89">
        <v>22</v>
      </c>
      <c r="B11" s="90">
        <v>1118646</v>
      </c>
      <c r="C11" s="91">
        <v>44831</v>
      </c>
      <c r="D11" s="90" t="s">
        <v>192</v>
      </c>
      <c r="E11" s="91">
        <v>44830</v>
      </c>
      <c r="F11" s="3" t="s">
        <v>479</v>
      </c>
      <c r="G11" s="3">
        <v>1053088</v>
      </c>
      <c r="H11" s="90" t="s">
        <v>15</v>
      </c>
      <c r="I11" s="90" t="s">
        <v>13</v>
      </c>
      <c r="J11" s="91">
        <v>45012</v>
      </c>
      <c r="K11" s="90" t="s">
        <v>36</v>
      </c>
      <c r="L11" s="90">
        <v>978</v>
      </c>
      <c r="M11" s="92">
        <v>50167.519999999997</v>
      </c>
      <c r="N11" s="90">
        <v>978</v>
      </c>
      <c r="O11" s="92">
        <v>0</v>
      </c>
      <c r="P11" s="90">
        <v>978</v>
      </c>
      <c r="Q11" s="92">
        <v>50167.519999999997</v>
      </c>
      <c r="R11" s="185"/>
      <c r="S11" s="216"/>
      <c r="T11" s="65"/>
      <c r="U11" s="217">
        <f>+M11-R11</f>
        <v>50167.519999999997</v>
      </c>
    </row>
    <row r="12" spans="1:21" s="3" customFormat="1" ht="13.5" thickBot="1" x14ac:dyDescent="0.25">
      <c r="A12" s="89">
        <v>22</v>
      </c>
      <c r="B12" s="90">
        <v>1122774</v>
      </c>
      <c r="C12" s="91">
        <v>44832</v>
      </c>
      <c r="D12" s="90" t="s">
        <v>202</v>
      </c>
      <c r="E12" s="91">
        <v>44830</v>
      </c>
      <c r="F12" s="3" t="s">
        <v>479</v>
      </c>
      <c r="G12" s="3">
        <v>1050440</v>
      </c>
      <c r="H12" s="90" t="s">
        <v>15</v>
      </c>
      <c r="I12" s="90" t="s">
        <v>13</v>
      </c>
      <c r="J12" s="91">
        <v>45013</v>
      </c>
      <c r="K12" s="90" t="s">
        <v>36</v>
      </c>
      <c r="L12" s="90">
        <v>978</v>
      </c>
      <c r="M12" s="92">
        <v>43690.54</v>
      </c>
      <c r="N12" s="90">
        <v>978</v>
      </c>
      <c r="O12" s="92">
        <v>0</v>
      </c>
      <c r="P12" s="90">
        <v>978</v>
      </c>
      <c r="Q12" s="92">
        <v>87381.08</v>
      </c>
      <c r="R12" s="185"/>
      <c r="S12" s="216"/>
      <c r="U12" s="218">
        <f>+M12-R12</f>
        <v>43690.54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Feuil1</vt:lpstr>
      <vt:lpstr>Base banque</vt:lpstr>
      <vt:lpstr>espece</vt:lpstr>
      <vt:lpstr>CX5 OPA</vt:lpstr>
      <vt:lpstr>TITRE</vt:lpstr>
      <vt:lpstr>perte </vt:lpstr>
      <vt:lpstr>NP </vt:lpstr>
      <vt:lpstr>instance</vt:lpstr>
      <vt:lpstr>CX5 LC</vt:lpstr>
      <vt:lpstr>ANNULATION</vt:lpstr>
      <vt:lpstr>ANNULATION!Zone_d_impression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Limaeim</dc:creator>
  <cp:lastModifiedBy>Abdallah Belakhoua</cp:lastModifiedBy>
  <cp:lastPrinted>2024-06-12T13:01:16Z</cp:lastPrinted>
  <dcterms:created xsi:type="dcterms:W3CDTF">2024-05-27T13:09:28Z</dcterms:created>
  <dcterms:modified xsi:type="dcterms:W3CDTF">2024-06-12T13:53:48Z</dcterms:modified>
</cp:coreProperties>
</file>