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15" windowWidth="28275" windowHeight="12570"/>
  </bookViews>
  <sheets>
    <sheet name="HAZEM 16" sheetId="1" r:id="rId1"/>
    <sheet name="HAZEM" sheetId="2" r:id="rId2"/>
  </sheets>
  <definedNames>
    <definedName name="_xlnm.Print_Area" localSheetId="1">HAZEM!$H$127:$P$170</definedName>
    <definedName name="_xlnm.Print_Area" localSheetId="0">'HAZEM 16'!$A$10:$J$21</definedName>
  </definedNames>
  <calcPr calcId="125725"/>
</workbook>
</file>

<file path=xl/calcChain.xml><?xml version="1.0" encoding="utf-8"?>
<calcChain xmlns="http://schemas.openxmlformats.org/spreadsheetml/2006/main">
  <c r="I167" i="2"/>
  <c r="K165"/>
  <c r="O164"/>
  <c r="O165" s="1"/>
  <c r="I155"/>
  <c r="K154"/>
  <c r="K155" s="1"/>
  <c r="I151"/>
  <c r="K150"/>
  <c r="N150" s="1"/>
  <c r="K149"/>
  <c r="N149" s="1"/>
  <c r="O149" s="1"/>
  <c r="N148"/>
  <c r="O148" s="1"/>
  <c r="K148"/>
  <c r="K151" s="1"/>
  <c r="I145"/>
  <c r="K144"/>
  <c r="N144" s="1"/>
  <c r="O144" s="1"/>
  <c r="N143"/>
  <c r="K143"/>
  <c r="O143" s="1"/>
  <c r="K142"/>
  <c r="N142" s="1"/>
  <c r="K141"/>
  <c r="N141" s="1"/>
  <c r="K140"/>
  <c r="N140" s="1"/>
  <c r="O140" s="1"/>
  <c r="N139"/>
  <c r="K139"/>
  <c r="O139" s="1"/>
  <c r="I136"/>
  <c r="K135"/>
  <c r="N135" s="1"/>
  <c r="O135" s="1"/>
  <c r="N134"/>
  <c r="K134"/>
  <c r="O134" s="1"/>
  <c r="K133"/>
  <c r="N133" s="1"/>
  <c r="K132"/>
  <c r="K131"/>
  <c r="K130"/>
  <c r="K129"/>
  <c r="K128"/>
  <c r="K136" s="1"/>
  <c r="I125"/>
  <c r="K124"/>
  <c r="K125" s="1"/>
  <c r="K123"/>
  <c r="I120"/>
  <c r="K119"/>
  <c r="K118"/>
  <c r="K117"/>
  <c r="K120" s="1"/>
  <c r="K116"/>
  <c r="C114"/>
  <c r="E113"/>
  <c r="K112"/>
  <c r="E112"/>
  <c r="K111"/>
  <c r="E111"/>
  <c r="K110"/>
  <c r="E110"/>
  <c r="I109"/>
  <c r="I113" s="1"/>
  <c r="E109"/>
  <c r="K108"/>
  <c r="E108"/>
  <c r="K107"/>
  <c r="E107"/>
  <c r="E114" s="1"/>
  <c r="K106"/>
  <c r="K105"/>
  <c r="K104"/>
  <c r="C104"/>
  <c r="K103"/>
  <c r="K113" s="1"/>
  <c r="E103"/>
  <c r="E102"/>
  <c r="E101"/>
  <c r="I100"/>
  <c r="E100"/>
  <c r="K99"/>
  <c r="E99"/>
  <c r="E104" s="1"/>
  <c r="K98"/>
  <c r="K97"/>
  <c r="K96"/>
  <c r="C96"/>
  <c r="K95"/>
  <c r="E95"/>
  <c r="K94"/>
  <c r="E94"/>
  <c r="K93"/>
  <c r="E93"/>
  <c r="K92"/>
  <c r="E92"/>
  <c r="K91"/>
  <c r="E91"/>
  <c r="K90"/>
  <c r="E90"/>
  <c r="K89"/>
  <c r="E89"/>
  <c r="E96" s="1"/>
  <c r="K88"/>
  <c r="K87"/>
  <c r="K86"/>
  <c r="K100" s="1"/>
  <c r="C86"/>
  <c r="I158" s="1"/>
  <c r="E85"/>
  <c r="E84"/>
  <c r="E83"/>
  <c r="E82"/>
  <c r="K81"/>
  <c r="E81"/>
  <c r="K80"/>
  <c r="I80"/>
  <c r="E80"/>
  <c r="K79"/>
  <c r="E79"/>
  <c r="K78"/>
  <c r="E78"/>
  <c r="E86" s="1"/>
  <c r="I77"/>
  <c r="I82" s="1"/>
  <c r="K76"/>
  <c r="K75"/>
  <c r="C75"/>
  <c r="K74"/>
  <c r="E74"/>
  <c r="K73"/>
  <c r="E73"/>
  <c r="K72"/>
  <c r="E72"/>
  <c r="K71"/>
  <c r="E71"/>
  <c r="E75" s="1"/>
  <c r="K70"/>
  <c r="K69"/>
  <c r="K68"/>
  <c r="C68"/>
  <c r="K67"/>
  <c r="E67"/>
  <c r="K66"/>
  <c r="E66"/>
  <c r="K65"/>
  <c r="E65"/>
  <c r="E64"/>
  <c r="E63"/>
  <c r="E62"/>
  <c r="E61"/>
  <c r="E60"/>
  <c r="K59"/>
  <c r="E59"/>
  <c r="K58"/>
  <c r="E58"/>
  <c r="K57"/>
  <c r="E57"/>
  <c r="E68" s="1"/>
  <c r="K56"/>
  <c r="K55"/>
  <c r="K54"/>
  <c r="C54"/>
  <c r="K53"/>
  <c r="E53"/>
  <c r="K52"/>
  <c r="E52"/>
  <c r="K51"/>
  <c r="E51"/>
  <c r="K50"/>
  <c r="E50"/>
  <c r="K49"/>
  <c r="E49"/>
  <c r="K48"/>
  <c r="E48"/>
  <c r="E54" s="1"/>
  <c r="K47"/>
  <c r="K46"/>
  <c r="I45"/>
  <c r="K45" s="1"/>
  <c r="C45"/>
  <c r="K44"/>
  <c r="K60" s="1"/>
  <c r="E44"/>
  <c r="E43"/>
  <c r="E42"/>
  <c r="I41"/>
  <c r="E41"/>
  <c r="K40"/>
  <c r="E40"/>
  <c r="K39"/>
  <c r="E39"/>
  <c r="K38"/>
  <c r="E38"/>
  <c r="K37"/>
  <c r="E37"/>
  <c r="E45" s="1"/>
  <c r="K36"/>
  <c r="K35"/>
  <c r="K34"/>
  <c r="C34"/>
  <c r="K33"/>
  <c r="E33"/>
  <c r="K32"/>
  <c r="E32"/>
  <c r="E34" s="1"/>
  <c r="K31"/>
  <c r="K30"/>
  <c r="K41" s="1"/>
  <c r="C29"/>
  <c r="I27"/>
  <c r="E27"/>
  <c r="K26"/>
  <c r="K27" s="1"/>
  <c r="E25"/>
  <c r="I23"/>
  <c r="E23"/>
  <c r="K22"/>
  <c r="K21"/>
  <c r="E21"/>
  <c r="K20"/>
  <c r="K19"/>
  <c r="E19"/>
  <c r="E29" s="1"/>
  <c r="K18"/>
  <c r="K17"/>
  <c r="K16"/>
  <c r="C16"/>
  <c r="K15"/>
  <c r="K23" s="1"/>
  <c r="E14"/>
  <c r="I12"/>
  <c r="E12"/>
  <c r="K11"/>
  <c r="K10"/>
  <c r="E10"/>
  <c r="K9"/>
  <c r="K12" s="1"/>
  <c r="E8"/>
  <c r="I6"/>
  <c r="E6"/>
  <c r="K5"/>
  <c r="K4"/>
  <c r="K6" s="1"/>
  <c r="E4"/>
  <c r="E16" s="1"/>
  <c r="F38" i="1"/>
  <c r="D38"/>
  <c r="F37"/>
  <c r="D37"/>
  <c r="F36"/>
  <c r="D36"/>
  <c r="F35"/>
  <c r="D35"/>
  <c r="J34"/>
  <c r="J35" s="1"/>
  <c r="F34"/>
  <c r="D34"/>
  <c r="F33"/>
  <c r="D33"/>
  <c r="F32"/>
  <c r="D32"/>
  <c r="F27"/>
  <c r="B27"/>
  <c r="I26"/>
  <c r="J26" s="1"/>
  <c r="I25"/>
  <c r="J25" s="1"/>
  <c r="I24"/>
  <c r="J24" s="1"/>
  <c r="D24"/>
  <c r="B21"/>
  <c r="F20"/>
  <c r="I20" s="1"/>
  <c r="J20" s="1"/>
  <c r="F19"/>
  <c r="I19" s="1"/>
  <c r="J19" s="1"/>
  <c r="F18"/>
  <c r="F21" s="1"/>
  <c r="B15"/>
  <c r="N14"/>
  <c r="F14"/>
  <c r="I14" s="1"/>
  <c r="J14" s="1"/>
  <c r="D14"/>
  <c r="N13"/>
  <c r="F13"/>
  <c r="I13" s="1"/>
  <c r="J13" s="1"/>
  <c r="D13"/>
  <c r="N12"/>
  <c r="I12"/>
  <c r="J12" s="1"/>
  <c r="F12"/>
  <c r="D12"/>
  <c r="N11"/>
  <c r="I11"/>
  <c r="J11" s="1"/>
  <c r="F11"/>
  <c r="D11"/>
  <c r="N10"/>
  <c r="I10"/>
  <c r="J10" s="1"/>
  <c r="F10"/>
  <c r="D10"/>
  <c r="N9"/>
  <c r="I9"/>
  <c r="J9" s="1"/>
  <c r="F9"/>
  <c r="D9"/>
  <c r="N8"/>
  <c r="I8"/>
  <c r="J8" s="1"/>
  <c r="F8"/>
  <c r="D8"/>
  <c r="N7"/>
  <c r="I7"/>
  <c r="J7" s="1"/>
  <c r="F7"/>
  <c r="D7"/>
  <c r="N6"/>
  <c r="I6"/>
  <c r="J6" s="1"/>
  <c r="F6"/>
  <c r="D6"/>
  <c r="N5"/>
  <c r="I5"/>
  <c r="J5" s="1"/>
  <c r="F5"/>
  <c r="D5"/>
  <c r="N4"/>
  <c r="I4"/>
  <c r="J4" s="1"/>
  <c r="F4"/>
  <c r="D4"/>
  <c r="N3"/>
  <c r="I3"/>
  <c r="J3" s="1"/>
  <c r="F3"/>
  <c r="D3"/>
  <c r="P14" l="1"/>
  <c r="I159" i="2"/>
  <c r="K158"/>
  <c r="L158" s="1"/>
  <c r="P3" i="1"/>
  <c r="P4"/>
  <c r="P5"/>
  <c r="P6"/>
  <c r="P7"/>
  <c r="P8"/>
  <c r="P9"/>
  <c r="P10"/>
  <c r="P11"/>
  <c r="P12"/>
  <c r="P13"/>
  <c r="I18"/>
  <c r="J18" s="1"/>
  <c r="I60" i="2"/>
  <c r="O141"/>
  <c r="K162" s="1"/>
  <c r="K163" s="1"/>
  <c r="K164" s="1"/>
  <c r="K168" s="1"/>
  <c r="O150"/>
  <c r="N154"/>
  <c r="O154" s="1"/>
  <c r="O133"/>
  <c r="O142"/>
  <c r="K145"/>
  <c r="K77"/>
  <c r="K82" s="1"/>
  <c r="K159" s="1"/>
  <c r="K109"/>
  <c r="L159" l="1"/>
  <c r="N159"/>
  <c r="O159" s="1"/>
  <c r="R159" s="1"/>
  <c r="F15" i="1" l="1"/>
  <c r="C15"/>
</calcChain>
</file>

<file path=xl/sharedStrings.xml><?xml version="1.0" encoding="utf-8"?>
<sst xmlns="http://schemas.openxmlformats.org/spreadsheetml/2006/main" count="400" uniqueCount="56">
  <si>
    <t>DATE</t>
  </si>
  <si>
    <t>Capa</t>
  </si>
  <si>
    <t>Nour</t>
  </si>
  <si>
    <t>DIFFERENCE</t>
  </si>
  <si>
    <t>P U ht</t>
  </si>
  <si>
    <t>FACTURE</t>
  </si>
  <si>
    <t>PAIEMENT</t>
  </si>
  <si>
    <t>OK</t>
  </si>
  <si>
    <t>total 01/2016</t>
  </si>
  <si>
    <t>QUANTITE</t>
  </si>
  <si>
    <t>TUBE</t>
  </si>
  <si>
    <t>total 02/2016</t>
  </si>
  <si>
    <t>STOCK HAZEM A NOUR</t>
  </si>
  <si>
    <t>LME 01/2016</t>
  </si>
  <si>
    <t>$ 01/2016</t>
  </si>
  <si>
    <t xml:space="preserve">PRIX </t>
  </si>
  <si>
    <t>Reliquat 2013</t>
  </si>
  <si>
    <t>N° BL</t>
  </si>
  <si>
    <t>total 01/2015</t>
  </si>
  <si>
    <t>total 02/2015</t>
  </si>
  <si>
    <t>total 01/2014</t>
  </si>
  <si>
    <t>total 03/2015</t>
  </si>
  <si>
    <t>Etain KAIS 96%</t>
  </si>
  <si>
    <t>total 02/2014</t>
  </si>
  <si>
    <t>total 03/2014</t>
  </si>
  <si>
    <t>total 04/2015</t>
  </si>
  <si>
    <t>total 05/2014</t>
  </si>
  <si>
    <t>total 06/2014</t>
  </si>
  <si>
    <t>total 05/2015</t>
  </si>
  <si>
    <t>total 07/2014</t>
  </si>
  <si>
    <t>total 08/2014</t>
  </si>
  <si>
    <t>total 06/2015</t>
  </si>
  <si>
    <t>total 09/2014</t>
  </si>
  <si>
    <t>total 10/2014</t>
  </si>
  <si>
    <t>total 08/2015</t>
  </si>
  <si>
    <t>total 11/2014</t>
  </si>
  <si>
    <t>total 09/2015</t>
  </si>
  <si>
    <t>total 12/2014</t>
  </si>
  <si>
    <t>total 10/2015</t>
  </si>
  <si>
    <t>Etain KAIS 76%</t>
  </si>
  <si>
    <t>Aluminium</t>
  </si>
  <si>
    <t>STA</t>
  </si>
  <si>
    <t>total 11/2015</t>
  </si>
  <si>
    <t>total 12/2015</t>
  </si>
  <si>
    <t>KAIS ETAIN</t>
  </si>
  <si>
    <t>TOTAL 2014</t>
  </si>
  <si>
    <t>TOTAL 2015</t>
  </si>
  <si>
    <t>solde Hazem</t>
  </si>
  <si>
    <t>LME 12/2015</t>
  </si>
  <si>
    <t>$ 12/2015</t>
  </si>
  <si>
    <t>reste a payer</t>
  </si>
  <si>
    <t>Paiement HAZEM</t>
  </si>
  <si>
    <t>SNA</t>
  </si>
  <si>
    <t>TOTAL</t>
  </si>
  <si>
    <t>Avance reçu le 25/02/2013</t>
  </si>
  <si>
    <t>Remboursement reçu le 22/01/2014</t>
  </si>
</sst>
</file>

<file path=xl/styles.xml><?xml version="1.0" encoding="utf-8"?>
<styleSheet xmlns="http://schemas.openxmlformats.org/spreadsheetml/2006/main">
  <numFmts count="4">
    <numFmt numFmtId="43" formatCode="_-* #,##0.00\ _€_-;\-* #,##0.00\ _€_-;_-* &quot;-&quot;??\ _€_-;_-@_-"/>
    <numFmt numFmtId="164" formatCode="#,##0.000"/>
    <numFmt numFmtId="165" formatCode="0.000"/>
    <numFmt numFmtId="166" formatCode="0.000%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0" fillId="0" borderId="0" applyNumberFormat="0" applyFont="0" applyFill="0" applyBorder="0" applyAlignment="0" applyProtection="0"/>
    <xf numFmtId="9" fontId="9" fillId="0" borderId="0" applyFont="0" applyFill="0" applyBorder="0" applyAlignment="0" applyProtection="0"/>
  </cellStyleXfs>
  <cellXfs count="151">
    <xf numFmtId="0" fontId="0" fillId="0" borderId="0" xfId="0"/>
    <xf numFmtId="164" fontId="0" fillId="0" borderId="0" xfId="0" applyNumberFormat="1" applyFill="1"/>
    <xf numFmtId="0" fontId="3" fillId="0" borderId="0" xfId="0" applyFont="1" applyFill="1"/>
    <xf numFmtId="0" fontId="0" fillId="0" borderId="0" xfId="0" applyFill="1"/>
    <xf numFmtId="0" fontId="4" fillId="0" borderId="1" xfId="0" applyFont="1" applyFill="1" applyBorder="1" applyAlignment="1">
      <alignment horizontal="center"/>
    </xf>
    <xf numFmtId="3" fontId="4" fillId="0" borderId="2" xfId="0" applyNumberFormat="1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164" fontId="4" fillId="0" borderId="2" xfId="0" applyNumberFormat="1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164" fontId="4" fillId="0" borderId="0" xfId="0" applyNumberFormat="1" applyFont="1" applyFill="1" applyAlignment="1">
      <alignment horizontal="center"/>
    </xf>
    <xf numFmtId="14" fontId="0" fillId="0" borderId="4" xfId="0" applyNumberFormat="1" applyFill="1" applyBorder="1"/>
    <xf numFmtId="3" fontId="0" fillId="0" borderId="5" xfId="0" applyNumberFormat="1" applyFill="1" applyBorder="1"/>
    <xf numFmtId="3" fontId="3" fillId="0" borderId="5" xfId="0" applyNumberFormat="1" applyFont="1" applyFill="1" applyBorder="1" applyAlignment="1">
      <alignment vertical="center"/>
    </xf>
    <xf numFmtId="164" fontId="0" fillId="0" borderId="5" xfId="0" applyNumberForma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4" fontId="0" fillId="0" borderId="7" xfId="0" applyNumberFormat="1" applyFill="1" applyBorder="1"/>
    <xf numFmtId="3" fontId="0" fillId="0" borderId="8" xfId="0" applyNumberFormat="1" applyFill="1" applyBorder="1"/>
    <xf numFmtId="3" fontId="3" fillId="0" borderId="8" xfId="0" applyNumberFormat="1" applyFont="1" applyFill="1" applyBorder="1" applyAlignment="1">
      <alignment vertical="center"/>
    </xf>
    <xf numFmtId="164" fontId="0" fillId="0" borderId="8" xfId="0" applyNumberFormat="1" applyFill="1" applyBorder="1" applyAlignment="1">
      <alignment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3" fontId="7" fillId="0" borderId="8" xfId="0" applyNumberFormat="1" applyFont="1" applyFill="1" applyBorder="1"/>
    <xf numFmtId="0" fontId="4" fillId="0" borderId="12" xfId="0" applyFont="1" applyFill="1" applyBorder="1" applyAlignment="1">
      <alignment horizontal="center" vertical="center"/>
    </xf>
    <xf numFmtId="14" fontId="0" fillId="0" borderId="13" xfId="0" applyNumberFormat="1" applyFill="1" applyBorder="1"/>
    <xf numFmtId="3" fontId="0" fillId="0" borderId="14" xfId="0" applyNumberFormat="1" applyFill="1" applyBorder="1"/>
    <xf numFmtId="3" fontId="3" fillId="0" borderId="14" xfId="0" applyNumberFormat="1" applyFont="1" applyFill="1" applyBorder="1" applyAlignment="1">
      <alignment vertical="center"/>
    </xf>
    <xf numFmtId="164" fontId="0" fillId="0" borderId="14" xfId="0" applyNumberFormat="1" applyFill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/>
    </xf>
    <xf numFmtId="3" fontId="4" fillId="0" borderId="17" xfId="0" applyNumberFormat="1" applyFont="1" applyFill="1" applyBorder="1"/>
    <xf numFmtId="3" fontId="6" fillId="0" borderId="0" xfId="0" applyNumberFormat="1" applyFont="1" applyFill="1"/>
    <xf numFmtId="3" fontId="4" fillId="0" borderId="0" xfId="0" applyNumberFormat="1" applyFont="1" applyFill="1"/>
    <xf numFmtId="164" fontId="4" fillId="0" borderId="18" xfId="0" applyNumberFormat="1" applyFont="1" applyFill="1" applyBorder="1"/>
    <xf numFmtId="0" fontId="4" fillId="0" borderId="0" xfId="0" applyFont="1" applyFill="1"/>
    <xf numFmtId="3" fontId="0" fillId="0" borderId="0" xfId="0" applyNumberFormat="1" applyFill="1"/>
    <xf numFmtId="14" fontId="7" fillId="0" borderId="4" xfId="0" applyNumberFormat="1" applyFont="1" applyFill="1" applyBorder="1"/>
    <xf numFmtId="3" fontId="7" fillId="0" borderId="5" xfId="0" applyNumberFormat="1" applyFont="1" applyFill="1" applyBorder="1"/>
    <xf numFmtId="164" fontId="3" fillId="0" borderId="5" xfId="0" applyNumberFormat="1" applyFont="1" applyFill="1" applyBorder="1" applyAlignment="1">
      <alignment vertical="center"/>
    </xf>
    <xf numFmtId="164" fontId="7" fillId="0" borderId="5" xfId="0" applyNumberFormat="1" applyFont="1" applyFill="1" applyBorder="1" applyAlignment="1">
      <alignment vertical="center"/>
    </xf>
    <xf numFmtId="0" fontId="7" fillId="0" borderId="19" xfId="0" applyFont="1" applyFill="1" applyBorder="1" applyAlignment="1">
      <alignment horizontal="center" vertical="center"/>
    </xf>
    <xf numFmtId="14" fontId="7" fillId="0" borderId="7" xfId="0" applyNumberFormat="1" applyFont="1" applyFill="1" applyBorder="1"/>
    <xf numFmtId="164" fontId="3" fillId="0" borderId="8" xfId="0" applyNumberFormat="1" applyFont="1" applyFill="1" applyBorder="1" applyAlignment="1">
      <alignment vertical="center"/>
    </xf>
    <xf numFmtId="164" fontId="7" fillId="0" borderId="8" xfId="0" applyNumberFormat="1" applyFont="1" applyFill="1" applyBorder="1" applyAlignment="1">
      <alignment vertical="center"/>
    </xf>
    <xf numFmtId="0" fontId="7" fillId="0" borderId="12" xfId="0" applyFont="1" applyFill="1" applyBorder="1" applyAlignment="1">
      <alignment horizontal="center" vertical="center"/>
    </xf>
    <xf numFmtId="14" fontId="7" fillId="0" borderId="13" xfId="0" applyNumberFormat="1" applyFont="1" applyFill="1" applyBorder="1"/>
    <xf numFmtId="3" fontId="7" fillId="0" borderId="14" xfId="0" applyNumberFormat="1" applyFont="1" applyFill="1" applyBorder="1"/>
    <xf numFmtId="164" fontId="3" fillId="0" borderId="14" xfId="0" applyNumberFormat="1" applyFont="1" applyFill="1" applyBorder="1" applyAlignment="1">
      <alignment vertical="center"/>
    </xf>
    <xf numFmtId="164" fontId="7" fillId="0" borderId="14" xfId="0" applyNumberFormat="1" applyFont="1" applyFill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3" fontId="4" fillId="0" borderId="0" xfId="0" applyNumberFormat="1" applyFont="1" applyFill="1" applyBorder="1"/>
    <xf numFmtId="164" fontId="4" fillId="0" borderId="20" xfId="0" applyNumberFormat="1" applyFont="1" applyFill="1" applyBorder="1" applyAlignment="1">
      <alignment horizontal="center"/>
    </xf>
    <xf numFmtId="164" fontId="4" fillId="0" borderId="21" xfId="0" applyNumberFormat="1" applyFont="1" applyFill="1" applyBorder="1" applyAlignment="1">
      <alignment horizontal="center"/>
    </xf>
    <xf numFmtId="164" fontId="4" fillId="0" borderId="22" xfId="0" applyNumberFormat="1" applyFont="1" applyFill="1" applyBorder="1" applyAlignment="1">
      <alignment horizontal="center"/>
    </xf>
    <xf numFmtId="164" fontId="0" fillId="0" borderId="23" xfId="0" applyNumberFormat="1" applyFill="1" applyBorder="1" applyAlignment="1">
      <alignment horizontal="center"/>
    </xf>
    <xf numFmtId="14" fontId="0" fillId="0" borderId="24" xfId="0" applyNumberFormat="1" applyFill="1" applyBorder="1"/>
    <xf numFmtId="3" fontId="0" fillId="2" borderId="25" xfId="0" applyNumberFormat="1" applyFill="1" applyBorder="1"/>
    <xf numFmtId="3" fontId="7" fillId="0" borderId="25" xfId="0" applyNumberFormat="1" applyFont="1" applyFill="1" applyBorder="1"/>
    <xf numFmtId="3" fontId="3" fillId="0" borderId="25" xfId="0" applyNumberFormat="1" applyFont="1" applyFill="1" applyBorder="1" applyAlignment="1">
      <alignment vertical="center"/>
    </xf>
    <xf numFmtId="164" fontId="0" fillId="0" borderId="25" xfId="0" applyNumberFormat="1" applyFill="1" applyBorder="1" applyAlignment="1">
      <alignment vertical="center"/>
    </xf>
    <xf numFmtId="0" fontId="4" fillId="0" borderId="10" xfId="0" applyFont="1" applyFill="1" applyBorder="1" applyAlignment="1">
      <alignment horizontal="center" vertical="center"/>
    </xf>
    <xf numFmtId="164" fontId="0" fillId="0" borderId="26" xfId="0" applyNumberFormat="1" applyFill="1" applyBorder="1"/>
    <xf numFmtId="4" fontId="0" fillId="0" borderId="27" xfId="0" applyNumberFormat="1" applyFill="1" applyBorder="1"/>
    <xf numFmtId="3" fontId="0" fillId="2" borderId="8" xfId="0" applyNumberFormat="1" applyFill="1" applyBorder="1"/>
    <xf numFmtId="164" fontId="0" fillId="0" borderId="28" xfId="0" applyNumberFormat="1" applyFill="1" applyBorder="1"/>
    <xf numFmtId="0" fontId="0" fillId="0" borderId="29" xfId="0" applyFill="1" applyBorder="1"/>
    <xf numFmtId="164" fontId="0" fillId="0" borderId="29" xfId="0" applyNumberFormat="1" applyFill="1" applyBorder="1"/>
    <xf numFmtId="9" fontId="4" fillId="0" borderId="16" xfId="1" applyFont="1" applyFill="1" applyBorder="1"/>
    <xf numFmtId="164" fontId="4" fillId="0" borderId="30" xfId="0" applyNumberFormat="1" applyFont="1" applyFill="1" applyBorder="1"/>
    <xf numFmtId="3" fontId="0" fillId="2" borderId="14" xfId="0" applyNumberFormat="1" applyFill="1" applyBorder="1"/>
    <xf numFmtId="164" fontId="5" fillId="0" borderId="0" xfId="0" applyNumberFormat="1" applyFont="1" applyFill="1"/>
    <xf numFmtId="0" fontId="4" fillId="0" borderId="0" xfId="0" applyFont="1" applyFill="1" applyAlignment="1">
      <alignment horizontal="center"/>
    </xf>
    <xf numFmtId="164" fontId="4" fillId="0" borderId="0" xfId="0" applyNumberFormat="1" applyFont="1" applyFill="1"/>
    <xf numFmtId="0" fontId="0" fillId="0" borderId="5" xfId="0" applyFill="1" applyBorder="1"/>
    <xf numFmtId="164" fontId="0" fillId="0" borderId="5" xfId="0" applyNumberForma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0" fillId="0" borderId="8" xfId="0" applyFill="1" applyBorder="1"/>
    <xf numFmtId="164" fontId="0" fillId="0" borderId="8" xfId="0" applyNumberForma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/>
    </xf>
    <xf numFmtId="0" fontId="0" fillId="0" borderId="14" xfId="0" applyFill="1" applyBorder="1"/>
    <xf numFmtId="164" fontId="0" fillId="0" borderId="14" xfId="0" applyNumberForma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3" fontId="4" fillId="0" borderId="3" xfId="0" applyNumberFormat="1" applyFont="1" applyFill="1" applyBorder="1"/>
    <xf numFmtId="164" fontId="4" fillId="0" borderId="31" xfId="0" applyNumberFormat="1" applyFont="1" applyFill="1" applyBorder="1"/>
    <xf numFmtId="14" fontId="0" fillId="0" borderId="1" xfId="0" applyNumberFormat="1" applyFill="1" applyBorder="1"/>
    <xf numFmtId="3" fontId="0" fillId="0" borderId="2" xfId="0" applyNumberFormat="1" applyFill="1" applyBorder="1"/>
    <xf numFmtId="164" fontId="0" fillId="0" borderId="2" xfId="0" applyNumberFormat="1" applyFill="1" applyBorder="1" applyAlignment="1">
      <alignment vertical="center"/>
    </xf>
    <xf numFmtId="0" fontId="4" fillId="0" borderId="3" xfId="0" applyFont="1" applyFill="1" applyBorder="1" applyAlignment="1">
      <alignment horizontal="center" vertical="center"/>
    </xf>
    <xf numFmtId="164" fontId="0" fillId="0" borderId="5" xfId="0" applyNumberFormat="1" applyFill="1" applyBorder="1" applyAlignment="1">
      <alignment horizontal="center" vertical="center"/>
    </xf>
    <xf numFmtId="164" fontId="0" fillId="0" borderId="14" xfId="0" applyNumberForma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/>
    </xf>
    <xf numFmtId="0" fontId="4" fillId="0" borderId="33" xfId="0" applyFont="1" applyFill="1" applyBorder="1" applyAlignment="1">
      <alignment horizontal="center"/>
    </xf>
    <xf numFmtId="14" fontId="0" fillId="0" borderId="34" xfId="0" applyNumberFormat="1" applyFill="1" applyBorder="1"/>
    <xf numFmtId="3" fontId="0" fillId="0" borderId="35" xfId="0" applyNumberFormat="1" applyFill="1" applyBorder="1"/>
    <xf numFmtId="164" fontId="0" fillId="0" borderId="35" xfId="0" applyNumberFormat="1" applyFill="1" applyBorder="1" applyAlignment="1">
      <alignment vertical="center"/>
    </xf>
    <xf numFmtId="0" fontId="4" fillId="0" borderId="11" xfId="0" applyFont="1" applyFill="1" applyBorder="1" applyAlignment="1">
      <alignment horizontal="center" vertical="center"/>
    </xf>
    <xf numFmtId="164" fontId="0" fillId="0" borderId="8" xfId="0" applyNumberFormat="1" applyFill="1" applyBorder="1" applyAlignment="1">
      <alignment horizontal="center" vertical="center"/>
    </xf>
    <xf numFmtId="0" fontId="7" fillId="0" borderId="8" xfId="0" applyFont="1" applyFill="1" applyBorder="1"/>
    <xf numFmtId="164" fontId="7" fillId="0" borderId="8" xfId="0" applyNumberFormat="1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7" fillId="0" borderId="14" xfId="0" applyFont="1" applyFill="1" applyBorder="1"/>
    <xf numFmtId="164" fontId="7" fillId="0" borderId="14" xfId="0" applyNumberFormat="1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7" fillId="0" borderId="0" xfId="0" applyFont="1" applyFill="1"/>
    <xf numFmtId="0" fontId="8" fillId="0" borderId="32" xfId="0" applyFont="1" applyFill="1" applyBorder="1" applyAlignment="1">
      <alignment horizontal="center"/>
    </xf>
    <xf numFmtId="0" fontId="8" fillId="0" borderId="33" xfId="0" applyFont="1" applyFill="1" applyBorder="1" applyAlignment="1">
      <alignment horizontal="center"/>
    </xf>
    <xf numFmtId="3" fontId="8" fillId="0" borderId="17" xfId="0" applyNumberFormat="1" applyFont="1" applyFill="1" applyBorder="1"/>
    <xf numFmtId="3" fontId="8" fillId="0" borderId="0" xfId="0" applyNumberFormat="1" applyFont="1" applyFill="1"/>
    <xf numFmtId="164" fontId="8" fillId="0" borderId="18" xfId="0" applyNumberFormat="1" applyFont="1" applyFill="1" applyBorder="1"/>
    <xf numFmtId="0" fontId="8" fillId="0" borderId="0" xfId="0" applyFont="1" applyFill="1"/>
    <xf numFmtId="0" fontId="0" fillId="0" borderId="0" xfId="0" applyFont="1" applyFill="1"/>
    <xf numFmtId="3" fontId="7" fillId="0" borderId="0" xfId="0" applyNumberFormat="1" applyFont="1" applyFill="1"/>
    <xf numFmtId="164" fontId="7" fillId="0" borderId="0" xfId="0" applyNumberFormat="1" applyFont="1" applyFill="1"/>
    <xf numFmtId="0" fontId="8" fillId="0" borderId="1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/>
    </xf>
    <xf numFmtId="3" fontId="8" fillId="0" borderId="2" xfId="0" applyNumberFormat="1" applyFont="1" applyFill="1" applyBorder="1" applyAlignment="1">
      <alignment horizontal="center"/>
    </xf>
    <xf numFmtId="164" fontId="8" fillId="0" borderId="2" xfId="0" applyNumberFormat="1" applyFont="1" applyFill="1" applyBorder="1" applyAlignment="1">
      <alignment horizontal="center"/>
    </xf>
    <xf numFmtId="0" fontId="8" fillId="0" borderId="3" xfId="0" applyFont="1" applyFill="1" applyBorder="1" applyAlignment="1">
      <alignment horizontal="center"/>
    </xf>
    <xf numFmtId="0" fontId="7" fillId="0" borderId="5" xfId="0" applyFont="1" applyFill="1" applyBorder="1"/>
    <xf numFmtId="164" fontId="7" fillId="0" borderId="5" xfId="0" applyNumberFormat="1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164" fontId="0" fillId="0" borderId="0" xfId="0" applyNumberFormat="1" applyFont="1" applyFill="1"/>
    <xf numFmtId="164" fontId="3" fillId="0" borderId="0" xfId="0" applyNumberFormat="1" applyFont="1" applyFill="1"/>
    <xf numFmtId="164" fontId="6" fillId="0" borderId="0" xfId="0" applyNumberFormat="1" applyFont="1" applyFill="1"/>
    <xf numFmtId="0" fontId="6" fillId="0" borderId="0" xfId="0" applyFont="1" applyFill="1"/>
    <xf numFmtId="3" fontId="0" fillId="0" borderId="35" xfId="0" applyNumberFormat="1" applyFont="1" applyFill="1" applyBorder="1"/>
    <xf numFmtId="164" fontId="7" fillId="0" borderId="35" xfId="0" applyNumberFormat="1" applyFont="1" applyFill="1" applyBorder="1" applyAlignment="1">
      <alignment vertical="center"/>
    </xf>
    <xf numFmtId="164" fontId="8" fillId="0" borderId="0" xfId="0" applyNumberFormat="1" applyFont="1" applyFill="1"/>
    <xf numFmtId="165" fontId="0" fillId="0" borderId="0" xfId="0" applyNumberFormat="1" applyFill="1"/>
    <xf numFmtId="0" fontId="4" fillId="0" borderId="0" xfId="0" applyFont="1" applyFill="1" applyBorder="1" applyAlignment="1">
      <alignment horizontal="center"/>
    </xf>
    <xf numFmtId="164" fontId="4" fillId="0" borderId="0" xfId="0" applyNumberFormat="1" applyFont="1" applyFill="1" applyBorder="1"/>
    <xf numFmtId="3" fontId="0" fillId="0" borderId="8" xfId="0" applyNumberFormat="1" applyFont="1" applyFill="1" applyBorder="1"/>
    <xf numFmtId="0" fontId="4" fillId="0" borderId="17" xfId="0" applyFont="1" applyFill="1" applyBorder="1" applyAlignment="1">
      <alignment horizontal="center" vertical="center"/>
    </xf>
    <xf numFmtId="16" fontId="0" fillId="0" borderId="0" xfId="0" applyNumberFormat="1" applyFill="1"/>
    <xf numFmtId="164" fontId="8" fillId="2" borderId="14" xfId="0" applyNumberFormat="1" applyFont="1" applyFill="1" applyBorder="1" applyAlignment="1">
      <alignment vertical="center"/>
    </xf>
    <xf numFmtId="0" fontId="0" fillId="0" borderId="0" xfId="0" applyFill="1" applyAlignment="1">
      <alignment horizontal="center"/>
    </xf>
    <xf numFmtId="164" fontId="5" fillId="0" borderId="0" xfId="0" applyNumberFormat="1" applyFont="1" applyFill="1" applyBorder="1"/>
    <xf numFmtId="0" fontId="5" fillId="0" borderId="0" xfId="0" applyFont="1" applyFill="1" applyBorder="1"/>
    <xf numFmtId="4" fontId="5" fillId="0" borderId="0" xfId="0" applyNumberFormat="1" applyFont="1" applyFill="1" applyBorder="1"/>
    <xf numFmtId="0" fontId="0" fillId="0" borderId="0" xfId="0" applyFill="1" applyAlignment="1">
      <alignment horizontal="center"/>
    </xf>
    <xf numFmtId="166" fontId="0" fillId="0" borderId="0" xfId="1" applyNumberFormat="1" applyFont="1" applyFill="1"/>
    <xf numFmtId="9" fontId="2" fillId="0" borderId="0" xfId="1" applyFont="1" applyFill="1" applyBorder="1"/>
    <xf numFmtId="164" fontId="2" fillId="0" borderId="0" xfId="0" applyNumberFormat="1" applyFont="1" applyFill="1" applyBorder="1"/>
    <xf numFmtId="164" fontId="0" fillId="0" borderId="0" xfId="0" applyNumberFormat="1" applyFill="1" applyAlignment="1">
      <alignment horizontal="center"/>
    </xf>
    <xf numFmtId="0" fontId="4" fillId="0" borderId="0" xfId="0" applyFont="1" applyFill="1" applyAlignment="1">
      <alignment horizontal="left" indent="2"/>
    </xf>
  </cellXfs>
  <cellStyles count="5">
    <cellStyle name="Milliers 2" xfId="2"/>
    <cellStyle name="Normal" xfId="0" builtinId="0"/>
    <cellStyle name="Normal 2" xfId="3"/>
    <cellStyle name="Pourcentage" xfId="1" builtinId="5"/>
    <cellStyle name="Pourcentage 2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S80"/>
  <sheetViews>
    <sheetView tabSelected="1" workbookViewId="0">
      <selection activeCell="N30" sqref="N30"/>
    </sheetView>
  </sheetViews>
  <sheetFormatPr baseColWidth="10" defaultRowHeight="15"/>
  <cols>
    <col min="1" max="1" width="12.42578125" style="1" bestFit="1" customWidth="1"/>
    <col min="2" max="2" width="11" style="1" bestFit="1" customWidth="1"/>
    <col min="3" max="3" width="7.42578125" style="1" bestFit="1" customWidth="1"/>
    <col min="4" max="4" width="11.5703125" style="2" bestFit="1" customWidth="1"/>
    <col min="5" max="5" width="6.28515625" style="3" bestFit="1" customWidth="1"/>
    <col min="6" max="6" width="13.140625" style="3" bestFit="1" customWidth="1"/>
    <col min="7" max="7" width="10.28515625" style="3" bestFit="1" customWidth="1"/>
    <col min="8" max="8" width="7.42578125" style="3" customWidth="1"/>
    <col min="9" max="9" width="11.85546875" style="1" bestFit="1" customWidth="1"/>
    <col min="10" max="10" width="11" style="3" bestFit="1" customWidth="1"/>
    <col min="11" max="12" width="4.7109375" style="3" bestFit="1" customWidth="1"/>
    <col min="13" max="13" width="11.42578125" style="3"/>
    <col min="14" max="14" width="12" style="3" bestFit="1" customWidth="1"/>
    <col min="15" max="15" width="11.42578125" style="3"/>
    <col min="16" max="16" width="11.85546875" style="3" bestFit="1" customWidth="1"/>
    <col min="17" max="17" width="9" style="3" bestFit="1" customWidth="1"/>
    <col min="18" max="16384" width="11.42578125" style="3"/>
  </cols>
  <sheetData>
    <row r="1" spans="1:19" ht="15.75" thickBot="1"/>
    <row r="2" spans="1:19" s="10" customFormat="1" ht="15.75" thickBot="1">
      <c r="A2" s="4" t="s">
        <v>0</v>
      </c>
      <c r="B2" s="5" t="s">
        <v>1</v>
      </c>
      <c r="C2" s="5" t="s">
        <v>2</v>
      </c>
      <c r="D2" s="6" t="s">
        <v>3</v>
      </c>
      <c r="E2" s="7" t="s">
        <v>4</v>
      </c>
      <c r="F2" s="8" t="s">
        <v>5</v>
      </c>
      <c r="G2" s="9" t="s">
        <v>6</v>
      </c>
      <c r="I2" s="11"/>
    </row>
    <row r="3" spans="1:19">
      <c r="A3" s="12">
        <v>42377</v>
      </c>
      <c r="B3" s="13">
        <v>26200</v>
      </c>
      <c r="C3" s="13">
        <v>26132</v>
      </c>
      <c r="D3" s="14">
        <f>B3-C3</f>
        <v>68</v>
      </c>
      <c r="E3" s="15">
        <v>2.8530000000000002</v>
      </c>
      <c r="F3" s="15">
        <f>+B3*E3</f>
        <v>74748.600000000006</v>
      </c>
      <c r="G3" s="16">
        <v>72752.19</v>
      </c>
      <c r="I3" s="1">
        <f>+F3*0.18</f>
        <v>13454.748000000001</v>
      </c>
      <c r="J3" s="1">
        <f>+I3+F3+0.5</f>
        <v>88203.848000000013</v>
      </c>
      <c r="N3" s="1">
        <f>C3*E3*1.18+0.5</f>
        <v>87974.923280000003</v>
      </c>
      <c r="P3" s="1">
        <f>N3-J3</f>
        <v>-228.92472000000998</v>
      </c>
    </row>
    <row r="4" spans="1:19">
      <c r="A4" s="17">
        <v>42377</v>
      </c>
      <c r="B4" s="18">
        <v>9590</v>
      </c>
      <c r="C4" s="18">
        <v>9411</v>
      </c>
      <c r="D4" s="19">
        <f>B4-C4</f>
        <v>179</v>
      </c>
      <c r="E4" s="20">
        <v>2.8530000000000002</v>
      </c>
      <c r="F4" s="20">
        <f t="shared" ref="F4:F14" si="0">+B4*E4</f>
        <v>27360.27</v>
      </c>
      <c r="G4" s="21"/>
      <c r="I4" s="1">
        <f t="shared" ref="I4:I14" si="1">+F4*0.18</f>
        <v>4924.8486000000003</v>
      </c>
      <c r="J4" s="1">
        <f t="shared" ref="J4:J20" si="2">+I4+F4+0.5</f>
        <v>32285.618600000002</v>
      </c>
      <c r="N4" s="1">
        <f t="shared" ref="N4:N14" si="3">C4*E4*1.18+0.5</f>
        <v>31683.00794</v>
      </c>
      <c r="P4" s="1">
        <f t="shared" ref="P4:P14" si="4">N4-J4</f>
        <v>-602.6106600000021</v>
      </c>
    </row>
    <row r="5" spans="1:19">
      <c r="A5" s="17">
        <v>42378</v>
      </c>
      <c r="B5" s="18">
        <v>28880</v>
      </c>
      <c r="C5" s="18">
        <v>29183</v>
      </c>
      <c r="D5" s="19">
        <f t="shared" ref="D5:D14" si="5">B5-C5</f>
        <v>-303</v>
      </c>
      <c r="E5" s="20">
        <v>2.8530000000000002</v>
      </c>
      <c r="F5" s="20">
        <f t="shared" si="0"/>
        <v>82394.64</v>
      </c>
      <c r="G5" s="21"/>
      <c r="I5" s="1">
        <f t="shared" si="1"/>
        <v>14831.035199999998</v>
      </c>
      <c r="J5" s="1">
        <f t="shared" si="2"/>
        <v>97226.175199999998</v>
      </c>
      <c r="N5" s="1">
        <f>C5*E5*1.18+0.5</f>
        <v>98246.236819999991</v>
      </c>
      <c r="P5" s="1">
        <f t="shared" si="4"/>
        <v>1020.0616199999931</v>
      </c>
    </row>
    <row r="6" spans="1:19">
      <c r="A6" s="17">
        <v>42379</v>
      </c>
      <c r="B6" s="18">
        <v>31200</v>
      </c>
      <c r="C6" s="18">
        <v>31179</v>
      </c>
      <c r="D6" s="19">
        <f t="shared" si="5"/>
        <v>21</v>
      </c>
      <c r="E6" s="20">
        <v>2.8530000000000002</v>
      </c>
      <c r="F6" s="20">
        <f t="shared" si="0"/>
        <v>89013.6</v>
      </c>
      <c r="G6" s="22"/>
      <c r="I6" s="1">
        <f t="shared" si="1"/>
        <v>16022.448</v>
      </c>
      <c r="J6" s="1">
        <f t="shared" si="2"/>
        <v>105036.54800000001</v>
      </c>
      <c r="N6" s="1">
        <f t="shared" si="3"/>
        <v>104965.85066</v>
      </c>
      <c r="P6" s="1">
        <f t="shared" si="4"/>
        <v>-70.697340000013355</v>
      </c>
    </row>
    <row r="7" spans="1:19">
      <c r="A7" s="17">
        <v>42381</v>
      </c>
      <c r="B7" s="18">
        <v>31540</v>
      </c>
      <c r="C7" s="18">
        <v>31738</v>
      </c>
      <c r="D7" s="19">
        <f t="shared" si="5"/>
        <v>-198</v>
      </c>
      <c r="E7" s="20">
        <v>2.8530000000000002</v>
      </c>
      <c r="F7" s="20">
        <f t="shared" si="0"/>
        <v>89983.62000000001</v>
      </c>
      <c r="G7" s="23" t="s">
        <v>7</v>
      </c>
      <c r="I7" s="1">
        <f t="shared" si="1"/>
        <v>16197.051600000001</v>
      </c>
      <c r="J7" s="1">
        <f t="shared" si="2"/>
        <v>106181.17160000002</v>
      </c>
      <c r="N7" s="1">
        <f t="shared" si="3"/>
        <v>106847.74652</v>
      </c>
      <c r="P7" s="1">
        <f t="shared" si="4"/>
        <v>666.57491999998456</v>
      </c>
    </row>
    <row r="8" spans="1:19">
      <c r="A8" s="17">
        <v>42382</v>
      </c>
      <c r="B8" s="18">
        <v>27680</v>
      </c>
      <c r="C8" s="18">
        <v>27935</v>
      </c>
      <c r="D8" s="19">
        <f t="shared" si="5"/>
        <v>-255</v>
      </c>
      <c r="E8" s="20">
        <v>2.8530000000000002</v>
      </c>
      <c r="F8" s="20">
        <f t="shared" si="0"/>
        <v>78971.040000000008</v>
      </c>
      <c r="G8" s="21"/>
      <c r="I8" s="1">
        <f t="shared" si="1"/>
        <v>14214.787200000001</v>
      </c>
      <c r="J8" s="1">
        <f t="shared" si="2"/>
        <v>93186.327200000014</v>
      </c>
      <c r="N8" s="1">
        <f t="shared" si="3"/>
        <v>94044.794900000008</v>
      </c>
      <c r="P8" s="1">
        <f t="shared" si="4"/>
        <v>858.46769999999378</v>
      </c>
    </row>
    <row r="9" spans="1:19">
      <c r="A9" s="17">
        <v>42382</v>
      </c>
      <c r="B9" s="18">
        <v>29600</v>
      </c>
      <c r="C9" s="18">
        <v>29976</v>
      </c>
      <c r="D9" s="19">
        <f t="shared" si="5"/>
        <v>-376</v>
      </c>
      <c r="E9" s="20">
        <v>2.8530000000000002</v>
      </c>
      <c r="F9" s="20">
        <f t="shared" si="0"/>
        <v>84448.8</v>
      </c>
      <c r="G9" s="22"/>
      <c r="I9" s="1">
        <f t="shared" si="1"/>
        <v>15200.784</v>
      </c>
      <c r="J9" s="1">
        <f t="shared" si="2"/>
        <v>99650.084000000003</v>
      </c>
      <c r="N9" s="1">
        <f t="shared" si="3"/>
        <v>100915.90304</v>
      </c>
      <c r="P9" s="1">
        <f t="shared" si="4"/>
        <v>1265.8190400000021</v>
      </c>
    </row>
    <row r="10" spans="1:19">
      <c r="A10" s="17">
        <v>42384</v>
      </c>
      <c r="B10" s="18">
        <v>34920</v>
      </c>
      <c r="C10" s="24">
        <v>34952</v>
      </c>
      <c r="D10" s="19">
        <f t="shared" si="5"/>
        <v>-32</v>
      </c>
      <c r="E10" s="20">
        <v>2.8530000000000002</v>
      </c>
      <c r="F10" s="20">
        <f t="shared" si="0"/>
        <v>99626.760000000009</v>
      </c>
      <c r="G10" s="25" t="s">
        <v>7</v>
      </c>
      <c r="I10" s="1">
        <f t="shared" si="1"/>
        <v>17932.816800000001</v>
      </c>
      <c r="J10" s="1">
        <f t="shared" si="2"/>
        <v>117560.07680000001</v>
      </c>
      <c r="N10" s="1">
        <f t="shared" si="3"/>
        <v>117667.80608000001</v>
      </c>
      <c r="P10" s="1">
        <f t="shared" si="4"/>
        <v>107.72927999999956</v>
      </c>
    </row>
    <row r="11" spans="1:19">
      <c r="A11" s="17">
        <v>42386</v>
      </c>
      <c r="B11" s="18">
        <v>29860</v>
      </c>
      <c r="C11" s="18">
        <v>29985</v>
      </c>
      <c r="D11" s="19">
        <f t="shared" si="5"/>
        <v>-125</v>
      </c>
      <c r="E11" s="20">
        <v>2.8530000000000002</v>
      </c>
      <c r="F11" s="20">
        <f t="shared" si="0"/>
        <v>85190.58</v>
      </c>
      <c r="G11" s="25"/>
      <c r="I11" s="1">
        <f t="shared" si="1"/>
        <v>15334.304399999999</v>
      </c>
      <c r="J11" s="1">
        <f t="shared" si="2"/>
        <v>100525.3844</v>
      </c>
      <c r="N11" s="1">
        <f t="shared" si="3"/>
        <v>100946.2019</v>
      </c>
      <c r="P11" s="1">
        <f t="shared" si="4"/>
        <v>420.81750000000466</v>
      </c>
    </row>
    <row r="12" spans="1:19">
      <c r="A12" s="17">
        <v>42387</v>
      </c>
      <c r="B12" s="18">
        <v>29900</v>
      </c>
      <c r="C12" s="18">
        <v>30116</v>
      </c>
      <c r="D12" s="19">
        <f t="shared" si="5"/>
        <v>-216</v>
      </c>
      <c r="E12" s="20">
        <v>2.8530000000000002</v>
      </c>
      <c r="F12" s="20">
        <f t="shared" si="0"/>
        <v>85304.700000000012</v>
      </c>
      <c r="G12" s="25"/>
      <c r="I12" s="1">
        <f t="shared" si="1"/>
        <v>15354.846000000001</v>
      </c>
      <c r="J12" s="1">
        <f t="shared" si="2"/>
        <v>100660.04600000002</v>
      </c>
      <c r="N12" s="1">
        <f t="shared" si="3"/>
        <v>101387.21864000001</v>
      </c>
      <c r="P12" s="1">
        <f t="shared" si="4"/>
        <v>727.17263999998977</v>
      </c>
    </row>
    <row r="13" spans="1:19">
      <c r="A13" s="17">
        <v>42389</v>
      </c>
      <c r="B13" s="18">
        <v>28780</v>
      </c>
      <c r="C13" s="24">
        <v>28857</v>
      </c>
      <c r="D13" s="19">
        <f t="shared" si="5"/>
        <v>-77</v>
      </c>
      <c r="E13" s="20">
        <v>2.8530000000000002</v>
      </c>
      <c r="F13" s="20">
        <f t="shared" si="0"/>
        <v>82109.340000000011</v>
      </c>
      <c r="G13" s="25"/>
      <c r="I13" s="1">
        <f t="shared" si="1"/>
        <v>14779.681200000001</v>
      </c>
      <c r="J13" s="1">
        <f t="shared" si="2"/>
        <v>96889.521200000017</v>
      </c>
      <c r="N13" s="1">
        <f t="shared" si="3"/>
        <v>97148.744780000008</v>
      </c>
      <c r="P13" s="1">
        <f t="shared" si="4"/>
        <v>259.22357999999076</v>
      </c>
    </row>
    <row r="14" spans="1:19" ht="15.75" thickBot="1">
      <c r="A14" s="26">
        <v>42389</v>
      </c>
      <c r="B14" s="27">
        <v>27960</v>
      </c>
      <c r="C14" s="27">
        <v>28088</v>
      </c>
      <c r="D14" s="28">
        <f t="shared" si="5"/>
        <v>-128</v>
      </c>
      <c r="E14" s="29">
        <v>2.8530000000000002</v>
      </c>
      <c r="F14" s="29">
        <f t="shared" si="0"/>
        <v>79769.88</v>
      </c>
      <c r="G14" s="30"/>
      <c r="I14" s="1">
        <f t="shared" si="1"/>
        <v>14358.5784</v>
      </c>
      <c r="J14" s="1">
        <f t="shared" si="2"/>
        <v>94128.958400000003</v>
      </c>
      <c r="N14" s="1">
        <f t="shared" si="3"/>
        <v>94559.875519999987</v>
      </c>
      <c r="P14" s="1">
        <f t="shared" si="4"/>
        <v>430.9171199999837</v>
      </c>
    </row>
    <row r="15" spans="1:19" ht="15.75" thickBot="1">
      <c r="A15" s="31" t="s">
        <v>8</v>
      </c>
      <c r="B15" s="32">
        <f>SUM(B3:B14)</f>
        <v>336110</v>
      </c>
      <c r="C15" s="32">
        <f ca="1">SUM(C3:C38)</f>
        <v>566702</v>
      </c>
      <c r="D15" s="33"/>
      <c r="E15" s="34"/>
      <c r="F15" s="35">
        <f ca="1">SUM(F3:F36)</f>
        <v>958972.74251433241</v>
      </c>
      <c r="G15" s="36"/>
      <c r="J15" s="1"/>
      <c r="S15" s="1"/>
    </row>
    <row r="16" spans="1:19" ht="15.75" thickBot="1">
      <c r="A16" s="3"/>
      <c r="B16" s="37"/>
      <c r="C16" s="37"/>
      <c r="F16" s="1"/>
      <c r="J16" s="1"/>
      <c r="S16" s="1"/>
    </row>
    <row r="17" spans="1:10" ht="15.75" thickBot="1">
      <c r="A17" s="4" t="s">
        <v>0</v>
      </c>
      <c r="B17" s="5" t="s">
        <v>9</v>
      </c>
      <c r="C17" s="5"/>
      <c r="D17" s="6" t="s">
        <v>4</v>
      </c>
      <c r="E17" s="7"/>
      <c r="F17" s="8" t="s">
        <v>5</v>
      </c>
      <c r="G17" s="9" t="s">
        <v>6</v>
      </c>
      <c r="J17" s="1"/>
    </row>
    <row r="18" spans="1:10">
      <c r="A18" s="38">
        <v>42380</v>
      </c>
      <c r="B18" s="39">
        <v>4756</v>
      </c>
      <c r="C18" s="39"/>
      <c r="D18" s="40"/>
      <c r="E18" s="41">
        <v>3</v>
      </c>
      <c r="F18" s="41">
        <f>+B18*E18</f>
        <v>14268</v>
      </c>
      <c r="G18" s="42" t="s">
        <v>10</v>
      </c>
      <c r="I18" s="1">
        <f t="shared" ref="I18:I20" si="6">+F18*0.18</f>
        <v>2568.2399999999998</v>
      </c>
      <c r="J18" s="1">
        <f t="shared" si="2"/>
        <v>16836.739999999998</v>
      </c>
    </row>
    <row r="19" spans="1:10">
      <c r="A19" s="43">
        <v>42380</v>
      </c>
      <c r="B19" s="24">
        <v>4656</v>
      </c>
      <c r="C19" s="24"/>
      <c r="D19" s="44"/>
      <c r="E19" s="45">
        <v>3</v>
      </c>
      <c r="F19" s="45">
        <f>E19*B19</f>
        <v>13968</v>
      </c>
      <c r="G19" s="46" t="s">
        <v>10</v>
      </c>
      <c r="I19" s="1">
        <f t="shared" si="6"/>
        <v>2514.2399999999998</v>
      </c>
      <c r="J19" s="1">
        <f t="shared" si="2"/>
        <v>16482.739999999998</v>
      </c>
    </row>
    <row r="20" spans="1:10" ht="15.75" thickBot="1">
      <c r="A20" s="47">
        <v>42394</v>
      </c>
      <c r="B20" s="48">
        <v>5024</v>
      </c>
      <c r="C20" s="48"/>
      <c r="D20" s="49"/>
      <c r="E20" s="50">
        <v>3</v>
      </c>
      <c r="F20" s="50">
        <f>B20*E20</f>
        <v>15072</v>
      </c>
      <c r="G20" s="51" t="s">
        <v>10</v>
      </c>
      <c r="I20" s="1">
        <f t="shared" si="6"/>
        <v>2712.96</v>
      </c>
      <c r="J20" s="1">
        <f t="shared" si="2"/>
        <v>17785.46</v>
      </c>
    </row>
    <row r="21" spans="1:10" ht="15.75" thickBot="1">
      <c r="A21" s="31" t="s">
        <v>8</v>
      </c>
      <c r="B21" s="32">
        <f>SUM(B18:B20)</f>
        <v>14436</v>
      </c>
      <c r="C21" s="52"/>
      <c r="D21" s="33"/>
      <c r="E21" s="34"/>
      <c r="F21" s="35">
        <f>SUM(F18:F20)</f>
        <v>43308</v>
      </c>
      <c r="G21" s="36"/>
    </row>
    <row r="22" spans="1:10" ht="15.75" thickBot="1">
      <c r="I22" s="3"/>
    </row>
    <row r="23" spans="1:10" ht="15.75" thickBot="1">
      <c r="A23" s="4" t="s">
        <v>0</v>
      </c>
      <c r="B23" s="5" t="s">
        <v>1</v>
      </c>
      <c r="C23" s="5" t="s">
        <v>2</v>
      </c>
      <c r="D23" s="6" t="s">
        <v>3</v>
      </c>
      <c r="E23" s="7" t="s">
        <v>4</v>
      </c>
      <c r="F23" s="8" t="s">
        <v>5</v>
      </c>
      <c r="G23" s="9" t="s">
        <v>6</v>
      </c>
      <c r="J23" s="1"/>
    </row>
    <row r="24" spans="1:10">
      <c r="A24" s="38">
        <v>42401</v>
      </c>
      <c r="B24" s="39">
        <v>33720</v>
      </c>
      <c r="C24" s="39">
        <v>33999</v>
      </c>
      <c r="D24" s="19">
        <f>+B24-C24</f>
        <v>-279</v>
      </c>
      <c r="E24" s="41"/>
      <c r="F24" s="41"/>
      <c r="G24" s="42"/>
      <c r="I24" s="1">
        <f t="shared" ref="I24:I26" si="7">+F24*0.18</f>
        <v>0</v>
      </c>
      <c r="J24" s="1">
        <f t="shared" ref="J24:J26" si="8">+I24+F24+0.5</f>
        <v>0.5</v>
      </c>
    </row>
    <row r="25" spans="1:10">
      <c r="A25" s="43"/>
      <c r="B25" s="24"/>
      <c r="C25" s="24"/>
      <c r="D25" s="44"/>
      <c r="E25" s="45"/>
      <c r="F25" s="45"/>
      <c r="G25" s="46"/>
      <c r="I25" s="1">
        <f t="shared" si="7"/>
        <v>0</v>
      </c>
      <c r="J25" s="1">
        <f t="shared" si="8"/>
        <v>0.5</v>
      </c>
    </row>
    <row r="26" spans="1:10" ht="15.75" thickBot="1">
      <c r="A26" s="47"/>
      <c r="B26" s="48"/>
      <c r="C26" s="48"/>
      <c r="D26" s="49"/>
      <c r="E26" s="50"/>
      <c r="F26" s="50"/>
      <c r="G26" s="51"/>
      <c r="I26" s="1">
        <f t="shared" si="7"/>
        <v>0</v>
      </c>
      <c r="J26" s="1">
        <f t="shared" si="8"/>
        <v>0.5</v>
      </c>
    </row>
    <row r="27" spans="1:10" ht="15.75" thickBot="1">
      <c r="A27" s="31" t="s">
        <v>11</v>
      </c>
      <c r="B27" s="32">
        <f>SUM(B24:B26)</f>
        <v>33720</v>
      </c>
      <c r="C27" s="52"/>
      <c r="D27" s="33"/>
      <c r="E27" s="34"/>
      <c r="F27" s="35">
        <f>SUM(F24:F26)</f>
        <v>0</v>
      </c>
      <c r="G27" s="36"/>
    </row>
    <row r="28" spans="1:10">
      <c r="I28" s="3"/>
    </row>
    <row r="29" spans="1:10" ht="15.75" thickBot="1"/>
    <row r="30" spans="1:10" ht="15.75" thickBot="1">
      <c r="A30" s="53" t="s">
        <v>12</v>
      </c>
      <c r="B30" s="54"/>
      <c r="C30" s="54"/>
      <c r="D30" s="54"/>
      <c r="E30" s="54"/>
      <c r="F30" s="54"/>
      <c r="G30" s="55"/>
    </row>
    <row r="31" spans="1:10" ht="15.75" thickBot="1">
      <c r="A31" s="4" t="s">
        <v>0</v>
      </c>
      <c r="B31" s="5" t="s">
        <v>1</v>
      </c>
      <c r="C31" s="5" t="s">
        <v>2</v>
      </c>
      <c r="D31" s="6" t="s">
        <v>3</v>
      </c>
      <c r="E31" s="7" t="s">
        <v>4</v>
      </c>
      <c r="F31" s="8" t="s">
        <v>5</v>
      </c>
      <c r="G31" s="9" t="s">
        <v>6</v>
      </c>
      <c r="I31" s="56"/>
      <c r="J31" s="56"/>
    </row>
    <row r="32" spans="1:10">
      <c r="A32" s="57">
        <v>42391</v>
      </c>
      <c r="B32" s="58">
        <v>37300</v>
      </c>
      <c r="C32" s="59">
        <v>37287</v>
      </c>
      <c r="D32" s="60">
        <f t="shared" ref="D32:D38" si="9">B32-C32</f>
        <v>13</v>
      </c>
      <c r="E32" s="61"/>
      <c r="F32" s="61">
        <f>+B32*E32</f>
        <v>0</v>
      </c>
      <c r="G32" s="62"/>
      <c r="I32" s="63" t="s">
        <v>13</v>
      </c>
      <c r="J32" s="64">
        <v>1646.95</v>
      </c>
    </row>
    <row r="33" spans="1:10">
      <c r="A33" s="17">
        <v>42391</v>
      </c>
      <c r="B33" s="65">
        <v>41740</v>
      </c>
      <c r="C33" s="24">
        <v>42114</v>
      </c>
      <c r="D33" s="19">
        <f t="shared" si="9"/>
        <v>-374</v>
      </c>
      <c r="E33" s="20"/>
      <c r="F33" s="20">
        <f>+B33*E33</f>
        <v>0</v>
      </c>
      <c r="G33" s="25"/>
      <c r="I33" s="66" t="s">
        <v>14</v>
      </c>
      <c r="J33" s="67">
        <v>2.0381</v>
      </c>
    </row>
    <row r="34" spans="1:10">
      <c r="A34" s="17">
        <v>42394</v>
      </c>
      <c r="B34" s="65">
        <v>24800</v>
      </c>
      <c r="C34" s="24">
        <v>24856</v>
      </c>
      <c r="D34" s="19">
        <f t="shared" si="9"/>
        <v>-56</v>
      </c>
      <c r="E34" s="20"/>
      <c r="F34" s="20">
        <f>+B34*E34</f>
        <v>0</v>
      </c>
      <c r="G34" s="25"/>
      <c r="I34" s="66" t="s">
        <v>15</v>
      </c>
      <c r="J34" s="68">
        <f>J32*J33</f>
        <v>3356.6487950000001</v>
      </c>
    </row>
    <row r="35" spans="1:10" ht="15.75" thickBot="1">
      <c r="A35" s="17">
        <v>42395</v>
      </c>
      <c r="B35" s="65">
        <v>35960</v>
      </c>
      <c r="C35" s="18">
        <v>35862</v>
      </c>
      <c r="D35" s="19">
        <f t="shared" si="9"/>
        <v>98</v>
      </c>
      <c r="E35" s="20"/>
      <c r="F35" s="20">
        <f>+B35*E35</f>
        <v>0</v>
      </c>
      <c r="G35" s="25"/>
      <c r="I35" s="69">
        <v>0.85</v>
      </c>
      <c r="J35" s="70">
        <f>J34*0.85</f>
        <v>2853.1514757499999</v>
      </c>
    </row>
    <row r="36" spans="1:10">
      <c r="A36" s="17">
        <v>42397</v>
      </c>
      <c r="B36" s="65">
        <v>30800</v>
      </c>
      <c r="C36" s="24">
        <v>31024</v>
      </c>
      <c r="D36" s="19">
        <f t="shared" si="9"/>
        <v>-224</v>
      </c>
      <c r="E36" s="20"/>
      <c r="F36" s="20">
        <f>+B36*E36</f>
        <v>0</v>
      </c>
      <c r="G36" s="25"/>
      <c r="J36" s="1"/>
    </row>
    <row r="37" spans="1:10">
      <c r="A37" s="17">
        <v>42398</v>
      </c>
      <c r="B37" s="65">
        <v>28900</v>
      </c>
      <c r="C37" s="24">
        <v>29168</v>
      </c>
      <c r="D37" s="19">
        <f t="shared" si="9"/>
        <v>-268</v>
      </c>
      <c r="E37" s="20"/>
      <c r="F37" s="20">
        <f t="shared" ref="F37" si="10">+B37*E37</f>
        <v>0</v>
      </c>
      <c r="G37" s="25"/>
      <c r="J37" s="1"/>
    </row>
    <row r="38" spans="1:10" ht="15.75" thickBot="1">
      <c r="A38" s="26">
        <v>42399</v>
      </c>
      <c r="B38" s="71">
        <v>29200</v>
      </c>
      <c r="C38" s="48">
        <v>29469</v>
      </c>
      <c r="D38" s="28">
        <f t="shared" si="9"/>
        <v>-269</v>
      </c>
      <c r="E38" s="29"/>
      <c r="F38" s="29">
        <f>+E38*B38</f>
        <v>0</v>
      </c>
      <c r="G38" s="30"/>
    </row>
    <row r="76" spans="1:3">
      <c r="A76" s="72"/>
    </row>
    <row r="77" spans="1:3">
      <c r="A77" s="72"/>
    </row>
    <row r="78" spans="1:3">
      <c r="A78" s="72"/>
      <c r="B78" s="3"/>
      <c r="C78" s="3"/>
    </row>
    <row r="79" spans="1:3">
      <c r="A79" s="72"/>
      <c r="B79" s="3"/>
      <c r="C79" s="3"/>
    </row>
    <row r="80" spans="1:3">
      <c r="A80" s="72"/>
    </row>
  </sheetData>
  <mergeCells count="4">
    <mergeCell ref="G3:G6"/>
    <mergeCell ref="G7:G9"/>
    <mergeCell ref="A30:G30"/>
    <mergeCell ref="I31:J31"/>
  </mergeCells>
  <pageMargins left="0.39370078740157483" right="0.39370078740157483" top="0.26" bottom="0.18" header="0.19" footer="0.17"/>
  <pageSetup paperSize="9" fitToHeight="2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T213"/>
  <sheetViews>
    <sheetView topLeftCell="A118" workbookViewId="0">
      <selection activeCell="N30" sqref="N30"/>
    </sheetView>
  </sheetViews>
  <sheetFormatPr baseColWidth="10" defaultRowHeight="15"/>
  <cols>
    <col min="1" max="2" width="11.42578125" style="3"/>
    <col min="3" max="3" width="11.42578125" style="37"/>
    <col min="4" max="4" width="11.42578125" style="3"/>
    <col min="5" max="5" width="14.42578125" style="1" customWidth="1"/>
    <col min="6" max="6" width="11.42578125" style="3"/>
    <col min="7" max="7" width="3" style="3" customWidth="1"/>
    <col min="8" max="8" width="13.85546875" style="1" bestFit="1" customWidth="1"/>
    <col min="9" max="9" width="12.42578125" style="1" bestFit="1" customWidth="1"/>
    <col min="10" max="10" width="11.42578125" style="3"/>
    <col min="11" max="11" width="12.42578125" style="3" bestFit="1" customWidth="1"/>
    <col min="12" max="12" width="11.42578125" style="3"/>
    <col min="13" max="13" width="7.42578125" style="3" customWidth="1"/>
    <col min="14" max="14" width="12.42578125" style="1" bestFit="1" customWidth="1"/>
    <col min="15" max="15" width="13.42578125" style="3" bestFit="1" customWidth="1"/>
    <col min="16" max="17" width="4.7109375" style="3" bestFit="1" customWidth="1"/>
    <col min="18" max="16384" width="11.42578125" style="3"/>
  </cols>
  <sheetData>
    <row r="1" spans="1:15" s="36" customFormat="1">
      <c r="A1" s="73" t="s">
        <v>16</v>
      </c>
      <c r="B1" s="73"/>
      <c r="C1" s="34"/>
      <c r="E1" s="74">
        <v>212438.16</v>
      </c>
      <c r="F1" s="36" t="s">
        <v>7</v>
      </c>
      <c r="H1" s="74"/>
      <c r="I1" s="74"/>
      <c r="N1" s="74"/>
    </row>
    <row r="2" spans="1:15" ht="15.75" thickBot="1"/>
    <row r="3" spans="1:15" s="10" customFormat="1" ht="15.75" thickBot="1">
      <c r="A3" s="4" t="s">
        <v>0</v>
      </c>
      <c r="B3" s="7" t="s">
        <v>17</v>
      </c>
      <c r="C3" s="5" t="s">
        <v>9</v>
      </c>
      <c r="D3" s="7" t="s">
        <v>4</v>
      </c>
      <c r="E3" s="8" t="s">
        <v>5</v>
      </c>
      <c r="F3" s="9" t="s">
        <v>6</v>
      </c>
      <c r="H3" s="4" t="s">
        <v>0</v>
      </c>
      <c r="I3" s="5" t="s">
        <v>9</v>
      </c>
      <c r="J3" s="7" t="s">
        <v>4</v>
      </c>
      <c r="K3" s="8" t="s">
        <v>5</v>
      </c>
      <c r="L3" s="9" t="s">
        <v>6</v>
      </c>
      <c r="N3" s="11"/>
    </row>
    <row r="4" spans="1:15">
      <c r="A4" s="12">
        <v>41645</v>
      </c>
      <c r="B4" s="75">
        <v>2174</v>
      </c>
      <c r="C4" s="13">
        <v>33060</v>
      </c>
      <c r="D4" s="76">
        <v>2.95</v>
      </c>
      <c r="E4" s="76">
        <f>+D4*(C4+C5)</f>
        <v>203196</v>
      </c>
      <c r="F4" s="77" t="s">
        <v>7</v>
      </c>
      <c r="H4" s="12">
        <v>42025</v>
      </c>
      <c r="I4" s="13">
        <v>27420</v>
      </c>
      <c r="J4" s="15">
        <v>2.95</v>
      </c>
      <c r="K4" s="15">
        <f>J4*I4</f>
        <v>80889</v>
      </c>
      <c r="L4" s="78" t="s">
        <v>7</v>
      </c>
    </row>
    <row r="5" spans="1:15" ht="15.75" thickBot="1">
      <c r="A5" s="17">
        <v>41643</v>
      </c>
      <c r="B5" s="79">
        <v>2173</v>
      </c>
      <c r="C5" s="18">
        <v>35820</v>
      </c>
      <c r="D5" s="80"/>
      <c r="E5" s="80"/>
      <c r="F5" s="81"/>
      <c r="H5" s="26">
        <v>42026</v>
      </c>
      <c r="I5" s="27">
        <v>28320</v>
      </c>
      <c r="J5" s="29">
        <v>2.95</v>
      </c>
      <c r="K5" s="29">
        <f>J5*I5</f>
        <v>83544</v>
      </c>
      <c r="L5" s="30" t="s">
        <v>7</v>
      </c>
    </row>
    <row r="6" spans="1:15" ht="15.75" thickBot="1">
      <c r="A6" s="17">
        <v>41646</v>
      </c>
      <c r="B6" s="79">
        <v>2177</v>
      </c>
      <c r="C6" s="18">
        <v>32880</v>
      </c>
      <c r="D6" s="80">
        <v>2.95</v>
      </c>
      <c r="E6" s="80">
        <f>+D6*(C6+C7)</f>
        <v>188328</v>
      </c>
      <c r="F6" s="81" t="s">
        <v>7</v>
      </c>
      <c r="H6" s="82" t="s">
        <v>18</v>
      </c>
      <c r="I6" s="32">
        <f>SUM(I4:I5)</f>
        <v>55740</v>
      </c>
      <c r="J6" s="34"/>
      <c r="K6" s="35">
        <f>SUM(K4:K5)</f>
        <v>164433</v>
      </c>
      <c r="L6" s="36"/>
    </row>
    <row r="7" spans="1:15" ht="15.75" thickBot="1">
      <c r="A7" s="17">
        <v>41648</v>
      </c>
      <c r="B7" s="79">
        <v>2181</v>
      </c>
      <c r="C7" s="18">
        <v>30960</v>
      </c>
      <c r="D7" s="80"/>
      <c r="E7" s="80"/>
      <c r="F7" s="81"/>
      <c r="H7" s="3"/>
      <c r="I7" s="37"/>
      <c r="K7" s="1"/>
    </row>
    <row r="8" spans="1:15" ht="15.75" thickBot="1">
      <c r="A8" s="17">
        <v>41656</v>
      </c>
      <c r="B8" s="79">
        <v>2189</v>
      </c>
      <c r="C8" s="18">
        <v>32640</v>
      </c>
      <c r="D8" s="80">
        <v>2.95</v>
      </c>
      <c r="E8" s="80">
        <f>+D8*(C8+C9)</f>
        <v>214524</v>
      </c>
      <c r="F8" s="81" t="s">
        <v>7</v>
      </c>
      <c r="H8" s="4" t="s">
        <v>0</v>
      </c>
      <c r="I8" s="5" t="s">
        <v>9</v>
      </c>
      <c r="J8" s="7" t="s">
        <v>4</v>
      </c>
      <c r="K8" s="8" t="s">
        <v>5</v>
      </c>
      <c r="L8" s="9" t="s">
        <v>6</v>
      </c>
    </row>
    <row r="9" spans="1:15">
      <c r="A9" s="17">
        <v>41655</v>
      </c>
      <c r="B9" s="79">
        <v>2188</v>
      </c>
      <c r="C9" s="18">
        <v>40080</v>
      </c>
      <c r="D9" s="80"/>
      <c r="E9" s="80"/>
      <c r="F9" s="81"/>
      <c r="H9" s="12">
        <v>42054</v>
      </c>
      <c r="I9" s="13">
        <v>10328</v>
      </c>
      <c r="J9" s="15">
        <v>3.1</v>
      </c>
      <c r="K9" s="15">
        <f>J9*I9</f>
        <v>32016.799999999999</v>
      </c>
      <c r="L9" s="78" t="s">
        <v>7</v>
      </c>
    </row>
    <row r="10" spans="1:15">
      <c r="A10" s="17">
        <v>41659</v>
      </c>
      <c r="B10" s="79">
        <v>2196</v>
      </c>
      <c r="C10" s="18">
        <v>38880</v>
      </c>
      <c r="D10" s="80">
        <v>2.95</v>
      </c>
      <c r="E10" s="80">
        <f>+D10*(C10+C11)</f>
        <v>211810</v>
      </c>
      <c r="F10" s="81" t="s">
        <v>7</v>
      </c>
      <c r="H10" s="17">
        <v>42060</v>
      </c>
      <c r="I10" s="18">
        <v>37120</v>
      </c>
      <c r="J10" s="20">
        <v>3.05</v>
      </c>
      <c r="K10" s="20">
        <f>J10*I10</f>
        <v>113216</v>
      </c>
      <c r="L10" s="25" t="s">
        <v>7</v>
      </c>
    </row>
    <row r="11" spans="1:15" ht="15.75" thickBot="1">
      <c r="A11" s="17">
        <v>41660</v>
      </c>
      <c r="B11" s="79">
        <v>2199</v>
      </c>
      <c r="C11" s="18">
        <v>32920</v>
      </c>
      <c r="D11" s="80"/>
      <c r="E11" s="80"/>
      <c r="F11" s="81"/>
      <c r="H11" s="26">
        <v>42063</v>
      </c>
      <c r="I11" s="27">
        <v>27140</v>
      </c>
      <c r="J11" s="29">
        <v>3.05</v>
      </c>
      <c r="K11" s="29">
        <f>J11*I11</f>
        <v>82777</v>
      </c>
      <c r="L11" s="30" t="s">
        <v>7</v>
      </c>
    </row>
    <row r="12" spans="1:15" ht="15.75" thickBot="1">
      <c r="A12" s="17">
        <v>41661</v>
      </c>
      <c r="B12" s="79">
        <v>2200</v>
      </c>
      <c r="C12" s="18">
        <v>30240</v>
      </c>
      <c r="D12" s="80">
        <v>2.93</v>
      </c>
      <c r="E12" s="80">
        <f>+D12*(C12+C13)</f>
        <v>191211.80000000002</v>
      </c>
      <c r="F12" s="81" t="s">
        <v>7</v>
      </c>
      <c r="H12" s="82" t="s">
        <v>19</v>
      </c>
      <c r="I12" s="32">
        <f>SUM(I9:I11)</f>
        <v>74588</v>
      </c>
      <c r="J12" s="34"/>
      <c r="K12" s="35">
        <f>SUM(K9:K11)</f>
        <v>228009.8</v>
      </c>
      <c r="L12" s="36"/>
    </row>
    <row r="13" spans="1:15" ht="15.75" thickBot="1">
      <c r="A13" s="17">
        <v>41666</v>
      </c>
      <c r="B13" s="79">
        <v>2956</v>
      </c>
      <c r="C13" s="18">
        <v>35020</v>
      </c>
      <c r="D13" s="80"/>
      <c r="E13" s="80"/>
      <c r="F13" s="81"/>
      <c r="H13" s="3"/>
      <c r="I13" s="37"/>
      <c r="K13" s="1"/>
    </row>
    <row r="14" spans="1:15" ht="15.75" thickBot="1">
      <c r="A14" s="17">
        <v>41667</v>
      </c>
      <c r="B14" s="79">
        <v>2958</v>
      </c>
      <c r="C14" s="18">
        <v>34860</v>
      </c>
      <c r="D14" s="80">
        <v>2.93</v>
      </c>
      <c r="E14" s="80">
        <f>+D14*(C14+C15)</f>
        <v>207502.6</v>
      </c>
      <c r="F14" s="81" t="s">
        <v>7</v>
      </c>
      <c r="H14" s="4" t="s">
        <v>0</v>
      </c>
      <c r="I14" s="5" t="s">
        <v>9</v>
      </c>
      <c r="J14" s="7" t="s">
        <v>4</v>
      </c>
      <c r="K14" s="8" t="s">
        <v>5</v>
      </c>
      <c r="L14" s="9" t="s">
        <v>6</v>
      </c>
    </row>
    <row r="15" spans="1:15" ht="15.75" thickBot="1">
      <c r="A15" s="26">
        <v>41670</v>
      </c>
      <c r="B15" s="83">
        <v>2964</v>
      </c>
      <c r="C15" s="27">
        <v>35960</v>
      </c>
      <c r="D15" s="84"/>
      <c r="E15" s="84"/>
      <c r="F15" s="85"/>
      <c r="H15" s="12">
        <v>42072</v>
      </c>
      <c r="I15" s="13">
        <v>28280</v>
      </c>
      <c r="J15" s="15">
        <v>3.05</v>
      </c>
      <c r="K15" s="15">
        <f>I15*J15</f>
        <v>86254</v>
      </c>
      <c r="L15" s="78" t="s">
        <v>7</v>
      </c>
      <c r="O15" s="1"/>
    </row>
    <row r="16" spans="1:15" ht="15.75" thickBot="1">
      <c r="A16" s="86" t="s">
        <v>20</v>
      </c>
      <c r="B16" s="87"/>
      <c r="C16" s="88">
        <f>SUM(C4:C15)</f>
        <v>413320</v>
      </c>
      <c r="D16" s="34"/>
      <c r="E16" s="89">
        <f>SUM(E4:E15)</f>
        <v>1216572.4000000001</v>
      </c>
      <c r="F16" s="36"/>
      <c r="H16" s="17">
        <v>42077</v>
      </c>
      <c r="I16" s="18">
        <v>18300</v>
      </c>
      <c r="J16" s="20">
        <v>3.05</v>
      </c>
      <c r="K16" s="20">
        <f t="shared" ref="K16:K22" si="0">J16*I16</f>
        <v>55815</v>
      </c>
      <c r="L16" s="25" t="s">
        <v>7</v>
      </c>
      <c r="O16" s="1"/>
    </row>
    <row r="17" spans="1:15" ht="15.75" thickBot="1">
      <c r="H17" s="17">
        <v>42080</v>
      </c>
      <c r="I17" s="18">
        <v>20080</v>
      </c>
      <c r="J17" s="20">
        <v>3.05</v>
      </c>
      <c r="K17" s="20">
        <f t="shared" si="0"/>
        <v>61244</v>
      </c>
      <c r="L17" s="25" t="s">
        <v>7</v>
      </c>
      <c r="O17" s="1"/>
    </row>
    <row r="18" spans="1:15" ht="15.75" thickBot="1">
      <c r="A18" s="4" t="s">
        <v>0</v>
      </c>
      <c r="B18" s="7" t="s">
        <v>17</v>
      </c>
      <c r="C18" s="5" t="s">
        <v>9</v>
      </c>
      <c r="D18" s="7" t="s">
        <v>4</v>
      </c>
      <c r="E18" s="8" t="s">
        <v>5</v>
      </c>
      <c r="F18" s="9" t="s">
        <v>6</v>
      </c>
      <c r="H18" s="17">
        <v>42086</v>
      </c>
      <c r="I18" s="18">
        <v>42720</v>
      </c>
      <c r="J18" s="20">
        <v>3.05</v>
      </c>
      <c r="K18" s="20">
        <f t="shared" si="0"/>
        <v>130295.99999999999</v>
      </c>
      <c r="L18" s="25" t="s">
        <v>7</v>
      </c>
      <c r="O18" s="1"/>
    </row>
    <row r="19" spans="1:15">
      <c r="A19" s="12">
        <v>41678</v>
      </c>
      <c r="B19" s="75">
        <v>2976</v>
      </c>
      <c r="C19" s="13">
        <v>31940</v>
      </c>
      <c r="D19" s="76">
        <v>2.9</v>
      </c>
      <c r="E19" s="76">
        <f>+D19*(C19+C20)</f>
        <v>182758</v>
      </c>
      <c r="F19" s="77" t="s">
        <v>7</v>
      </c>
      <c r="H19" s="17">
        <v>42088</v>
      </c>
      <c r="I19" s="18">
        <v>32620</v>
      </c>
      <c r="J19" s="20">
        <v>3.05</v>
      </c>
      <c r="K19" s="20">
        <f t="shared" si="0"/>
        <v>99491</v>
      </c>
      <c r="L19" s="25" t="s">
        <v>7</v>
      </c>
      <c r="O19" s="1"/>
    </row>
    <row r="20" spans="1:15">
      <c r="A20" s="17">
        <v>41680</v>
      </c>
      <c r="B20" s="79">
        <v>2977</v>
      </c>
      <c r="C20" s="18">
        <v>31080</v>
      </c>
      <c r="D20" s="80"/>
      <c r="E20" s="80"/>
      <c r="F20" s="81"/>
      <c r="H20" s="17">
        <v>42089</v>
      </c>
      <c r="I20" s="18">
        <v>40420</v>
      </c>
      <c r="J20" s="20">
        <v>3.05</v>
      </c>
      <c r="K20" s="20">
        <f t="shared" si="0"/>
        <v>123281</v>
      </c>
      <c r="L20" s="25" t="s">
        <v>7</v>
      </c>
      <c r="O20" s="1"/>
    </row>
    <row r="21" spans="1:15">
      <c r="A21" s="17">
        <v>41682</v>
      </c>
      <c r="B21" s="79">
        <v>2984</v>
      </c>
      <c r="C21" s="18">
        <v>25600</v>
      </c>
      <c r="D21" s="80">
        <v>2.9</v>
      </c>
      <c r="E21" s="80">
        <f>+D21*(C21+C22)</f>
        <v>149097.69999999998</v>
      </c>
      <c r="F21" s="81" t="s">
        <v>7</v>
      </c>
      <c r="H21" s="17">
        <v>42090</v>
      </c>
      <c r="I21" s="18">
        <v>35040</v>
      </c>
      <c r="J21" s="20">
        <v>3.05</v>
      </c>
      <c r="K21" s="20">
        <f t="shared" si="0"/>
        <v>106872</v>
      </c>
      <c r="L21" s="25" t="s">
        <v>7</v>
      </c>
      <c r="O21" s="1"/>
    </row>
    <row r="22" spans="1:15" ht="15.75" thickBot="1">
      <c r="A22" s="17">
        <v>41683</v>
      </c>
      <c r="B22" s="79">
        <v>2985</v>
      </c>
      <c r="C22" s="18">
        <v>25813</v>
      </c>
      <c r="D22" s="80"/>
      <c r="E22" s="80"/>
      <c r="F22" s="81"/>
      <c r="H22" s="26">
        <v>42094</v>
      </c>
      <c r="I22" s="27">
        <v>36940</v>
      </c>
      <c r="J22" s="29">
        <v>3.05</v>
      </c>
      <c r="K22" s="29">
        <f t="shared" si="0"/>
        <v>112667</v>
      </c>
      <c r="L22" s="30" t="s">
        <v>7</v>
      </c>
      <c r="O22" s="1"/>
    </row>
    <row r="23" spans="1:15" ht="15.75" thickBot="1">
      <c r="A23" s="17">
        <v>41687</v>
      </c>
      <c r="B23" s="79">
        <v>2986</v>
      </c>
      <c r="C23" s="18">
        <v>36120</v>
      </c>
      <c r="D23" s="80">
        <v>2.9249999999999998</v>
      </c>
      <c r="E23" s="80">
        <f>+D23*(C23+C24)</f>
        <v>211126.5</v>
      </c>
      <c r="F23" s="81" t="s">
        <v>7</v>
      </c>
      <c r="H23" s="82" t="s">
        <v>21</v>
      </c>
      <c r="I23" s="32">
        <f>SUM(I15:I22)</f>
        <v>254400</v>
      </c>
      <c r="J23" s="34"/>
      <c r="K23" s="35">
        <f>SUM(K15:K22)</f>
        <v>775920</v>
      </c>
      <c r="L23" s="36"/>
      <c r="O23" s="1"/>
    </row>
    <row r="24" spans="1:15" ht="15.75" thickBot="1">
      <c r="A24" s="17">
        <v>41688</v>
      </c>
      <c r="B24" s="79">
        <v>2990</v>
      </c>
      <c r="C24" s="18">
        <v>36060</v>
      </c>
      <c r="D24" s="80"/>
      <c r="E24" s="80"/>
      <c r="F24" s="81"/>
      <c r="O24" s="1"/>
    </row>
    <row r="25" spans="1:15" ht="15.75" thickBot="1">
      <c r="A25" s="17">
        <v>41691</v>
      </c>
      <c r="B25" s="79">
        <v>2993</v>
      </c>
      <c r="C25" s="18">
        <v>36120</v>
      </c>
      <c r="D25" s="80">
        <v>2.93</v>
      </c>
      <c r="E25" s="80">
        <f>+D25*(C25+C26)</f>
        <v>208909</v>
      </c>
      <c r="F25" s="81" t="s">
        <v>7</v>
      </c>
      <c r="H25" s="4" t="s">
        <v>0</v>
      </c>
      <c r="I25" s="5" t="s">
        <v>9</v>
      </c>
      <c r="J25" s="7" t="s">
        <v>4</v>
      </c>
      <c r="K25" s="8" t="s">
        <v>5</v>
      </c>
      <c r="L25" s="9" t="s">
        <v>6</v>
      </c>
      <c r="O25" s="1"/>
    </row>
    <row r="26" spans="1:15" ht="15.75" thickBot="1">
      <c r="A26" s="17">
        <v>41695</v>
      </c>
      <c r="B26" s="79">
        <v>2851</v>
      </c>
      <c r="C26" s="18">
        <v>35180</v>
      </c>
      <c r="D26" s="80"/>
      <c r="E26" s="80"/>
      <c r="F26" s="81"/>
      <c r="H26" s="90" t="s">
        <v>22</v>
      </c>
      <c r="I26" s="91">
        <v>5808</v>
      </c>
      <c r="J26" s="92">
        <v>30</v>
      </c>
      <c r="K26" s="92">
        <f>+I26*J26</f>
        <v>174240</v>
      </c>
      <c r="L26" s="93" t="s">
        <v>7</v>
      </c>
      <c r="O26" s="1"/>
    </row>
    <row r="27" spans="1:15" ht="15.75" thickBot="1">
      <c r="A27" s="17">
        <v>41696</v>
      </c>
      <c r="B27" s="79">
        <v>2854</v>
      </c>
      <c r="C27" s="18">
        <v>34820</v>
      </c>
      <c r="D27" s="80">
        <v>2.93</v>
      </c>
      <c r="E27" s="80">
        <f>+D27*(C27+C28)</f>
        <v>165427.80000000002</v>
      </c>
      <c r="F27" s="81" t="s">
        <v>7</v>
      </c>
      <c r="H27" s="82" t="s">
        <v>21</v>
      </c>
      <c r="I27" s="32">
        <f>SUM(I26:I26)</f>
        <v>5808</v>
      </c>
      <c r="J27" s="34"/>
      <c r="K27" s="35">
        <f>SUM(K26:K26)</f>
        <v>174240</v>
      </c>
      <c r="L27" s="36"/>
      <c r="O27" s="1"/>
    </row>
    <row r="28" spans="1:15" ht="15.75" thickBot="1">
      <c r="A28" s="26">
        <v>41697</v>
      </c>
      <c r="B28" s="83">
        <v>2860</v>
      </c>
      <c r="C28" s="27">
        <v>21640</v>
      </c>
      <c r="D28" s="84"/>
      <c r="E28" s="84"/>
      <c r="F28" s="85"/>
      <c r="O28" s="1"/>
    </row>
    <row r="29" spans="1:15" ht="15.75" thickBot="1">
      <c r="A29" s="86" t="s">
        <v>23</v>
      </c>
      <c r="B29" s="87"/>
      <c r="C29" s="88">
        <f>SUM(C19:C28)</f>
        <v>314373</v>
      </c>
      <c r="D29" s="34"/>
      <c r="E29" s="89">
        <f>SUM(E19:E24)</f>
        <v>542982.19999999995</v>
      </c>
      <c r="F29" s="36"/>
      <c r="H29" s="4" t="s">
        <v>0</v>
      </c>
      <c r="I29" s="5" t="s">
        <v>9</v>
      </c>
      <c r="J29" s="7" t="s">
        <v>4</v>
      </c>
      <c r="K29" s="8" t="s">
        <v>5</v>
      </c>
      <c r="L29" s="9" t="s">
        <v>6</v>
      </c>
      <c r="O29" s="1"/>
    </row>
    <row r="30" spans="1:15" ht="15.75" thickBot="1">
      <c r="H30" s="12">
        <v>42096</v>
      </c>
      <c r="I30" s="13">
        <v>36000</v>
      </c>
      <c r="J30" s="15">
        <v>3.05</v>
      </c>
      <c r="K30" s="15">
        <f>I30*J30</f>
        <v>109800</v>
      </c>
      <c r="L30" s="78" t="s">
        <v>7</v>
      </c>
      <c r="O30" s="1"/>
    </row>
    <row r="31" spans="1:15" ht="15.75" thickBot="1">
      <c r="A31" s="4" t="s">
        <v>0</v>
      </c>
      <c r="B31" s="7" t="s">
        <v>17</v>
      </c>
      <c r="C31" s="5" t="s">
        <v>9</v>
      </c>
      <c r="D31" s="7" t="s">
        <v>4</v>
      </c>
      <c r="E31" s="8" t="s">
        <v>5</v>
      </c>
      <c r="F31" s="9" t="s">
        <v>6</v>
      </c>
      <c r="H31" s="17">
        <v>42097</v>
      </c>
      <c r="I31" s="18">
        <v>35560</v>
      </c>
      <c r="J31" s="20">
        <v>3.05</v>
      </c>
      <c r="K31" s="20">
        <f>I31*J31</f>
        <v>108458</v>
      </c>
      <c r="L31" s="25" t="s">
        <v>7</v>
      </c>
      <c r="O31" s="1"/>
    </row>
    <row r="32" spans="1:15">
      <c r="A32" s="12">
        <v>41701</v>
      </c>
      <c r="B32" s="75">
        <v>2863</v>
      </c>
      <c r="C32" s="13">
        <v>34900</v>
      </c>
      <c r="D32" s="94">
        <v>2.93</v>
      </c>
      <c r="E32" s="94">
        <f>+D32*(C32)</f>
        <v>102257</v>
      </c>
      <c r="F32" s="78" t="s">
        <v>7</v>
      </c>
      <c r="H32" s="17">
        <v>42098</v>
      </c>
      <c r="I32" s="18">
        <v>31080</v>
      </c>
      <c r="J32" s="20">
        <v>3.05</v>
      </c>
      <c r="K32" s="20">
        <f t="shared" ref="K32:K40" si="1">I32*J32</f>
        <v>94794</v>
      </c>
      <c r="L32" s="25" t="s">
        <v>7</v>
      </c>
      <c r="O32" s="1"/>
    </row>
    <row r="33" spans="1:20" ht="15.75" thickBot="1">
      <c r="A33" s="26">
        <v>41723</v>
      </c>
      <c r="B33" s="83">
        <v>2889</v>
      </c>
      <c r="C33" s="27">
        <v>34920</v>
      </c>
      <c r="D33" s="95">
        <v>2.83</v>
      </c>
      <c r="E33" s="95">
        <f>C33*D33</f>
        <v>98823.6</v>
      </c>
      <c r="F33" s="30" t="s">
        <v>7</v>
      </c>
      <c r="H33" s="17">
        <v>42102</v>
      </c>
      <c r="I33" s="18">
        <v>27640</v>
      </c>
      <c r="J33" s="20">
        <v>3.05</v>
      </c>
      <c r="K33" s="20">
        <f t="shared" si="1"/>
        <v>84302</v>
      </c>
      <c r="L33" s="25" t="s">
        <v>7</v>
      </c>
      <c r="O33" s="1"/>
    </row>
    <row r="34" spans="1:20" ht="15.75" thickBot="1">
      <c r="A34" s="96" t="s">
        <v>24</v>
      </c>
      <c r="B34" s="97"/>
      <c r="C34" s="32">
        <f>SUM(C32:C33)</f>
        <v>69820</v>
      </c>
      <c r="D34" s="34"/>
      <c r="E34" s="35">
        <f>SUM(E32:E33)</f>
        <v>201080.6</v>
      </c>
      <c r="F34" s="36"/>
      <c r="H34" s="17">
        <v>42103</v>
      </c>
      <c r="I34" s="18">
        <v>27620</v>
      </c>
      <c r="J34" s="20">
        <v>3.05</v>
      </c>
      <c r="K34" s="20">
        <f t="shared" si="1"/>
        <v>84241</v>
      </c>
      <c r="L34" s="25" t="s">
        <v>7</v>
      </c>
      <c r="O34" s="1"/>
    </row>
    <row r="35" spans="1:20" ht="15.75" thickBot="1">
      <c r="H35" s="17">
        <v>42108</v>
      </c>
      <c r="I35" s="18">
        <v>35700</v>
      </c>
      <c r="J35" s="20">
        <v>3.1</v>
      </c>
      <c r="K35" s="20">
        <f t="shared" si="1"/>
        <v>110670</v>
      </c>
      <c r="L35" s="25" t="s">
        <v>7</v>
      </c>
      <c r="O35" s="1"/>
    </row>
    <row r="36" spans="1:20" ht="15.75" thickBot="1">
      <c r="A36" s="4" t="s">
        <v>0</v>
      </c>
      <c r="B36" s="7" t="s">
        <v>17</v>
      </c>
      <c r="C36" s="5" t="s">
        <v>9</v>
      </c>
      <c r="D36" s="7" t="s">
        <v>4</v>
      </c>
      <c r="E36" s="8" t="s">
        <v>5</v>
      </c>
      <c r="F36" s="9" t="s">
        <v>6</v>
      </c>
      <c r="H36" s="17">
        <v>42111</v>
      </c>
      <c r="I36" s="18">
        <v>33240</v>
      </c>
      <c r="J36" s="20">
        <v>3.1</v>
      </c>
      <c r="K36" s="20">
        <f t="shared" si="1"/>
        <v>103044</v>
      </c>
      <c r="L36" s="25" t="s">
        <v>7</v>
      </c>
      <c r="O36" s="1"/>
    </row>
    <row r="37" spans="1:20">
      <c r="A37" s="12">
        <v>41761</v>
      </c>
      <c r="B37" s="75">
        <v>2787</v>
      </c>
      <c r="C37" s="13">
        <v>35720</v>
      </c>
      <c r="D37" s="94">
        <v>2.85</v>
      </c>
      <c r="E37" s="94">
        <f>+D37*(C37)</f>
        <v>101802</v>
      </c>
      <c r="F37" s="78" t="s">
        <v>7</v>
      </c>
      <c r="H37" s="98">
        <v>42112</v>
      </c>
      <c r="I37" s="99">
        <v>27500</v>
      </c>
      <c r="J37" s="100">
        <v>3.1</v>
      </c>
      <c r="K37" s="100">
        <f t="shared" si="1"/>
        <v>85250</v>
      </c>
      <c r="L37" s="101" t="s">
        <v>7</v>
      </c>
      <c r="O37" s="1"/>
    </row>
    <row r="38" spans="1:20">
      <c r="A38" s="17">
        <v>41764</v>
      </c>
      <c r="B38" s="79">
        <v>2788</v>
      </c>
      <c r="C38" s="18">
        <v>35600</v>
      </c>
      <c r="D38" s="102">
        <v>2.85</v>
      </c>
      <c r="E38" s="102">
        <f>C38*D38</f>
        <v>101460</v>
      </c>
      <c r="F38" s="25" t="s">
        <v>7</v>
      </c>
      <c r="H38" s="98">
        <v>42114</v>
      </c>
      <c r="I38" s="99">
        <v>27940</v>
      </c>
      <c r="J38" s="100">
        <v>3.1</v>
      </c>
      <c r="K38" s="100">
        <f t="shared" si="1"/>
        <v>86614</v>
      </c>
      <c r="L38" s="101" t="s">
        <v>7</v>
      </c>
      <c r="O38" s="1"/>
      <c r="T38" s="1"/>
    </row>
    <row r="39" spans="1:20">
      <c r="A39" s="43">
        <v>41769</v>
      </c>
      <c r="B39" s="103">
        <v>2795</v>
      </c>
      <c r="C39" s="24">
        <v>36180</v>
      </c>
      <c r="D39" s="104">
        <v>2.85</v>
      </c>
      <c r="E39" s="104">
        <f t="shared" ref="E39:E44" si="2">C39*D39</f>
        <v>103113</v>
      </c>
      <c r="F39" s="105" t="s">
        <v>7</v>
      </c>
      <c r="H39" s="98">
        <v>42122</v>
      </c>
      <c r="I39" s="99">
        <v>35240</v>
      </c>
      <c r="J39" s="100">
        <v>3.1</v>
      </c>
      <c r="K39" s="100">
        <f t="shared" si="1"/>
        <v>109244</v>
      </c>
      <c r="L39" s="101" t="s">
        <v>7</v>
      </c>
      <c r="O39" s="1"/>
    </row>
    <row r="40" spans="1:20" ht="15.75" thickBot="1">
      <c r="A40" s="43">
        <v>41771</v>
      </c>
      <c r="B40" s="103">
        <v>2796</v>
      </c>
      <c r="C40" s="24">
        <v>35020</v>
      </c>
      <c r="D40" s="104">
        <v>2.85</v>
      </c>
      <c r="E40" s="104">
        <f t="shared" si="2"/>
        <v>99807</v>
      </c>
      <c r="F40" s="105" t="s">
        <v>7</v>
      </c>
      <c r="H40" s="26">
        <v>42124</v>
      </c>
      <c r="I40" s="27">
        <v>40120</v>
      </c>
      <c r="J40" s="29">
        <v>3.1</v>
      </c>
      <c r="K40" s="29">
        <f t="shared" si="1"/>
        <v>124372</v>
      </c>
      <c r="L40" s="30" t="s">
        <v>7</v>
      </c>
      <c r="O40" s="1"/>
    </row>
    <row r="41" spans="1:20" ht="15.75" thickBot="1">
      <c r="A41" s="43">
        <v>41772</v>
      </c>
      <c r="B41" s="103">
        <v>2800</v>
      </c>
      <c r="C41" s="24">
        <v>35280</v>
      </c>
      <c r="D41" s="104">
        <v>2.85</v>
      </c>
      <c r="E41" s="104">
        <f>D41*C41</f>
        <v>100548</v>
      </c>
      <c r="F41" s="105" t="s">
        <v>7</v>
      </c>
      <c r="H41" s="82" t="s">
        <v>25</v>
      </c>
      <c r="I41" s="32">
        <f>SUM(I30:I40)</f>
        <v>357640</v>
      </c>
      <c r="J41" s="34"/>
      <c r="K41" s="35">
        <f>SUM(K30:K40)</f>
        <v>1100789</v>
      </c>
      <c r="L41" s="36"/>
      <c r="O41" s="1"/>
    </row>
    <row r="42" spans="1:20" ht="15.75" thickBot="1">
      <c r="A42" s="43">
        <v>41775</v>
      </c>
      <c r="B42" s="103">
        <v>2651</v>
      </c>
      <c r="C42" s="24">
        <v>35200</v>
      </c>
      <c r="D42" s="104">
        <v>2.85</v>
      </c>
      <c r="E42" s="104">
        <f t="shared" si="2"/>
        <v>100320</v>
      </c>
      <c r="F42" s="105" t="s">
        <v>7</v>
      </c>
      <c r="O42" s="1"/>
    </row>
    <row r="43" spans="1:20" ht="15.75" thickBot="1">
      <c r="A43" s="43">
        <v>41779</v>
      </c>
      <c r="B43" s="103">
        <v>2652</v>
      </c>
      <c r="C43" s="24">
        <v>35300</v>
      </c>
      <c r="D43" s="104">
        <v>2.85</v>
      </c>
      <c r="E43" s="104">
        <f t="shared" si="2"/>
        <v>100605</v>
      </c>
      <c r="F43" s="105" t="s">
        <v>7</v>
      </c>
      <c r="H43" s="4" t="s">
        <v>0</v>
      </c>
      <c r="I43" s="5" t="s">
        <v>9</v>
      </c>
      <c r="J43" s="7" t="s">
        <v>4</v>
      </c>
      <c r="K43" s="8" t="s">
        <v>5</v>
      </c>
      <c r="L43" s="9" t="s">
        <v>6</v>
      </c>
      <c r="O43" s="1"/>
    </row>
    <row r="44" spans="1:20" s="2" customFormat="1" ht="15.75" thickBot="1">
      <c r="A44" s="47">
        <v>41780</v>
      </c>
      <c r="B44" s="106">
        <v>2653</v>
      </c>
      <c r="C44" s="48">
        <v>31020</v>
      </c>
      <c r="D44" s="107">
        <v>2.85</v>
      </c>
      <c r="E44" s="107">
        <f t="shared" si="2"/>
        <v>88407</v>
      </c>
      <c r="F44" s="108" t="s">
        <v>7</v>
      </c>
      <c r="H44" s="12">
        <v>42126</v>
      </c>
      <c r="I44" s="13">
        <v>40260</v>
      </c>
      <c r="J44" s="15">
        <v>3.15</v>
      </c>
      <c r="K44" s="15">
        <f>I44*J44</f>
        <v>126819</v>
      </c>
      <c r="L44" s="78" t="s">
        <v>7</v>
      </c>
      <c r="N44" s="1"/>
      <c r="O44" s="74"/>
      <c r="P44" s="109"/>
    </row>
    <row r="45" spans="1:20" ht="15.75" thickBot="1">
      <c r="A45" s="110" t="s">
        <v>26</v>
      </c>
      <c r="B45" s="111"/>
      <c r="C45" s="112">
        <f>SUM(C37:C44)</f>
        <v>279320</v>
      </c>
      <c r="D45" s="113"/>
      <c r="E45" s="114">
        <f>SUM(E37:E44)</f>
        <v>796062</v>
      </c>
      <c r="F45" s="115"/>
      <c r="H45" s="17">
        <v>42129</v>
      </c>
      <c r="I45" s="18">
        <f>37860+60</f>
        <v>37920</v>
      </c>
      <c r="J45" s="20">
        <v>3.0550000000000002</v>
      </c>
      <c r="K45" s="20">
        <f t="shared" ref="K45:K59" si="3">I45*J45</f>
        <v>115845.6</v>
      </c>
      <c r="L45" s="25" t="s">
        <v>7</v>
      </c>
      <c r="O45" s="74"/>
      <c r="P45" s="116"/>
    </row>
    <row r="46" spans="1:20" ht="15.75" thickBot="1">
      <c r="A46" s="109"/>
      <c r="B46" s="109"/>
      <c r="C46" s="117"/>
      <c r="D46" s="109"/>
      <c r="E46" s="118"/>
      <c r="F46" s="109"/>
      <c r="H46" s="17">
        <v>42130</v>
      </c>
      <c r="I46" s="18">
        <v>31180</v>
      </c>
      <c r="J46" s="20">
        <v>3.15</v>
      </c>
      <c r="K46" s="20">
        <f t="shared" si="3"/>
        <v>98217</v>
      </c>
      <c r="L46" s="25" t="s">
        <v>7</v>
      </c>
      <c r="O46" s="74"/>
      <c r="P46" s="2"/>
    </row>
    <row r="47" spans="1:20" ht="15.75" thickBot="1">
      <c r="A47" s="119" t="s">
        <v>0</v>
      </c>
      <c r="B47" s="120" t="s">
        <v>17</v>
      </c>
      <c r="C47" s="121" t="s">
        <v>9</v>
      </c>
      <c r="D47" s="120" t="s">
        <v>4</v>
      </c>
      <c r="E47" s="122" t="s">
        <v>5</v>
      </c>
      <c r="F47" s="123" t="s">
        <v>6</v>
      </c>
      <c r="H47" s="17">
        <v>42131</v>
      </c>
      <c r="I47" s="18">
        <v>29980</v>
      </c>
      <c r="J47" s="20">
        <v>3.15</v>
      </c>
      <c r="K47" s="20">
        <f t="shared" si="3"/>
        <v>94437</v>
      </c>
      <c r="L47" s="25" t="s">
        <v>7</v>
      </c>
      <c r="O47" s="74"/>
      <c r="P47" s="2"/>
    </row>
    <row r="48" spans="1:20" s="2" customFormat="1">
      <c r="A48" s="38">
        <v>41792</v>
      </c>
      <c r="B48" s="124">
        <v>2672</v>
      </c>
      <c r="C48" s="39">
        <v>35340</v>
      </c>
      <c r="D48" s="125">
        <v>2.85</v>
      </c>
      <c r="E48" s="125">
        <f>+D48*(C48)</f>
        <v>100719</v>
      </c>
      <c r="F48" s="126" t="s">
        <v>7</v>
      </c>
      <c r="H48" s="17">
        <v>42132</v>
      </c>
      <c r="I48" s="18">
        <v>15540</v>
      </c>
      <c r="J48" s="20">
        <v>3.15</v>
      </c>
      <c r="K48" s="20">
        <f t="shared" si="3"/>
        <v>48951</v>
      </c>
      <c r="L48" s="25" t="s">
        <v>7</v>
      </c>
      <c r="N48" s="1"/>
      <c r="O48" s="74"/>
      <c r="P48" s="109"/>
    </row>
    <row r="49" spans="1:17">
      <c r="A49" s="43">
        <v>41793</v>
      </c>
      <c r="B49" s="103">
        <v>2673</v>
      </c>
      <c r="C49" s="24">
        <v>35120</v>
      </c>
      <c r="D49" s="104">
        <v>2.85</v>
      </c>
      <c r="E49" s="104">
        <f>C49*D49</f>
        <v>100092</v>
      </c>
      <c r="F49" s="105" t="s">
        <v>7</v>
      </c>
      <c r="H49" s="17">
        <v>42133</v>
      </c>
      <c r="I49" s="18">
        <v>27780</v>
      </c>
      <c r="J49" s="20">
        <v>3.15</v>
      </c>
      <c r="K49" s="20">
        <f t="shared" si="3"/>
        <v>87507</v>
      </c>
      <c r="L49" s="25" t="s">
        <v>7</v>
      </c>
      <c r="O49" s="74"/>
      <c r="P49" s="116"/>
      <c r="Q49" s="1"/>
    </row>
    <row r="50" spans="1:17">
      <c r="A50" s="17">
        <v>41811</v>
      </c>
      <c r="B50" s="79"/>
      <c r="C50" s="18">
        <v>12100</v>
      </c>
      <c r="D50" s="102">
        <v>2.9</v>
      </c>
      <c r="E50" s="102">
        <f>C50*D50</f>
        <v>35090</v>
      </c>
      <c r="F50" s="25" t="s">
        <v>7</v>
      </c>
      <c r="H50" s="17">
        <v>42133</v>
      </c>
      <c r="I50" s="18">
        <v>25220</v>
      </c>
      <c r="J50" s="20">
        <v>3.15</v>
      </c>
      <c r="K50" s="20">
        <f t="shared" si="3"/>
        <v>79443</v>
      </c>
      <c r="L50" s="25" t="s">
        <v>7</v>
      </c>
      <c r="O50" s="74"/>
      <c r="P50" s="116"/>
    </row>
    <row r="51" spans="1:17">
      <c r="A51" s="17">
        <v>41814</v>
      </c>
      <c r="B51" s="79">
        <v>2699</v>
      </c>
      <c r="C51" s="18">
        <v>21260</v>
      </c>
      <c r="D51" s="102">
        <v>2.9</v>
      </c>
      <c r="E51" s="102">
        <f>C51*D51</f>
        <v>61654</v>
      </c>
      <c r="F51" s="25" t="s">
        <v>7</v>
      </c>
      <c r="H51" s="17">
        <v>42137</v>
      </c>
      <c r="I51" s="18">
        <v>35720</v>
      </c>
      <c r="J51" s="20">
        <v>3.15</v>
      </c>
      <c r="K51" s="20">
        <f t="shared" si="3"/>
        <v>112518</v>
      </c>
      <c r="L51" s="25" t="s">
        <v>7</v>
      </c>
      <c r="O51" s="74"/>
      <c r="P51" s="116"/>
    </row>
    <row r="52" spans="1:17">
      <c r="A52" s="17">
        <v>41816</v>
      </c>
      <c r="B52" s="79">
        <v>2700</v>
      </c>
      <c r="C52" s="18">
        <v>35080</v>
      </c>
      <c r="D52" s="102">
        <v>2.9</v>
      </c>
      <c r="E52" s="102">
        <f>D52*C52</f>
        <v>101732</v>
      </c>
      <c r="F52" s="25" t="s">
        <v>7</v>
      </c>
      <c r="H52" s="17">
        <v>42139</v>
      </c>
      <c r="I52" s="18">
        <v>35120</v>
      </c>
      <c r="J52" s="20">
        <v>3.15</v>
      </c>
      <c r="K52" s="20">
        <f t="shared" si="3"/>
        <v>110628</v>
      </c>
      <c r="L52" s="25" t="s">
        <v>7</v>
      </c>
      <c r="O52" s="74"/>
      <c r="P52" s="116"/>
    </row>
    <row r="53" spans="1:17" ht="15.75" thickBot="1">
      <c r="A53" s="26">
        <v>41817</v>
      </c>
      <c r="B53" s="83">
        <v>2551</v>
      </c>
      <c r="C53" s="27">
        <v>35120</v>
      </c>
      <c r="D53" s="95">
        <v>2.9</v>
      </c>
      <c r="E53" s="95">
        <f>D53*C53</f>
        <v>101848</v>
      </c>
      <c r="F53" s="30" t="s">
        <v>7</v>
      </c>
      <c r="H53" s="17">
        <v>42142</v>
      </c>
      <c r="I53" s="18">
        <v>31300</v>
      </c>
      <c r="J53" s="20">
        <v>3.15</v>
      </c>
      <c r="K53" s="20">
        <f t="shared" si="3"/>
        <v>98595</v>
      </c>
      <c r="L53" s="25" t="s">
        <v>7</v>
      </c>
      <c r="O53" s="74"/>
      <c r="P53" s="116"/>
    </row>
    <row r="54" spans="1:17" ht="15.75" thickBot="1">
      <c r="A54" s="96" t="s">
        <v>27</v>
      </c>
      <c r="B54" s="97"/>
      <c r="C54" s="32">
        <f>SUM(C48:C53)</f>
        <v>174020</v>
      </c>
      <c r="D54" s="34"/>
      <c r="E54" s="35">
        <f>SUM(E48:E51)</f>
        <v>297555</v>
      </c>
      <c r="F54" s="36"/>
      <c r="H54" s="17">
        <v>42144</v>
      </c>
      <c r="I54" s="18">
        <v>30960</v>
      </c>
      <c r="J54" s="20">
        <v>3.15</v>
      </c>
      <c r="K54" s="20">
        <f t="shared" si="3"/>
        <v>97524</v>
      </c>
      <c r="L54" s="25" t="s">
        <v>7</v>
      </c>
      <c r="N54" s="127"/>
      <c r="O54" s="128"/>
      <c r="P54" s="116"/>
    </row>
    <row r="55" spans="1:17" ht="15.75" thickBot="1">
      <c r="H55" s="17">
        <v>42144</v>
      </c>
      <c r="I55" s="18">
        <v>34920</v>
      </c>
      <c r="J55" s="20">
        <v>3.15</v>
      </c>
      <c r="K55" s="20">
        <f t="shared" si="3"/>
        <v>109998</v>
      </c>
      <c r="L55" s="25" t="s">
        <v>7</v>
      </c>
      <c r="N55" s="127"/>
      <c r="O55" s="127"/>
      <c r="P55" s="116"/>
    </row>
    <row r="56" spans="1:17" ht="15.75" thickBot="1">
      <c r="A56" s="4" t="s">
        <v>0</v>
      </c>
      <c r="B56" s="7" t="s">
        <v>17</v>
      </c>
      <c r="C56" s="5" t="s">
        <v>9</v>
      </c>
      <c r="D56" s="7" t="s">
        <v>4</v>
      </c>
      <c r="E56" s="8" t="s">
        <v>5</v>
      </c>
      <c r="F56" s="9" t="s">
        <v>6</v>
      </c>
      <c r="H56" s="17">
        <v>42146</v>
      </c>
      <c r="I56" s="18">
        <v>38960</v>
      </c>
      <c r="J56" s="20">
        <v>3.15</v>
      </c>
      <c r="K56" s="20">
        <f t="shared" si="3"/>
        <v>122724</v>
      </c>
      <c r="L56" s="25" t="s">
        <v>7</v>
      </c>
      <c r="N56" s="127"/>
      <c r="O56" s="127"/>
      <c r="P56" s="116"/>
    </row>
    <row r="57" spans="1:17">
      <c r="A57" s="12">
        <v>41822</v>
      </c>
      <c r="B57" s="75">
        <v>2558</v>
      </c>
      <c r="C57" s="13">
        <v>26860</v>
      </c>
      <c r="D57" s="94">
        <v>2.9</v>
      </c>
      <c r="E57" s="94">
        <f>C57*D57</f>
        <v>77894</v>
      </c>
      <c r="F57" s="78" t="s">
        <v>7</v>
      </c>
      <c r="H57" s="17">
        <v>42147</v>
      </c>
      <c r="I57" s="18">
        <v>38980</v>
      </c>
      <c r="J57" s="20">
        <v>3.15</v>
      </c>
      <c r="K57" s="20">
        <f t="shared" si="3"/>
        <v>122787</v>
      </c>
      <c r="L57" s="25" t="s">
        <v>7</v>
      </c>
      <c r="N57" s="127"/>
      <c r="O57" s="127"/>
      <c r="P57" s="116"/>
    </row>
    <row r="58" spans="1:17">
      <c r="A58" s="17">
        <v>41828</v>
      </c>
      <c r="B58" s="79">
        <v>2561</v>
      </c>
      <c r="C58" s="18">
        <v>30680</v>
      </c>
      <c r="D58" s="102">
        <v>2.9</v>
      </c>
      <c r="E58" s="102">
        <f>D58*C58</f>
        <v>88972</v>
      </c>
      <c r="F58" s="25" t="s">
        <v>7</v>
      </c>
      <c r="H58" s="17">
        <v>42149</v>
      </c>
      <c r="I58" s="18">
        <v>30140</v>
      </c>
      <c r="J58" s="20">
        <v>3.15</v>
      </c>
      <c r="K58" s="20">
        <f t="shared" si="3"/>
        <v>94941</v>
      </c>
      <c r="L58" s="25" t="s">
        <v>7</v>
      </c>
      <c r="N58" s="118"/>
      <c r="O58" s="118"/>
      <c r="P58" s="109"/>
    </row>
    <row r="59" spans="1:17" ht="15.75" thickBot="1">
      <c r="A59" s="17">
        <v>41829</v>
      </c>
      <c r="B59" s="79">
        <v>2562</v>
      </c>
      <c r="C59" s="18">
        <v>35020</v>
      </c>
      <c r="D59" s="102">
        <v>2.9</v>
      </c>
      <c r="E59" s="102">
        <f t="shared" ref="E59:E67" si="4">D59*C59</f>
        <v>101558</v>
      </c>
      <c r="F59" s="25" t="s">
        <v>7</v>
      </c>
      <c r="H59" s="26">
        <v>42150</v>
      </c>
      <c r="I59" s="27">
        <v>40240</v>
      </c>
      <c r="J59" s="29">
        <v>3.15</v>
      </c>
      <c r="K59" s="29">
        <f t="shared" si="3"/>
        <v>126756</v>
      </c>
      <c r="L59" s="30" t="s">
        <v>7</v>
      </c>
      <c r="N59" s="118"/>
      <c r="O59" s="118"/>
      <c r="P59" s="109"/>
    </row>
    <row r="60" spans="1:17" ht="15.75" thickBot="1">
      <c r="A60" s="17">
        <v>41830</v>
      </c>
      <c r="B60" s="79">
        <v>2563</v>
      </c>
      <c r="C60" s="18">
        <v>32200</v>
      </c>
      <c r="D60" s="102">
        <v>2.9</v>
      </c>
      <c r="E60" s="102">
        <f t="shared" si="4"/>
        <v>93380</v>
      </c>
      <c r="F60" s="25" t="s">
        <v>7</v>
      </c>
      <c r="H60" s="82" t="s">
        <v>28</v>
      </c>
      <c r="I60" s="32">
        <f>SUM(I44:I59)</f>
        <v>524220</v>
      </c>
      <c r="J60" s="34"/>
      <c r="K60" s="35">
        <f>SUM(K44:K59)</f>
        <v>1647690.6</v>
      </c>
      <c r="L60" s="36"/>
      <c r="N60" s="118"/>
      <c r="O60" s="109"/>
      <c r="P60" s="109"/>
    </row>
    <row r="61" spans="1:17">
      <c r="A61" s="17">
        <v>41831</v>
      </c>
      <c r="B61" s="79">
        <v>2565</v>
      </c>
      <c r="C61" s="18">
        <v>31200</v>
      </c>
      <c r="D61" s="102">
        <v>2.9</v>
      </c>
      <c r="E61" s="102">
        <f t="shared" si="4"/>
        <v>90480</v>
      </c>
      <c r="F61" s="25" t="s">
        <v>7</v>
      </c>
      <c r="N61" s="118"/>
      <c r="O61" s="109"/>
      <c r="P61" s="109"/>
    </row>
    <row r="62" spans="1:17">
      <c r="A62" s="17">
        <v>41831</v>
      </c>
      <c r="B62" s="79">
        <v>2572</v>
      </c>
      <c r="C62" s="18">
        <v>35140</v>
      </c>
      <c r="D62" s="102">
        <v>2.9</v>
      </c>
      <c r="E62" s="102">
        <f t="shared" si="4"/>
        <v>101906</v>
      </c>
      <c r="F62" s="25" t="s">
        <v>7</v>
      </c>
      <c r="N62" s="118"/>
      <c r="O62" s="109"/>
      <c r="P62" s="109"/>
    </row>
    <row r="63" spans="1:17" ht="15.75" thickBot="1">
      <c r="A63" s="17">
        <v>41833</v>
      </c>
      <c r="B63" s="79">
        <v>2573</v>
      </c>
      <c r="C63" s="18">
        <v>28620</v>
      </c>
      <c r="D63" s="102">
        <v>2.9</v>
      </c>
      <c r="E63" s="102">
        <f t="shared" si="4"/>
        <v>82998</v>
      </c>
      <c r="F63" s="25" t="s">
        <v>7</v>
      </c>
      <c r="N63" s="118"/>
      <c r="O63" s="109"/>
      <c r="P63" s="109"/>
    </row>
    <row r="64" spans="1:17" ht="15.75" thickBot="1">
      <c r="A64" s="17">
        <v>41834</v>
      </c>
      <c r="B64" s="79"/>
      <c r="C64" s="18">
        <v>35060</v>
      </c>
      <c r="D64" s="102">
        <v>2.9</v>
      </c>
      <c r="E64" s="102">
        <f t="shared" si="4"/>
        <v>101674</v>
      </c>
      <c r="F64" s="25" t="s">
        <v>7</v>
      </c>
      <c r="H64" s="4" t="s">
        <v>0</v>
      </c>
      <c r="I64" s="5" t="s">
        <v>9</v>
      </c>
      <c r="J64" s="7" t="s">
        <v>4</v>
      </c>
      <c r="K64" s="8" t="s">
        <v>5</v>
      </c>
      <c r="L64" s="9" t="s">
        <v>6</v>
      </c>
      <c r="N64" s="118"/>
      <c r="O64" s="118"/>
      <c r="P64" s="109"/>
    </row>
    <row r="65" spans="1:16">
      <c r="A65" s="17">
        <v>41837</v>
      </c>
      <c r="B65" s="79"/>
      <c r="C65" s="18">
        <v>35360</v>
      </c>
      <c r="D65" s="102">
        <v>2.9</v>
      </c>
      <c r="E65" s="102">
        <f t="shared" si="4"/>
        <v>102544</v>
      </c>
      <c r="F65" s="25" t="s">
        <v>7</v>
      </c>
      <c r="H65" s="12">
        <v>42160</v>
      </c>
      <c r="I65" s="13">
        <v>39340</v>
      </c>
      <c r="J65" s="15">
        <v>3.15</v>
      </c>
      <c r="K65" s="15">
        <f>I65*J65</f>
        <v>123921</v>
      </c>
      <c r="L65" s="78" t="s">
        <v>7</v>
      </c>
      <c r="M65" s="2"/>
      <c r="N65" s="129"/>
      <c r="O65" s="129"/>
      <c r="P65" s="130"/>
    </row>
    <row r="66" spans="1:16">
      <c r="A66" s="17">
        <v>41842</v>
      </c>
      <c r="B66" s="79"/>
      <c r="C66" s="18">
        <v>34860</v>
      </c>
      <c r="D66" s="102">
        <v>2.9</v>
      </c>
      <c r="E66" s="102">
        <f t="shared" si="4"/>
        <v>101094</v>
      </c>
      <c r="F66" s="25" t="s">
        <v>7</v>
      </c>
      <c r="H66" s="17">
        <v>42161</v>
      </c>
      <c r="I66" s="18">
        <v>31660</v>
      </c>
      <c r="J66" s="20">
        <v>3.15</v>
      </c>
      <c r="K66" s="20">
        <f t="shared" ref="K66:K80" si="5">I66*J66</f>
        <v>99729</v>
      </c>
      <c r="L66" s="25" t="s">
        <v>7</v>
      </c>
      <c r="N66" s="118"/>
      <c r="O66" s="118"/>
      <c r="P66" s="109"/>
    </row>
    <row r="67" spans="1:16" ht="15.75" thickBot="1">
      <c r="A67" s="26">
        <v>41842</v>
      </c>
      <c r="B67" s="83"/>
      <c r="C67" s="27">
        <v>33820</v>
      </c>
      <c r="D67" s="95">
        <v>2.9</v>
      </c>
      <c r="E67" s="95">
        <f t="shared" si="4"/>
        <v>98078</v>
      </c>
      <c r="F67" s="30" t="s">
        <v>7</v>
      </c>
      <c r="H67" s="17">
        <v>42162</v>
      </c>
      <c r="I67" s="18">
        <v>31160</v>
      </c>
      <c r="J67" s="20">
        <v>3.15</v>
      </c>
      <c r="K67" s="20">
        <f t="shared" si="5"/>
        <v>98154</v>
      </c>
      <c r="L67" s="25" t="s">
        <v>7</v>
      </c>
      <c r="N67" s="118"/>
      <c r="O67" s="118"/>
      <c r="P67" s="109"/>
    </row>
    <row r="68" spans="1:16" ht="15.75" thickBot="1">
      <c r="A68" s="96" t="s">
        <v>29</v>
      </c>
      <c r="B68" s="97"/>
      <c r="C68" s="32">
        <f>SUM(C57:C67)</f>
        <v>358820</v>
      </c>
      <c r="D68" s="34"/>
      <c r="E68" s="35">
        <f>SUM(E57:E67)</f>
        <v>1040578</v>
      </c>
      <c r="F68" s="36"/>
      <c r="H68" s="17">
        <v>42163</v>
      </c>
      <c r="I68" s="18">
        <v>36040</v>
      </c>
      <c r="J68" s="20">
        <v>3.15</v>
      </c>
      <c r="K68" s="20">
        <f t="shared" si="5"/>
        <v>113526</v>
      </c>
      <c r="L68" s="25" t="s">
        <v>7</v>
      </c>
      <c r="N68" s="74"/>
      <c r="O68" s="74"/>
      <c r="P68" s="36"/>
    </row>
    <row r="69" spans="1:16" ht="15.75" thickBot="1">
      <c r="H69" s="17">
        <v>42164</v>
      </c>
      <c r="I69" s="18">
        <v>40780</v>
      </c>
      <c r="J69" s="20">
        <v>3.15</v>
      </c>
      <c r="K69" s="20">
        <f t="shared" si="5"/>
        <v>128457</v>
      </c>
      <c r="L69" s="25" t="s">
        <v>7</v>
      </c>
      <c r="M69" s="2"/>
      <c r="N69" s="127"/>
      <c r="O69" s="127"/>
      <c r="P69" s="116"/>
    </row>
    <row r="70" spans="1:16" ht="15.75" thickBot="1">
      <c r="A70" s="4" t="s">
        <v>0</v>
      </c>
      <c r="B70" s="7" t="s">
        <v>17</v>
      </c>
      <c r="C70" s="5" t="s">
        <v>9</v>
      </c>
      <c r="D70" s="7" t="s">
        <v>4</v>
      </c>
      <c r="E70" s="8" t="s">
        <v>5</v>
      </c>
      <c r="F70" s="9" t="s">
        <v>6</v>
      </c>
      <c r="H70" s="17">
        <v>42165</v>
      </c>
      <c r="I70" s="18">
        <v>43540</v>
      </c>
      <c r="J70" s="20">
        <v>3.15</v>
      </c>
      <c r="K70" s="20">
        <f t="shared" si="5"/>
        <v>137151</v>
      </c>
      <c r="L70" s="25" t="s">
        <v>7</v>
      </c>
      <c r="N70" s="74"/>
      <c r="O70" s="74"/>
      <c r="P70" s="36"/>
    </row>
    <row r="71" spans="1:16">
      <c r="A71" s="12">
        <v>41878</v>
      </c>
      <c r="B71" s="75">
        <v>3470</v>
      </c>
      <c r="C71" s="13">
        <v>31200</v>
      </c>
      <c r="D71" s="94">
        <v>2.95</v>
      </c>
      <c r="E71" s="94">
        <f>+D71*C71</f>
        <v>92040</v>
      </c>
      <c r="F71" s="78" t="s">
        <v>7</v>
      </c>
      <c r="H71" s="98">
        <v>42170</v>
      </c>
      <c r="I71" s="131">
        <v>29860</v>
      </c>
      <c r="J71" s="132">
        <v>3.15</v>
      </c>
      <c r="K71" s="132">
        <f t="shared" si="5"/>
        <v>94059</v>
      </c>
      <c r="L71" s="101" t="s">
        <v>7</v>
      </c>
      <c r="O71" s="1"/>
      <c r="P71" s="36"/>
    </row>
    <row r="72" spans="1:16">
      <c r="A72" s="17">
        <v>41879</v>
      </c>
      <c r="B72" s="79">
        <v>3471</v>
      </c>
      <c r="C72" s="18">
        <v>37040</v>
      </c>
      <c r="D72" s="102">
        <v>2.95</v>
      </c>
      <c r="E72" s="102">
        <f>D72*C72</f>
        <v>109268</v>
      </c>
      <c r="F72" s="25" t="s">
        <v>7</v>
      </c>
      <c r="H72" s="98">
        <v>42170</v>
      </c>
      <c r="I72" s="131">
        <v>39260</v>
      </c>
      <c r="J72" s="132">
        <v>3.15</v>
      </c>
      <c r="K72" s="132">
        <f t="shared" si="5"/>
        <v>123669</v>
      </c>
      <c r="L72" s="101" t="s">
        <v>7</v>
      </c>
      <c r="O72" s="1"/>
      <c r="P72" s="36"/>
    </row>
    <row r="73" spans="1:16">
      <c r="A73" s="17">
        <v>41880</v>
      </c>
      <c r="B73" s="79">
        <v>3473</v>
      </c>
      <c r="C73" s="18">
        <v>26220</v>
      </c>
      <c r="D73" s="102">
        <v>2.95</v>
      </c>
      <c r="E73" s="102">
        <f>D73*C73</f>
        <v>77349</v>
      </c>
      <c r="F73" s="25" t="s">
        <v>7</v>
      </c>
      <c r="H73" s="98">
        <v>42172</v>
      </c>
      <c r="I73" s="131">
        <v>38040</v>
      </c>
      <c r="J73" s="132">
        <v>3.15</v>
      </c>
      <c r="K73" s="132">
        <f t="shared" si="5"/>
        <v>119826</v>
      </c>
      <c r="L73" s="101" t="s">
        <v>7</v>
      </c>
      <c r="O73" s="1"/>
      <c r="P73" s="36"/>
    </row>
    <row r="74" spans="1:16" ht="15.75" thickBot="1">
      <c r="A74" s="26">
        <v>41881</v>
      </c>
      <c r="B74" s="83">
        <v>3474</v>
      </c>
      <c r="C74" s="27">
        <v>35120</v>
      </c>
      <c r="D74" s="95">
        <v>2.95</v>
      </c>
      <c r="E74" s="95">
        <f>D74*C74</f>
        <v>103604</v>
      </c>
      <c r="F74" s="30" t="s">
        <v>7</v>
      </c>
      <c r="H74" s="98">
        <v>42172</v>
      </c>
      <c r="I74" s="131">
        <v>33820</v>
      </c>
      <c r="J74" s="132">
        <v>3.15</v>
      </c>
      <c r="K74" s="132">
        <f t="shared" si="5"/>
        <v>106533</v>
      </c>
      <c r="L74" s="101" t="s">
        <v>7</v>
      </c>
      <c r="O74" s="1"/>
      <c r="P74" s="36"/>
    </row>
    <row r="75" spans="1:16" ht="15.75" thickBot="1">
      <c r="A75" s="96" t="s">
        <v>30</v>
      </c>
      <c r="B75" s="97"/>
      <c r="C75" s="32">
        <f>SUM(C71:C74)</f>
        <v>129580</v>
      </c>
      <c r="D75" s="34"/>
      <c r="E75" s="35">
        <f>SUM(E71:E74)</f>
        <v>382261</v>
      </c>
      <c r="F75" s="36"/>
      <c r="H75" s="98">
        <v>42174</v>
      </c>
      <c r="I75" s="131">
        <v>27960</v>
      </c>
      <c r="J75" s="132">
        <v>3.15</v>
      </c>
      <c r="K75" s="132">
        <f t="shared" si="5"/>
        <v>88074</v>
      </c>
      <c r="L75" s="101" t="s">
        <v>7</v>
      </c>
      <c r="O75" s="133"/>
      <c r="P75" s="36"/>
    </row>
    <row r="76" spans="1:16" ht="15.75" thickBot="1">
      <c r="H76" s="98">
        <v>42175</v>
      </c>
      <c r="I76" s="99">
        <v>39040</v>
      </c>
      <c r="J76" s="132">
        <v>3.05</v>
      </c>
      <c r="K76" s="132">
        <f t="shared" si="5"/>
        <v>119072</v>
      </c>
      <c r="L76" s="101" t="s">
        <v>7</v>
      </c>
      <c r="O76" s="133"/>
      <c r="P76" s="36"/>
    </row>
    <row r="77" spans="1:16" ht="15.75" thickBot="1">
      <c r="A77" s="4" t="s">
        <v>0</v>
      </c>
      <c r="B77" s="7" t="s">
        <v>17</v>
      </c>
      <c r="C77" s="5" t="s">
        <v>9</v>
      </c>
      <c r="D77" s="7" t="s">
        <v>4</v>
      </c>
      <c r="E77" s="8" t="s">
        <v>5</v>
      </c>
      <c r="F77" s="9" t="s">
        <v>6</v>
      </c>
      <c r="H77" s="98">
        <v>42176</v>
      </c>
      <c r="I77" s="99">
        <f>21300-200</f>
        <v>21100</v>
      </c>
      <c r="J77" s="132">
        <v>3.15</v>
      </c>
      <c r="K77" s="132">
        <f t="shared" si="5"/>
        <v>66465</v>
      </c>
      <c r="L77" s="101" t="s">
        <v>7</v>
      </c>
      <c r="O77" s="133"/>
    </row>
    <row r="78" spans="1:16">
      <c r="A78" s="12">
        <v>41885</v>
      </c>
      <c r="B78" s="75">
        <v>3482</v>
      </c>
      <c r="C78" s="13">
        <v>30860</v>
      </c>
      <c r="D78" s="94">
        <v>2.95</v>
      </c>
      <c r="E78" s="94">
        <f>+D78*C78</f>
        <v>91037</v>
      </c>
      <c r="F78" s="78" t="s">
        <v>7</v>
      </c>
      <c r="H78" s="17">
        <v>42179</v>
      </c>
      <c r="I78" s="18">
        <v>39040</v>
      </c>
      <c r="J78" s="45">
        <v>3.05</v>
      </c>
      <c r="K78" s="45">
        <f t="shared" si="5"/>
        <v>119072</v>
      </c>
      <c r="L78" s="25" t="s">
        <v>7</v>
      </c>
      <c r="O78" s="133"/>
    </row>
    <row r="79" spans="1:16">
      <c r="A79" s="17">
        <v>41886</v>
      </c>
      <c r="B79" s="79">
        <v>3484</v>
      </c>
      <c r="C79" s="18">
        <v>38680</v>
      </c>
      <c r="D79" s="102">
        <v>2.95</v>
      </c>
      <c r="E79" s="102">
        <f t="shared" ref="E79:E85" si="6">D79*C79</f>
        <v>114106</v>
      </c>
      <c r="F79" s="25" t="s">
        <v>7</v>
      </c>
      <c r="H79" s="17">
        <v>42180</v>
      </c>
      <c r="I79" s="18">
        <v>34920</v>
      </c>
      <c r="J79" s="45">
        <v>3.05</v>
      </c>
      <c r="K79" s="45">
        <f t="shared" si="5"/>
        <v>106506</v>
      </c>
      <c r="L79" s="25" t="s">
        <v>7</v>
      </c>
      <c r="O79" s="133"/>
    </row>
    <row r="80" spans="1:16">
      <c r="A80" s="17">
        <v>41888</v>
      </c>
      <c r="B80" s="79">
        <v>3489</v>
      </c>
      <c r="C80" s="18">
        <v>37960</v>
      </c>
      <c r="D80" s="102">
        <v>2.95</v>
      </c>
      <c r="E80" s="102">
        <f t="shared" si="6"/>
        <v>111982</v>
      </c>
      <c r="F80" s="25" t="s">
        <v>7</v>
      </c>
      <c r="H80" s="17">
        <v>42181</v>
      </c>
      <c r="I80" s="18">
        <f>37000-200</f>
        <v>36800</v>
      </c>
      <c r="J80" s="45">
        <v>3.05</v>
      </c>
      <c r="K80" s="45">
        <f t="shared" si="5"/>
        <v>112240</v>
      </c>
      <c r="L80" s="25" t="s">
        <v>7</v>
      </c>
      <c r="O80" s="133"/>
    </row>
    <row r="81" spans="1:18" ht="15.75" thickBot="1">
      <c r="A81" s="17">
        <v>41890</v>
      </c>
      <c r="B81" s="79">
        <v>3490</v>
      </c>
      <c r="C81" s="18">
        <v>36220</v>
      </c>
      <c r="D81" s="102">
        <v>2.95</v>
      </c>
      <c r="E81" s="102">
        <f t="shared" si="6"/>
        <v>106849</v>
      </c>
      <c r="F81" s="25" t="s">
        <v>7</v>
      </c>
      <c r="H81" s="26">
        <v>42182</v>
      </c>
      <c r="I81" s="27">
        <v>31520</v>
      </c>
      <c r="J81" s="50">
        <v>3.05</v>
      </c>
      <c r="K81" s="50">
        <f>I81*J81</f>
        <v>96136</v>
      </c>
      <c r="L81" s="30" t="s">
        <v>7</v>
      </c>
      <c r="O81" s="133"/>
      <c r="R81" s="134"/>
    </row>
    <row r="82" spans="1:18" ht="15.75" thickBot="1">
      <c r="A82" s="17">
        <v>41894</v>
      </c>
      <c r="B82" s="79"/>
      <c r="C82" s="18">
        <v>32420</v>
      </c>
      <c r="D82" s="102">
        <v>2.95</v>
      </c>
      <c r="E82" s="102">
        <f t="shared" si="6"/>
        <v>95639</v>
      </c>
      <c r="F82" s="25" t="s">
        <v>7</v>
      </c>
      <c r="H82" s="82" t="s">
        <v>31</v>
      </c>
      <c r="I82" s="32">
        <f>SUM(I65:I81)</f>
        <v>593880</v>
      </c>
      <c r="J82" s="34"/>
      <c r="K82" s="35">
        <f>SUM(K65:K81)</f>
        <v>1852590</v>
      </c>
      <c r="L82" s="36"/>
      <c r="O82" s="133"/>
    </row>
    <row r="83" spans="1:18">
      <c r="A83" s="17">
        <v>41897</v>
      </c>
      <c r="B83" s="79"/>
      <c r="C83" s="18">
        <v>35300</v>
      </c>
      <c r="D83" s="102">
        <v>2.95</v>
      </c>
      <c r="E83" s="102">
        <f t="shared" si="6"/>
        <v>104135</v>
      </c>
      <c r="F83" s="25" t="s">
        <v>7</v>
      </c>
      <c r="O83" s="133"/>
    </row>
    <row r="84" spans="1:18" ht="15.75" thickBot="1">
      <c r="A84" s="17">
        <v>41899</v>
      </c>
      <c r="B84" s="79"/>
      <c r="C84" s="18">
        <v>37460</v>
      </c>
      <c r="D84" s="102">
        <v>2.95</v>
      </c>
      <c r="E84" s="102">
        <f t="shared" si="6"/>
        <v>110507</v>
      </c>
      <c r="F84" s="25" t="s">
        <v>7</v>
      </c>
      <c r="O84" s="133"/>
      <c r="P84" s="109"/>
    </row>
    <row r="85" spans="1:18" ht="15.75" thickBot="1">
      <c r="A85" s="26">
        <v>41902</v>
      </c>
      <c r="B85" s="83"/>
      <c r="C85" s="27">
        <v>36020</v>
      </c>
      <c r="D85" s="95">
        <v>2.95</v>
      </c>
      <c r="E85" s="95">
        <f t="shared" si="6"/>
        <v>106259</v>
      </c>
      <c r="F85" s="30" t="s">
        <v>7</v>
      </c>
      <c r="H85" s="4" t="s">
        <v>0</v>
      </c>
      <c r="I85" s="5" t="s">
        <v>9</v>
      </c>
      <c r="J85" s="7" t="s">
        <v>4</v>
      </c>
      <c r="K85" s="8" t="s">
        <v>5</v>
      </c>
      <c r="L85" s="9" t="s">
        <v>6</v>
      </c>
      <c r="O85" s="133"/>
      <c r="P85" s="109"/>
    </row>
    <row r="86" spans="1:18" ht="15.75" thickBot="1">
      <c r="A86" s="96" t="s">
        <v>32</v>
      </c>
      <c r="B86" s="97"/>
      <c r="C86" s="32">
        <f>SUM(C78:C85)</f>
        <v>284920</v>
      </c>
      <c r="D86" s="34"/>
      <c r="E86" s="35">
        <f>SUM(E78:E85)</f>
        <v>840514</v>
      </c>
      <c r="F86" s="36"/>
      <c r="H86" s="12">
        <v>42217</v>
      </c>
      <c r="I86" s="13">
        <v>38160</v>
      </c>
      <c r="J86" s="15">
        <v>2.96</v>
      </c>
      <c r="K86" s="15">
        <f>I86*J86</f>
        <v>112953.60000000001</v>
      </c>
      <c r="L86" s="78" t="s">
        <v>7</v>
      </c>
      <c r="M86" s="2"/>
      <c r="O86" s="133"/>
      <c r="P86" s="130"/>
    </row>
    <row r="87" spans="1:18" ht="15.75" thickBot="1">
      <c r="A87" s="135"/>
      <c r="B87" s="135"/>
      <c r="C87" s="52"/>
      <c r="D87" s="34"/>
      <c r="E87" s="136"/>
      <c r="F87" s="36"/>
      <c r="H87" s="17">
        <v>42220</v>
      </c>
      <c r="I87" s="18">
        <v>38780</v>
      </c>
      <c r="J87" s="20">
        <v>2.96</v>
      </c>
      <c r="K87" s="20">
        <f>+I87*J87</f>
        <v>114788.8</v>
      </c>
      <c r="L87" s="25" t="s">
        <v>7</v>
      </c>
      <c r="O87" s="133"/>
      <c r="P87" s="109"/>
    </row>
    <row r="88" spans="1:18" ht="15.75" thickBot="1">
      <c r="A88" s="4" t="s">
        <v>0</v>
      </c>
      <c r="B88" s="7" t="s">
        <v>17</v>
      </c>
      <c r="C88" s="5" t="s">
        <v>9</v>
      </c>
      <c r="D88" s="7" t="s">
        <v>4</v>
      </c>
      <c r="E88" s="8" t="s">
        <v>5</v>
      </c>
      <c r="F88" s="9" t="s">
        <v>6</v>
      </c>
      <c r="H88" s="17">
        <v>42221</v>
      </c>
      <c r="I88" s="18">
        <v>39040</v>
      </c>
      <c r="J88" s="20">
        <v>2.96</v>
      </c>
      <c r="K88" s="20">
        <f>+I88*J88</f>
        <v>115558.39999999999</v>
      </c>
      <c r="L88" s="25" t="s">
        <v>7</v>
      </c>
      <c r="O88" s="74"/>
      <c r="P88" s="109"/>
    </row>
    <row r="89" spans="1:18">
      <c r="A89" s="12">
        <v>41926</v>
      </c>
      <c r="B89" s="75"/>
      <c r="C89" s="13">
        <v>35040</v>
      </c>
      <c r="D89" s="94">
        <v>2.95</v>
      </c>
      <c r="E89" s="94">
        <f t="shared" ref="E89:E95" si="7">D89*C89</f>
        <v>103368</v>
      </c>
      <c r="F89" s="78" t="s">
        <v>7</v>
      </c>
      <c r="H89" s="17">
        <v>42226</v>
      </c>
      <c r="I89" s="18">
        <v>39660</v>
      </c>
      <c r="J89" s="20">
        <v>2.96</v>
      </c>
      <c r="K89" s="20">
        <f>J89*I89</f>
        <v>117393.60000000001</v>
      </c>
      <c r="L89" s="25" t="s">
        <v>7</v>
      </c>
      <c r="O89" s="74"/>
      <c r="P89" s="36"/>
    </row>
    <row r="90" spans="1:18">
      <c r="A90" s="17">
        <v>41927</v>
      </c>
      <c r="B90" s="79"/>
      <c r="C90" s="18">
        <v>34980</v>
      </c>
      <c r="D90" s="102">
        <v>2.95</v>
      </c>
      <c r="E90" s="102">
        <f t="shared" si="7"/>
        <v>103191</v>
      </c>
      <c r="F90" s="25" t="s">
        <v>7</v>
      </c>
      <c r="H90" s="17">
        <v>42227</v>
      </c>
      <c r="I90" s="18">
        <v>39880</v>
      </c>
      <c r="J90" s="20">
        <v>2.96</v>
      </c>
      <c r="K90" s="20">
        <f>J90*I90</f>
        <v>118044.8</v>
      </c>
      <c r="L90" s="25" t="s">
        <v>7</v>
      </c>
      <c r="M90" s="2"/>
      <c r="O90" s="74"/>
      <c r="P90" s="116"/>
    </row>
    <row r="91" spans="1:18">
      <c r="A91" s="17">
        <v>41929</v>
      </c>
      <c r="B91" s="79"/>
      <c r="C91" s="18">
        <v>35080</v>
      </c>
      <c r="D91" s="102">
        <v>2.95</v>
      </c>
      <c r="E91" s="102">
        <f t="shared" si="7"/>
        <v>103486</v>
      </c>
      <c r="F91" s="25" t="s">
        <v>7</v>
      </c>
      <c r="H91" s="17">
        <v>42228</v>
      </c>
      <c r="I91" s="18">
        <v>40060</v>
      </c>
      <c r="J91" s="20">
        <v>2.96</v>
      </c>
      <c r="K91" s="20">
        <f t="shared" ref="K91:K99" si="8">J91*I91</f>
        <v>118577.60000000001</v>
      </c>
      <c r="L91" s="25" t="s">
        <v>7</v>
      </c>
      <c r="O91" s="74"/>
      <c r="P91" s="36"/>
    </row>
    <row r="92" spans="1:18">
      <c r="A92" s="17">
        <v>41930</v>
      </c>
      <c r="B92" s="79"/>
      <c r="C92" s="18">
        <v>36740</v>
      </c>
      <c r="D92" s="102">
        <v>2.95</v>
      </c>
      <c r="E92" s="102">
        <f t="shared" si="7"/>
        <v>108383</v>
      </c>
      <c r="F92" s="25" t="s">
        <v>7</v>
      </c>
      <c r="H92" s="17">
        <v>42228</v>
      </c>
      <c r="I92" s="137">
        <v>39960</v>
      </c>
      <c r="J92" s="45">
        <v>2.96</v>
      </c>
      <c r="K92" s="20">
        <f t="shared" si="8"/>
        <v>118281.60000000001</v>
      </c>
      <c r="L92" s="25" t="s">
        <v>7</v>
      </c>
      <c r="O92" s="74"/>
      <c r="P92" s="36"/>
    </row>
    <row r="93" spans="1:18">
      <c r="A93" s="17">
        <v>41935</v>
      </c>
      <c r="B93" s="79"/>
      <c r="C93" s="18">
        <v>36300</v>
      </c>
      <c r="D93" s="102">
        <v>2.95</v>
      </c>
      <c r="E93" s="102">
        <f t="shared" si="7"/>
        <v>107085</v>
      </c>
      <c r="F93" s="25" t="s">
        <v>7</v>
      </c>
      <c r="H93" s="17">
        <v>42233</v>
      </c>
      <c r="I93" s="137">
        <v>40820</v>
      </c>
      <c r="J93" s="45">
        <v>2.96</v>
      </c>
      <c r="K93" s="20">
        <f t="shared" si="8"/>
        <v>120827.2</v>
      </c>
      <c r="L93" s="25" t="s">
        <v>7</v>
      </c>
      <c r="O93" s="74"/>
      <c r="P93" s="36"/>
    </row>
    <row r="94" spans="1:18">
      <c r="A94" s="17">
        <v>41936</v>
      </c>
      <c r="B94" s="79"/>
      <c r="C94" s="18">
        <v>36280</v>
      </c>
      <c r="D94" s="102">
        <v>2.95</v>
      </c>
      <c r="E94" s="102">
        <f t="shared" si="7"/>
        <v>107026</v>
      </c>
      <c r="F94" s="25" t="s">
        <v>7</v>
      </c>
      <c r="H94" s="17">
        <v>42233</v>
      </c>
      <c r="I94" s="137">
        <v>38900</v>
      </c>
      <c r="J94" s="45">
        <v>2.96</v>
      </c>
      <c r="K94" s="20">
        <f t="shared" si="8"/>
        <v>115144</v>
      </c>
      <c r="L94" s="25" t="s">
        <v>7</v>
      </c>
      <c r="O94" s="74"/>
      <c r="P94" s="36"/>
    </row>
    <row r="95" spans="1:18" ht="15.75" thickBot="1">
      <c r="A95" s="26">
        <v>41937</v>
      </c>
      <c r="B95" s="83"/>
      <c r="C95" s="27">
        <v>31060</v>
      </c>
      <c r="D95" s="95">
        <v>2.95</v>
      </c>
      <c r="E95" s="95">
        <f t="shared" si="7"/>
        <v>91627</v>
      </c>
      <c r="F95" s="30" t="s">
        <v>7</v>
      </c>
      <c r="H95" s="17">
        <v>42235</v>
      </c>
      <c r="I95" s="137">
        <v>39920</v>
      </c>
      <c r="J95" s="45">
        <v>2.96</v>
      </c>
      <c r="K95" s="20">
        <f t="shared" si="8"/>
        <v>118163.2</v>
      </c>
      <c r="L95" s="25" t="s">
        <v>7</v>
      </c>
      <c r="O95" s="74"/>
      <c r="P95" s="36"/>
    </row>
    <row r="96" spans="1:18" ht="15.75" thickBot="1">
      <c r="A96" s="96" t="s">
        <v>33</v>
      </c>
      <c r="B96" s="97"/>
      <c r="C96" s="32">
        <f>SUM(C89:C95)</f>
        <v>245480</v>
      </c>
      <c r="D96" s="34"/>
      <c r="E96" s="35">
        <f>SUM(E89:E95)</f>
        <v>724166</v>
      </c>
      <c r="F96" s="36"/>
      <c r="H96" s="17">
        <v>42235</v>
      </c>
      <c r="I96" s="137">
        <v>40060</v>
      </c>
      <c r="J96" s="45">
        <v>2.96</v>
      </c>
      <c r="K96" s="20">
        <f t="shared" si="8"/>
        <v>118577.60000000001</v>
      </c>
      <c r="L96" s="25" t="s">
        <v>7</v>
      </c>
      <c r="O96" s="74"/>
    </row>
    <row r="97" spans="1:17" ht="15.75" thickBot="1">
      <c r="A97" s="135"/>
      <c r="B97" s="135"/>
      <c r="C97" s="52"/>
      <c r="D97" s="34"/>
      <c r="E97" s="136"/>
      <c r="F97" s="36"/>
      <c r="H97" s="17">
        <v>42238</v>
      </c>
      <c r="I97" s="18">
        <v>40080</v>
      </c>
      <c r="J97" s="45">
        <v>2.96</v>
      </c>
      <c r="K97" s="20">
        <f t="shared" si="8"/>
        <v>118636.8</v>
      </c>
      <c r="L97" s="25" t="s">
        <v>7</v>
      </c>
      <c r="O97" s="133"/>
    </row>
    <row r="98" spans="1:17" ht="15.75" thickBot="1">
      <c r="A98" s="4" t="s">
        <v>0</v>
      </c>
      <c r="B98" s="7" t="s">
        <v>17</v>
      </c>
      <c r="C98" s="5" t="s">
        <v>9</v>
      </c>
      <c r="D98" s="7" t="s">
        <v>4</v>
      </c>
      <c r="E98" s="8" t="s">
        <v>5</v>
      </c>
      <c r="F98" s="9" t="s">
        <v>6</v>
      </c>
      <c r="H98" s="17">
        <v>42243</v>
      </c>
      <c r="I98" s="18">
        <v>38400</v>
      </c>
      <c r="J98" s="45">
        <v>2.96</v>
      </c>
      <c r="K98" s="20">
        <f t="shared" si="8"/>
        <v>113664</v>
      </c>
      <c r="L98" s="25" t="s">
        <v>7</v>
      </c>
      <c r="O98" s="133"/>
    </row>
    <row r="99" spans="1:17" ht="15.75" thickBot="1">
      <c r="A99" s="12">
        <v>41953</v>
      </c>
      <c r="B99" s="75">
        <v>3215</v>
      </c>
      <c r="C99" s="13">
        <v>37120</v>
      </c>
      <c r="D99" s="94">
        <v>2.95</v>
      </c>
      <c r="E99" s="94">
        <f>D99*C99</f>
        <v>109504</v>
      </c>
      <c r="F99" s="78" t="s">
        <v>7</v>
      </c>
      <c r="H99" s="26">
        <v>42243</v>
      </c>
      <c r="I99" s="27">
        <v>39980</v>
      </c>
      <c r="J99" s="50">
        <v>2.96</v>
      </c>
      <c r="K99" s="29">
        <f t="shared" si="8"/>
        <v>118340.8</v>
      </c>
      <c r="L99" s="30" t="s">
        <v>7</v>
      </c>
      <c r="O99" s="133"/>
    </row>
    <row r="100" spans="1:17" ht="15.75" thickBot="1">
      <c r="A100" s="17">
        <v>41954</v>
      </c>
      <c r="B100" s="79">
        <v>3216</v>
      </c>
      <c r="C100" s="18">
        <v>38800</v>
      </c>
      <c r="D100" s="102">
        <v>2.95</v>
      </c>
      <c r="E100" s="102">
        <f>D100*C100</f>
        <v>114460</v>
      </c>
      <c r="F100" s="25" t="s">
        <v>7</v>
      </c>
      <c r="H100" s="82" t="s">
        <v>34</v>
      </c>
      <c r="I100" s="32">
        <f>SUM(I86:I99)</f>
        <v>553700</v>
      </c>
      <c r="J100" s="34"/>
      <c r="K100" s="35">
        <f>SUM(K86:K99)</f>
        <v>1638952.0000000002</v>
      </c>
      <c r="L100" s="36"/>
      <c r="O100" s="133"/>
    </row>
    <row r="101" spans="1:17" ht="15.75" thickBot="1">
      <c r="A101" s="17">
        <v>41956</v>
      </c>
      <c r="B101" s="79">
        <v>3218</v>
      </c>
      <c r="C101" s="18">
        <v>37420</v>
      </c>
      <c r="D101" s="102">
        <v>2.95</v>
      </c>
      <c r="E101" s="102">
        <f>D101*C101</f>
        <v>110389</v>
      </c>
      <c r="F101" s="25" t="s">
        <v>7</v>
      </c>
      <c r="O101" s="133"/>
    </row>
    <row r="102" spans="1:17" ht="15.75" thickBot="1">
      <c r="A102" s="17">
        <v>41957</v>
      </c>
      <c r="B102" s="79">
        <v>3221</v>
      </c>
      <c r="C102" s="18">
        <v>36400</v>
      </c>
      <c r="D102" s="102">
        <v>2.95</v>
      </c>
      <c r="E102" s="102">
        <f>D102*C102</f>
        <v>107380</v>
      </c>
      <c r="F102" s="25" t="s">
        <v>7</v>
      </c>
      <c r="H102" s="4" t="s">
        <v>0</v>
      </c>
      <c r="I102" s="5" t="s">
        <v>9</v>
      </c>
      <c r="J102" s="7" t="s">
        <v>4</v>
      </c>
      <c r="K102" s="8" t="s">
        <v>5</v>
      </c>
      <c r="L102" s="9" t="s">
        <v>6</v>
      </c>
      <c r="O102" s="133"/>
      <c r="P102" s="109"/>
    </row>
    <row r="103" spans="1:17" ht="15.75" thickBot="1">
      <c r="A103" s="26">
        <v>41958</v>
      </c>
      <c r="B103" s="83"/>
      <c r="C103" s="27">
        <v>27880</v>
      </c>
      <c r="D103" s="95">
        <v>2.95</v>
      </c>
      <c r="E103" s="95">
        <f>D103*C103</f>
        <v>82246</v>
      </c>
      <c r="F103" s="30" t="s">
        <v>7</v>
      </c>
      <c r="H103" s="12">
        <v>42249</v>
      </c>
      <c r="I103" s="13">
        <v>42040</v>
      </c>
      <c r="J103" s="15">
        <v>2.96</v>
      </c>
      <c r="K103" s="15">
        <f>I103*J103</f>
        <v>124438.39999999999</v>
      </c>
      <c r="L103" s="78" t="s">
        <v>7</v>
      </c>
      <c r="M103" s="2"/>
      <c r="O103" s="133"/>
      <c r="P103" s="130"/>
    </row>
    <row r="104" spans="1:17" ht="15.75" thickBot="1">
      <c r="A104" s="96" t="s">
        <v>35</v>
      </c>
      <c r="B104" s="97"/>
      <c r="C104" s="32">
        <f>SUM(C99:C103)</f>
        <v>177620</v>
      </c>
      <c r="D104" s="34"/>
      <c r="E104" s="35">
        <f>SUM(E99:E103)</f>
        <v>523979</v>
      </c>
      <c r="F104" s="36"/>
      <c r="H104" s="17">
        <v>42249</v>
      </c>
      <c r="I104" s="18">
        <v>39920</v>
      </c>
      <c r="J104" s="20">
        <v>2.96</v>
      </c>
      <c r="K104" s="20">
        <f>+I104*J104</f>
        <v>118163.2</v>
      </c>
      <c r="L104" s="25" t="s">
        <v>7</v>
      </c>
      <c r="O104" s="133"/>
      <c r="P104" s="109"/>
    </row>
    <row r="105" spans="1:17" ht="15.75" thickBot="1">
      <c r="A105" s="135"/>
      <c r="B105" s="135"/>
      <c r="C105" s="52"/>
      <c r="D105" s="34"/>
      <c r="E105" s="136"/>
      <c r="F105" s="36"/>
      <c r="H105" s="17">
        <v>42250</v>
      </c>
      <c r="I105" s="18">
        <v>40140</v>
      </c>
      <c r="J105" s="20">
        <v>2.96</v>
      </c>
      <c r="K105" s="20">
        <f>+I105*J105</f>
        <v>118814.39999999999</v>
      </c>
      <c r="L105" s="25" t="s">
        <v>7</v>
      </c>
      <c r="O105" s="133"/>
      <c r="P105" s="109"/>
    </row>
    <row r="106" spans="1:17" ht="15.75" thickBot="1">
      <c r="A106" s="4" t="s">
        <v>0</v>
      </c>
      <c r="B106" s="7" t="s">
        <v>17</v>
      </c>
      <c r="C106" s="5" t="s">
        <v>9</v>
      </c>
      <c r="D106" s="7" t="s">
        <v>4</v>
      </c>
      <c r="E106" s="8" t="s">
        <v>5</v>
      </c>
      <c r="F106" s="9" t="s">
        <v>6</v>
      </c>
      <c r="H106" s="43">
        <v>42254</v>
      </c>
      <c r="I106" s="24">
        <v>40700</v>
      </c>
      <c r="J106" s="45">
        <v>2.88</v>
      </c>
      <c r="K106" s="45">
        <f>+I106*J106</f>
        <v>117216</v>
      </c>
      <c r="L106" s="105" t="s">
        <v>7</v>
      </c>
      <c r="O106" s="133"/>
      <c r="P106" s="109"/>
    </row>
    <row r="107" spans="1:17">
      <c r="A107" s="12">
        <v>41974</v>
      </c>
      <c r="B107" s="75"/>
      <c r="C107" s="13">
        <v>34000</v>
      </c>
      <c r="D107" s="94">
        <v>2.95</v>
      </c>
      <c r="E107" s="94">
        <f t="shared" ref="E107:E113" si="9">D107*C107</f>
        <v>100300</v>
      </c>
      <c r="F107" s="78" t="s">
        <v>7</v>
      </c>
      <c r="H107" s="43">
        <v>42256</v>
      </c>
      <c r="I107" s="24">
        <v>38020</v>
      </c>
      <c r="J107" s="45">
        <v>2.88</v>
      </c>
      <c r="K107" s="45">
        <f t="shared" ref="K107:K112" si="10">+I107*J107</f>
        <v>109497.59999999999</v>
      </c>
      <c r="L107" s="105" t="s">
        <v>7</v>
      </c>
      <c r="O107" s="133"/>
    </row>
    <row r="108" spans="1:17">
      <c r="A108" s="17">
        <v>41975</v>
      </c>
      <c r="B108" s="79"/>
      <c r="C108" s="18">
        <v>34200</v>
      </c>
      <c r="D108" s="102">
        <v>2.95</v>
      </c>
      <c r="E108" s="102">
        <f t="shared" si="9"/>
        <v>100890</v>
      </c>
      <c r="F108" s="25" t="s">
        <v>7</v>
      </c>
      <c r="H108" s="43">
        <v>42257</v>
      </c>
      <c r="I108" s="24">
        <v>39700</v>
      </c>
      <c r="J108" s="45">
        <v>2.88</v>
      </c>
      <c r="K108" s="45">
        <f t="shared" si="10"/>
        <v>114336</v>
      </c>
      <c r="L108" s="105" t="s">
        <v>7</v>
      </c>
      <c r="O108" s="133"/>
    </row>
    <row r="109" spans="1:17">
      <c r="A109" s="17">
        <v>41978</v>
      </c>
      <c r="B109" s="79"/>
      <c r="C109" s="18">
        <v>35320</v>
      </c>
      <c r="D109" s="102">
        <v>2.95</v>
      </c>
      <c r="E109" s="102">
        <f t="shared" si="9"/>
        <v>104194</v>
      </c>
      <c r="F109" s="25" t="s">
        <v>7</v>
      </c>
      <c r="H109" s="43">
        <v>42258</v>
      </c>
      <c r="I109" s="24">
        <f>41880-2240</f>
        <v>39640</v>
      </c>
      <c r="J109" s="45">
        <v>2.88</v>
      </c>
      <c r="K109" s="45">
        <f t="shared" si="10"/>
        <v>114163.2</v>
      </c>
      <c r="L109" s="105" t="s">
        <v>7</v>
      </c>
      <c r="O109" s="133"/>
      <c r="Q109" s="37"/>
    </row>
    <row r="110" spans="1:17">
      <c r="A110" s="17">
        <v>41979</v>
      </c>
      <c r="B110" s="79"/>
      <c r="C110" s="18">
        <v>33180</v>
      </c>
      <c r="D110" s="102">
        <v>2.95</v>
      </c>
      <c r="E110" s="102">
        <f t="shared" si="9"/>
        <v>97881</v>
      </c>
      <c r="F110" s="25" t="s">
        <v>7</v>
      </c>
      <c r="H110" s="43">
        <v>42259</v>
      </c>
      <c r="I110" s="24">
        <v>26240</v>
      </c>
      <c r="J110" s="45">
        <v>2.88</v>
      </c>
      <c r="K110" s="45">
        <f t="shared" si="10"/>
        <v>75571.199999999997</v>
      </c>
      <c r="L110" s="105" t="s">
        <v>7</v>
      </c>
      <c r="O110" s="133"/>
    </row>
    <row r="111" spans="1:17">
      <c r="A111" s="17">
        <v>41992</v>
      </c>
      <c r="B111" s="79"/>
      <c r="C111" s="18">
        <v>34360</v>
      </c>
      <c r="D111" s="102">
        <v>2.95</v>
      </c>
      <c r="E111" s="102">
        <f t="shared" si="9"/>
        <v>101362</v>
      </c>
      <c r="F111" s="25" t="s">
        <v>7</v>
      </c>
      <c r="H111" s="43">
        <v>42261</v>
      </c>
      <c r="I111" s="24">
        <v>35440</v>
      </c>
      <c r="J111" s="45">
        <v>2.88</v>
      </c>
      <c r="K111" s="45">
        <f t="shared" si="10"/>
        <v>102067.2</v>
      </c>
      <c r="L111" s="105" t="s">
        <v>7</v>
      </c>
      <c r="O111" s="133"/>
    </row>
    <row r="112" spans="1:17" ht="15.75" thickBot="1">
      <c r="A112" s="17">
        <v>41995</v>
      </c>
      <c r="B112" s="79"/>
      <c r="C112" s="18">
        <v>34620</v>
      </c>
      <c r="D112" s="102">
        <v>2.95</v>
      </c>
      <c r="E112" s="102">
        <f t="shared" si="9"/>
        <v>102129</v>
      </c>
      <c r="F112" s="25" t="s">
        <v>7</v>
      </c>
      <c r="H112" s="47">
        <v>42263</v>
      </c>
      <c r="I112" s="48">
        <v>30820</v>
      </c>
      <c r="J112" s="50">
        <v>2.88</v>
      </c>
      <c r="K112" s="50">
        <f t="shared" si="10"/>
        <v>88761.599999999991</v>
      </c>
      <c r="L112" s="108" t="s">
        <v>7</v>
      </c>
      <c r="O112" s="133"/>
    </row>
    <row r="113" spans="1:18" ht="15.75" thickBot="1">
      <c r="A113" s="26">
        <v>42002</v>
      </c>
      <c r="B113" s="83"/>
      <c r="C113" s="27">
        <v>31840</v>
      </c>
      <c r="D113" s="95">
        <v>2.95</v>
      </c>
      <c r="E113" s="95">
        <f t="shared" si="9"/>
        <v>93928</v>
      </c>
      <c r="F113" s="30" t="s">
        <v>7</v>
      </c>
      <c r="H113" s="82" t="s">
        <v>36</v>
      </c>
      <c r="I113" s="32">
        <f>SUM(I103:I112)</f>
        <v>372660</v>
      </c>
      <c r="J113" s="34"/>
      <c r="K113" s="35">
        <f>SUM(K103:K106)</f>
        <v>478632</v>
      </c>
      <c r="L113" s="36"/>
      <c r="O113" s="133"/>
    </row>
    <row r="114" spans="1:18" ht="15.75" thickBot="1">
      <c r="A114" s="96" t="s">
        <v>37</v>
      </c>
      <c r="B114" s="97"/>
      <c r="C114" s="32">
        <f>SUM(C107:C113)</f>
        <v>237520</v>
      </c>
      <c r="D114" s="34"/>
      <c r="E114" s="35">
        <f>SUM(E107:E113)</f>
        <v>700684</v>
      </c>
      <c r="F114" s="36"/>
      <c r="L114" s="36"/>
      <c r="O114" s="133"/>
    </row>
    <row r="115" spans="1:18" ht="15.75" thickBot="1">
      <c r="A115" s="135"/>
      <c r="B115" s="135"/>
      <c r="C115" s="52"/>
      <c r="D115" s="34"/>
      <c r="E115" s="136"/>
      <c r="F115" s="36"/>
      <c r="H115" s="4" t="s">
        <v>0</v>
      </c>
      <c r="I115" s="5" t="s">
        <v>9</v>
      </c>
      <c r="J115" s="7" t="s">
        <v>4</v>
      </c>
      <c r="K115" s="8" t="s">
        <v>5</v>
      </c>
      <c r="L115" s="9" t="s">
        <v>6</v>
      </c>
      <c r="O115" s="133"/>
      <c r="P115" s="109"/>
    </row>
    <row r="116" spans="1:18">
      <c r="A116" s="135"/>
      <c r="B116" s="135"/>
      <c r="C116" s="52"/>
      <c r="D116" s="34"/>
      <c r="E116" s="136"/>
      <c r="F116" s="36"/>
      <c r="H116" s="38">
        <v>42285</v>
      </c>
      <c r="I116" s="39">
        <v>39960</v>
      </c>
      <c r="J116" s="41">
        <v>2.88</v>
      </c>
      <c r="K116" s="41">
        <f>+I116*J116</f>
        <v>115084.8</v>
      </c>
      <c r="L116" s="126" t="s">
        <v>7</v>
      </c>
      <c r="O116" s="133"/>
      <c r="P116" s="109"/>
    </row>
    <row r="117" spans="1:18">
      <c r="H117" s="43">
        <v>42287</v>
      </c>
      <c r="I117" s="24">
        <v>40040</v>
      </c>
      <c r="J117" s="45">
        <v>2.88</v>
      </c>
      <c r="K117" s="45">
        <f>J117*I117</f>
        <v>115315.2</v>
      </c>
      <c r="L117" s="105" t="s">
        <v>7</v>
      </c>
      <c r="O117" s="133"/>
    </row>
    <row r="118" spans="1:18">
      <c r="H118" s="43">
        <v>42293</v>
      </c>
      <c r="I118" s="24">
        <v>39820</v>
      </c>
      <c r="J118" s="45">
        <v>2.88</v>
      </c>
      <c r="K118" s="45">
        <f t="shared" ref="K118:K119" si="11">J118*I118</f>
        <v>114681.59999999999</v>
      </c>
      <c r="L118" s="105" t="s">
        <v>7</v>
      </c>
      <c r="O118" s="133"/>
    </row>
    <row r="119" spans="1:18" ht="15.75" thickBot="1">
      <c r="H119" s="47">
        <v>42293</v>
      </c>
      <c r="I119" s="48">
        <v>39940</v>
      </c>
      <c r="J119" s="50">
        <v>2.88</v>
      </c>
      <c r="K119" s="50">
        <f t="shared" si="11"/>
        <v>115027.2</v>
      </c>
      <c r="L119" s="108" t="s">
        <v>7</v>
      </c>
      <c r="O119" s="133"/>
      <c r="Q119" s="37"/>
    </row>
    <row r="120" spans="1:18" ht="15.75" thickBot="1">
      <c r="H120" s="82" t="s">
        <v>38</v>
      </c>
      <c r="I120" s="32">
        <f>SUM(I116:I119)</f>
        <v>159760</v>
      </c>
      <c r="J120" s="34"/>
      <c r="K120" s="35">
        <f>SUM(K116:K119)</f>
        <v>460108.79999999999</v>
      </c>
      <c r="L120" s="36"/>
      <c r="O120" s="133"/>
    </row>
    <row r="121" spans="1:18" ht="15.75" thickBot="1">
      <c r="O121" s="133"/>
    </row>
    <row r="122" spans="1:18" ht="15.75" thickBot="1">
      <c r="H122" s="4" t="s">
        <v>0</v>
      </c>
      <c r="I122" s="5" t="s">
        <v>9</v>
      </c>
      <c r="J122" s="7" t="s">
        <v>4</v>
      </c>
      <c r="K122" s="8" t="s">
        <v>5</v>
      </c>
      <c r="L122" s="9" t="s">
        <v>6</v>
      </c>
      <c r="O122" s="133"/>
    </row>
    <row r="123" spans="1:18">
      <c r="H123" s="12" t="s">
        <v>39</v>
      </c>
      <c r="I123" s="13">
        <v>4398</v>
      </c>
      <c r="J123" s="15">
        <v>23.419</v>
      </c>
      <c r="K123" s="15">
        <f>+I123*J123</f>
        <v>102996.762</v>
      </c>
      <c r="L123" s="16" t="s">
        <v>7</v>
      </c>
      <c r="O123" s="133"/>
    </row>
    <row r="124" spans="1:18" ht="15.75" thickBot="1">
      <c r="H124" s="26" t="s">
        <v>40</v>
      </c>
      <c r="I124" s="27">
        <v>505</v>
      </c>
      <c r="J124" s="29">
        <v>2</v>
      </c>
      <c r="K124" s="29">
        <f>J124*I124</f>
        <v>1010</v>
      </c>
      <c r="L124" s="138"/>
      <c r="O124" s="133"/>
    </row>
    <row r="125" spans="1:18" ht="15.75" thickBot="1">
      <c r="G125" s="1"/>
      <c r="H125" s="31" t="s">
        <v>21</v>
      </c>
      <c r="I125" s="32">
        <f>SUM(I123:I123)</f>
        <v>4398</v>
      </c>
      <c r="J125" s="34"/>
      <c r="K125" s="35">
        <f>SUM(K123:K124)</f>
        <v>104006.762</v>
      </c>
      <c r="L125" s="36"/>
      <c r="O125" s="133"/>
      <c r="Q125" s="36"/>
      <c r="R125" s="1"/>
    </row>
    <row r="126" spans="1:18" ht="15.75" thickBot="1">
      <c r="G126" s="1"/>
    </row>
    <row r="127" spans="1:18" ht="15.75" thickBot="1">
      <c r="G127" s="1"/>
      <c r="H127" s="4" t="s">
        <v>0</v>
      </c>
      <c r="I127" s="5" t="s">
        <v>9</v>
      </c>
      <c r="J127" s="7" t="s">
        <v>4</v>
      </c>
      <c r="K127" s="8" t="s">
        <v>5</v>
      </c>
      <c r="L127" s="9" t="s">
        <v>6</v>
      </c>
      <c r="N127" s="118"/>
      <c r="O127" s="118"/>
      <c r="P127" s="109"/>
    </row>
    <row r="128" spans="1:18" hidden="1">
      <c r="G128" s="1"/>
      <c r="H128" s="38">
        <v>42314</v>
      </c>
      <c r="I128" s="39">
        <v>40040</v>
      </c>
      <c r="J128" s="41">
        <v>2.8330000000000002</v>
      </c>
      <c r="K128" s="41">
        <f>+I128*J128</f>
        <v>113433.32</v>
      </c>
      <c r="L128" s="126" t="s">
        <v>7</v>
      </c>
      <c r="O128" s="74"/>
      <c r="P128" s="109"/>
      <c r="Q128" s="36"/>
      <c r="R128" s="139"/>
    </row>
    <row r="129" spans="7:18" hidden="1">
      <c r="G129" s="1"/>
      <c r="H129" s="43">
        <v>42314</v>
      </c>
      <c r="I129" s="24">
        <v>39920</v>
      </c>
      <c r="J129" s="45">
        <v>2.8330000000000002</v>
      </c>
      <c r="K129" s="45">
        <f t="shared" ref="K129:K135" si="12">+I129*J129</f>
        <v>113093.36</v>
      </c>
      <c r="L129" s="105" t="s">
        <v>7</v>
      </c>
      <c r="O129" s="74"/>
      <c r="Q129" s="36"/>
      <c r="R129" s="139"/>
    </row>
    <row r="130" spans="7:18" hidden="1">
      <c r="G130" s="1"/>
      <c r="H130" s="43">
        <v>42319</v>
      </c>
      <c r="I130" s="24">
        <v>40040</v>
      </c>
      <c r="J130" s="45">
        <v>2.8330000000000002</v>
      </c>
      <c r="K130" s="45">
        <f t="shared" si="12"/>
        <v>113433.32</v>
      </c>
      <c r="L130" s="46" t="s">
        <v>7</v>
      </c>
      <c r="O130" s="74"/>
      <c r="Q130" s="36"/>
      <c r="R130" s="139"/>
    </row>
    <row r="131" spans="7:18" hidden="1">
      <c r="H131" s="43">
        <v>42319</v>
      </c>
      <c r="I131" s="24">
        <v>39800</v>
      </c>
      <c r="J131" s="45">
        <v>2.8330000000000002</v>
      </c>
      <c r="K131" s="45">
        <f t="shared" si="12"/>
        <v>112753.40000000001</v>
      </c>
      <c r="L131" s="46" t="s">
        <v>7</v>
      </c>
      <c r="O131" s="74"/>
      <c r="Q131" s="36"/>
      <c r="R131" s="139"/>
    </row>
    <row r="132" spans="7:18" hidden="1">
      <c r="H132" s="43">
        <v>42331</v>
      </c>
      <c r="I132" s="24">
        <v>36600</v>
      </c>
      <c r="J132" s="45">
        <v>2.8330000000000002</v>
      </c>
      <c r="K132" s="45">
        <f t="shared" si="12"/>
        <v>103687.8</v>
      </c>
      <c r="L132" s="105" t="s">
        <v>7</v>
      </c>
      <c r="O132" s="74"/>
      <c r="Q132" s="36"/>
      <c r="R132" s="139"/>
    </row>
    <row r="133" spans="7:18">
      <c r="H133" s="43">
        <v>42331</v>
      </c>
      <c r="I133" s="24">
        <v>39480</v>
      </c>
      <c r="J133" s="45">
        <v>2.8330000000000002</v>
      </c>
      <c r="K133" s="45">
        <f t="shared" si="12"/>
        <v>111846.84000000001</v>
      </c>
      <c r="L133" s="46"/>
      <c r="N133" s="1">
        <f t="shared" ref="N133:N135" si="13">K133*0.18</f>
        <v>20132.431200000003</v>
      </c>
      <c r="O133" s="1">
        <f t="shared" ref="O133:O135" si="14">K133+N133+0.5</f>
        <v>131979.77120000002</v>
      </c>
      <c r="P133" s="3" t="s">
        <v>41</v>
      </c>
      <c r="R133" s="139">
        <v>42394</v>
      </c>
    </row>
    <row r="134" spans="7:18">
      <c r="H134" s="43">
        <v>42338</v>
      </c>
      <c r="I134" s="24">
        <v>38560</v>
      </c>
      <c r="J134" s="45">
        <v>2.8330000000000002</v>
      </c>
      <c r="K134" s="45">
        <f t="shared" si="12"/>
        <v>109240.48000000001</v>
      </c>
      <c r="L134" s="46"/>
      <c r="N134" s="1">
        <f t="shared" si="13"/>
        <v>19663.286400000001</v>
      </c>
      <c r="O134" s="1">
        <f t="shared" si="14"/>
        <v>128904.26640000001</v>
      </c>
      <c r="P134" s="3" t="s">
        <v>41</v>
      </c>
      <c r="R134" s="139">
        <v>42397</v>
      </c>
    </row>
    <row r="135" spans="7:18" ht="15.75" thickBot="1">
      <c r="H135" s="47">
        <v>42338</v>
      </c>
      <c r="I135" s="48">
        <v>35760</v>
      </c>
      <c r="J135" s="50">
        <v>2.8330000000000002</v>
      </c>
      <c r="K135" s="50">
        <f t="shared" si="12"/>
        <v>101308.08</v>
      </c>
      <c r="L135" s="51"/>
      <c r="N135" s="1">
        <f t="shared" si="13"/>
        <v>18235.454399999999</v>
      </c>
      <c r="O135" s="1">
        <f t="shared" si="14"/>
        <v>119544.0344</v>
      </c>
      <c r="P135" s="3" t="s">
        <v>41</v>
      </c>
      <c r="Q135" s="37"/>
      <c r="R135" s="139">
        <v>42404</v>
      </c>
    </row>
    <row r="136" spans="7:18" ht="15.75" thickBot="1">
      <c r="H136" s="82" t="s">
        <v>42</v>
      </c>
      <c r="I136" s="32">
        <f>SUM(I128:I135)</f>
        <v>310200</v>
      </c>
      <c r="J136" s="34"/>
      <c r="K136" s="35">
        <f>SUM(K128:K135)</f>
        <v>878796.6</v>
      </c>
      <c r="L136" s="36"/>
      <c r="O136" s="1"/>
    </row>
    <row r="137" spans="7:18" ht="15.75" thickBot="1">
      <c r="O137" s="1"/>
    </row>
    <row r="138" spans="7:18" ht="15.75" thickBot="1">
      <c r="H138" s="4" t="s">
        <v>0</v>
      </c>
      <c r="I138" s="5" t="s">
        <v>9</v>
      </c>
      <c r="J138" s="7" t="s">
        <v>4</v>
      </c>
      <c r="K138" s="8" t="s">
        <v>5</v>
      </c>
      <c r="L138" s="9" t="s">
        <v>6</v>
      </c>
      <c r="O138" s="1"/>
    </row>
    <row r="139" spans="7:18">
      <c r="H139" s="38">
        <v>42345</v>
      </c>
      <c r="I139" s="39">
        <v>38740</v>
      </c>
      <c r="J139" s="41">
        <v>2.9</v>
      </c>
      <c r="K139" s="41">
        <f>+I139*J139</f>
        <v>112346</v>
      </c>
      <c r="L139" s="42"/>
      <c r="N139" s="1">
        <f t="shared" ref="N139:N144" si="15">K139*0.18</f>
        <v>20222.28</v>
      </c>
      <c r="O139" s="1">
        <f>K139+N139+0.5</f>
        <v>132568.78</v>
      </c>
      <c r="P139" s="3" t="s">
        <v>41</v>
      </c>
      <c r="R139" s="139">
        <v>42408</v>
      </c>
    </row>
    <row r="140" spans="7:18">
      <c r="H140" s="43">
        <v>42345</v>
      </c>
      <c r="I140" s="24">
        <v>40200</v>
      </c>
      <c r="J140" s="45">
        <v>2.9</v>
      </c>
      <c r="K140" s="45">
        <f>J140*I140</f>
        <v>116580</v>
      </c>
      <c r="L140" s="46"/>
      <c r="N140" s="1">
        <f t="shared" si="15"/>
        <v>20984.399999999998</v>
      </c>
      <c r="O140" s="1">
        <f>K140+N140+0.5</f>
        <v>137564.9</v>
      </c>
      <c r="P140" s="3" t="s">
        <v>41</v>
      </c>
      <c r="R140" s="139">
        <v>42412</v>
      </c>
    </row>
    <row r="141" spans="7:18">
      <c r="H141" s="43">
        <v>42353</v>
      </c>
      <c r="I141" s="24">
        <v>40020</v>
      </c>
      <c r="J141" s="45">
        <v>2.9</v>
      </c>
      <c r="K141" s="45">
        <f t="shared" ref="K141:K144" si="16">J141*I141</f>
        <v>116058</v>
      </c>
      <c r="L141" s="46"/>
      <c r="N141" s="1">
        <f t="shared" si="15"/>
        <v>20890.439999999999</v>
      </c>
      <c r="O141" s="1">
        <f>K141+N141+0.5</f>
        <v>136948.94</v>
      </c>
      <c r="P141" s="3" t="s">
        <v>41</v>
      </c>
      <c r="R141" s="139">
        <v>42416</v>
      </c>
    </row>
    <row r="142" spans="7:18">
      <c r="H142" s="43">
        <v>42353</v>
      </c>
      <c r="I142" s="24">
        <v>40000</v>
      </c>
      <c r="J142" s="45">
        <v>2.9</v>
      </c>
      <c r="K142" s="45">
        <f t="shared" si="16"/>
        <v>116000</v>
      </c>
      <c r="L142" s="46"/>
      <c r="N142" s="1">
        <f t="shared" si="15"/>
        <v>20880</v>
      </c>
      <c r="O142" s="1">
        <f>K142+N142+0.5</f>
        <v>136880.5</v>
      </c>
      <c r="P142" s="3" t="s">
        <v>41</v>
      </c>
      <c r="R142" s="139">
        <v>42420</v>
      </c>
    </row>
    <row r="143" spans="7:18">
      <c r="H143" s="43">
        <v>42356</v>
      </c>
      <c r="I143" s="24">
        <v>40020</v>
      </c>
      <c r="J143" s="45">
        <v>2.9</v>
      </c>
      <c r="K143" s="45">
        <f t="shared" si="16"/>
        <v>116058</v>
      </c>
      <c r="L143" s="46"/>
      <c r="N143" s="1">
        <f t="shared" si="15"/>
        <v>20890.439999999999</v>
      </c>
      <c r="O143" s="1">
        <f t="shared" ref="O143:O144" si="17">K143+N143+0.5</f>
        <v>136948.94</v>
      </c>
      <c r="P143" s="3" t="s">
        <v>41</v>
      </c>
      <c r="R143" s="139">
        <v>42424</v>
      </c>
    </row>
    <row r="144" spans="7:18" ht="15.75" thickBot="1">
      <c r="H144" s="47">
        <v>42356</v>
      </c>
      <c r="I144" s="48">
        <v>40060</v>
      </c>
      <c r="J144" s="50">
        <v>2.9</v>
      </c>
      <c r="K144" s="50">
        <f t="shared" si="16"/>
        <v>116174</v>
      </c>
      <c r="L144" s="51"/>
      <c r="N144" s="1">
        <f t="shared" si="15"/>
        <v>20911.32</v>
      </c>
      <c r="O144" s="1">
        <f t="shared" si="17"/>
        <v>137085.82</v>
      </c>
      <c r="P144" s="3" t="s">
        <v>41</v>
      </c>
      <c r="R144" s="139">
        <v>42428</v>
      </c>
    </row>
    <row r="145" spans="8:18" ht="15.75" thickBot="1">
      <c r="H145" s="31" t="s">
        <v>43</v>
      </c>
      <c r="I145" s="32">
        <f>SUM(I139:I144)</f>
        <v>239040</v>
      </c>
      <c r="J145" s="34"/>
      <c r="K145" s="35">
        <f>SUM(K139:K144)</f>
        <v>693216</v>
      </c>
      <c r="L145" s="36"/>
    </row>
    <row r="146" spans="8:18" ht="15.75" thickBot="1"/>
    <row r="147" spans="8:18" ht="15.75" thickBot="1">
      <c r="H147" s="4" t="s">
        <v>0</v>
      </c>
      <c r="I147" s="5" t="s">
        <v>9</v>
      </c>
      <c r="J147" s="7" t="s">
        <v>4</v>
      </c>
      <c r="K147" s="8" t="s">
        <v>5</v>
      </c>
      <c r="L147" s="9" t="s">
        <v>6</v>
      </c>
      <c r="O147" s="1"/>
    </row>
    <row r="148" spans="8:18">
      <c r="H148" s="38">
        <v>42360</v>
      </c>
      <c r="I148" s="39">
        <v>2866</v>
      </c>
      <c r="J148" s="41">
        <v>3</v>
      </c>
      <c r="K148" s="41">
        <f>+I148*J148</f>
        <v>8598</v>
      </c>
      <c r="L148" s="42" t="s">
        <v>10</v>
      </c>
      <c r="N148" s="1">
        <f t="shared" ref="N148:N150" si="18">K148*0.18</f>
        <v>1547.6399999999999</v>
      </c>
      <c r="O148" s="1">
        <f>K148+N148+0.5</f>
        <v>10146.14</v>
      </c>
      <c r="P148" s="3" t="s">
        <v>41</v>
      </c>
    </row>
    <row r="149" spans="8:18">
      <c r="H149" s="43">
        <v>42356</v>
      </c>
      <c r="I149" s="24">
        <v>4018</v>
      </c>
      <c r="J149" s="45">
        <v>3</v>
      </c>
      <c r="K149" s="45">
        <f>J149*I149</f>
        <v>12054</v>
      </c>
      <c r="L149" s="46" t="s">
        <v>10</v>
      </c>
      <c r="N149" s="1">
        <f t="shared" si="18"/>
        <v>2169.7199999999998</v>
      </c>
      <c r="O149" s="1">
        <f>K149+N149+0.5</f>
        <v>14224.22</v>
      </c>
      <c r="P149" s="3" t="s">
        <v>41</v>
      </c>
    </row>
    <row r="150" spans="8:18" ht="15.75" thickBot="1">
      <c r="H150" s="47">
        <v>42359</v>
      </c>
      <c r="I150" s="48">
        <v>5338</v>
      </c>
      <c r="J150" s="50">
        <v>3</v>
      </c>
      <c r="K150" s="50">
        <f t="shared" ref="K150" si="19">J150*I150</f>
        <v>16014</v>
      </c>
      <c r="L150" s="51" t="s">
        <v>10</v>
      </c>
      <c r="N150" s="1">
        <f t="shared" si="18"/>
        <v>2882.52</v>
      </c>
      <c r="O150" s="1">
        <f>K150+N150+0.5</f>
        <v>18897.02</v>
      </c>
      <c r="P150" s="3" t="s">
        <v>41</v>
      </c>
    </row>
    <row r="151" spans="8:18" ht="15.75" thickBot="1">
      <c r="H151" s="31" t="s">
        <v>43</v>
      </c>
      <c r="I151" s="32">
        <f>SUM(I148:I150)</f>
        <v>12222</v>
      </c>
      <c r="J151" s="34"/>
      <c r="K151" s="35">
        <f>SUM(K148:K148)</f>
        <v>8598</v>
      </c>
      <c r="L151" s="36"/>
    </row>
    <row r="152" spans="8:18" ht="15.75" thickBot="1"/>
    <row r="153" spans="8:18" ht="15.75" thickBot="1">
      <c r="H153" s="4" t="s">
        <v>0</v>
      </c>
      <c r="I153" s="5" t="s">
        <v>9</v>
      </c>
      <c r="J153" s="7" t="s">
        <v>4</v>
      </c>
      <c r="K153" s="8" t="s">
        <v>5</v>
      </c>
      <c r="L153" s="9" t="s">
        <v>6</v>
      </c>
      <c r="O153" s="1"/>
    </row>
    <row r="154" spans="8:18" ht="15.75" thickBot="1">
      <c r="H154" s="47">
        <v>42349</v>
      </c>
      <c r="I154" s="48">
        <v>3006</v>
      </c>
      <c r="J154" s="140">
        <v>24</v>
      </c>
      <c r="K154" s="50">
        <f t="shared" ref="K154" si="20">J154*I154</f>
        <v>72144</v>
      </c>
      <c r="L154" s="51" t="s">
        <v>44</v>
      </c>
      <c r="N154" s="1">
        <f t="shared" ref="N154" si="21">K154*0.18</f>
        <v>12985.92</v>
      </c>
      <c r="O154" s="1">
        <f>K154+N154+0.5</f>
        <v>85130.42</v>
      </c>
    </row>
    <row r="155" spans="8:18" ht="15.75" thickBot="1">
      <c r="H155" s="31" t="s">
        <v>43</v>
      </c>
      <c r="I155" s="32">
        <f>SUM(I154:I154)</f>
        <v>3006</v>
      </c>
      <c r="J155" s="34"/>
      <c r="K155" s="35">
        <f>SUM(K154)</f>
        <v>72144</v>
      </c>
      <c r="L155" s="36"/>
      <c r="R155" s="139">
        <v>42400</v>
      </c>
    </row>
    <row r="156" spans="8:18">
      <c r="H156" s="135"/>
      <c r="I156" s="52"/>
      <c r="J156" s="34"/>
      <c r="K156" s="136"/>
      <c r="L156" s="36"/>
      <c r="N156" s="3"/>
    </row>
    <row r="157" spans="8:18">
      <c r="N157" s="3"/>
    </row>
    <row r="158" spans="8:18">
      <c r="H158" s="135" t="s">
        <v>45</v>
      </c>
      <c r="I158" s="52">
        <f>C86+C75+C68+C54+C45+C34+C29+C16+C96+C104+C114</f>
        <v>2684793</v>
      </c>
      <c r="J158" s="34"/>
      <c r="K158" s="136">
        <f>E86+E75+E68+E54+E45+E34+E29+E16+E96+E104+E114</f>
        <v>7266434.2000000002</v>
      </c>
      <c r="L158" s="74">
        <f>+K158/I158</f>
        <v>2.7065156233646319</v>
      </c>
      <c r="N158" s="3"/>
    </row>
    <row r="159" spans="8:18">
      <c r="H159" s="135" t="s">
        <v>46</v>
      </c>
      <c r="I159" s="52">
        <f>+I6+I12+I23+I41+I60+I82+I100+I113+I120+I136+I145</f>
        <v>3495828</v>
      </c>
      <c r="J159" s="34"/>
      <c r="K159" s="136">
        <f>+K6+K12+K23+K41+K60+K82+K100+K113+K120+K136+K145</f>
        <v>9919137.8000000007</v>
      </c>
      <c r="L159" s="74">
        <f>+K159/I159</f>
        <v>2.8374215779494874</v>
      </c>
      <c r="N159" s="3">
        <f>+K159*0.18</f>
        <v>1785444.804</v>
      </c>
      <c r="O159" s="1">
        <f>+N159+K159</f>
        <v>11704582.604</v>
      </c>
      <c r="R159" s="3">
        <f>+O159*1.5%</f>
        <v>175568.73905999999</v>
      </c>
    </row>
    <row r="160" spans="8:18">
      <c r="H160" s="135"/>
      <c r="I160" s="52"/>
      <c r="J160" s="34"/>
      <c r="K160" s="136"/>
      <c r="L160" s="36"/>
      <c r="N160" s="3"/>
    </row>
    <row r="161" spans="8:18">
      <c r="H161" s="141" t="s">
        <v>47</v>
      </c>
      <c r="I161" s="141"/>
      <c r="J161" s="141"/>
      <c r="K161" s="1"/>
      <c r="N161" s="142"/>
      <c r="O161" s="143"/>
    </row>
    <row r="162" spans="8:18">
      <c r="H162" s="3"/>
      <c r="I162" s="37"/>
      <c r="K162" s="1">
        <f>O139+O140+O141+O142+O143+O148+O149+O150+O154+O133+O134+O135+O144</f>
        <v>1326823.7520000003</v>
      </c>
      <c r="N162" s="142" t="s">
        <v>48</v>
      </c>
      <c r="O162" s="144">
        <v>1701.29</v>
      </c>
    </row>
    <row r="163" spans="8:18">
      <c r="H163" s="3"/>
      <c r="I163" s="37"/>
      <c r="K163" s="1">
        <f>K162*1</f>
        <v>1326823.7520000003</v>
      </c>
      <c r="N163" s="142" t="s">
        <v>49</v>
      </c>
      <c r="O163" s="143">
        <v>2.0321500000000001</v>
      </c>
    </row>
    <row r="164" spans="8:18">
      <c r="H164" s="145" t="s">
        <v>50</v>
      </c>
      <c r="I164" s="145"/>
      <c r="J164" s="145"/>
      <c r="K164" s="74">
        <f>K163-125000</f>
        <v>1201823.7520000003</v>
      </c>
      <c r="N164" s="142" t="s">
        <v>15</v>
      </c>
      <c r="O164" s="142">
        <f>O162*O163</f>
        <v>3457.2764735000001</v>
      </c>
      <c r="R164" s="146"/>
    </row>
    <row r="165" spans="8:18">
      <c r="H165" s="145" t="s">
        <v>51</v>
      </c>
      <c r="I165" s="145"/>
      <c r="J165" s="145"/>
      <c r="K165" s="74">
        <f>+I166+I167</f>
        <v>0</v>
      </c>
      <c r="N165" s="147">
        <v>0.85</v>
      </c>
      <c r="O165" s="148">
        <f>O164*N165</f>
        <v>2938.6850024750001</v>
      </c>
    </row>
    <row r="166" spans="8:18">
      <c r="H166" s="141" t="s">
        <v>41</v>
      </c>
      <c r="I166" s="149">
        <v>0</v>
      </c>
      <c r="J166" s="141"/>
      <c r="K166" s="74"/>
      <c r="N166" s="142"/>
      <c r="O166" s="143"/>
    </row>
    <row r="167" spans="8:18">
      <c r="H167" s="141" t="s">
        <v>52</v>
      </c>
      <c r="I167" s="149">
        <f>O125+O128+O129+O130+O131+O132</f>
        <v>0</v>
      </c>
      <c r="J167" s="141"/>
      <c r="K167" s="74"/>
    </row>
    <row r="168" spans="8:18">
      <c r="H168" s="10" t="s">
        <v>53</v>
      </c>
      <c r="I168" s="10"/>
      <c r="J168" s="10"/>
      <c r="K168" s="74">
        <f>K165+K164</f>
        <v>1201823.7520000003</v>
      </c>
    </row>
    <row r="169" spans="8:18">
      <c r="H169" s="150" t="s">
        <v>54</v>
      </c>
      <c r="I169" s="150"/>
      <c r="J169" s="150"/>
      <c r="K169" s="74">
        <v>150000</v>
      </c>
    </row>
    <row r="170" spans="8:18">
      <c r="H170" s="150" t="s">
        <v>55</v>
      </c>
      <c r="I170" s="150"/>
      <c r="J170" s="150"/>
      <c r="K170" s="74">
        <v>-25000</v>
      </c>
    </row>
    <row r="209" spans="8:9">
      <c r="H209" s="72"/>
    </row>
    <row r="210" spans="8:9">
      <c r="H210" s="72"/>
    </row>
    <row r="211" spans="8:9">
      <c r="H211" s="72"/>
      <c r="I211" s="3"/>
    </row>
    <row r="212" spans="8:9">
      <c r="H212" s="72"/>
      <c r="I212" s="3"/>
    </row>
    <row r="213" spans="8:9">
      <c r="H213" s="72"/>
    </row>
  </sheetData>
  <mergeCells count="50">
    <mergeCell ref="A114:B114"/>
    <mergeCell ref="L123:L124"/>
    <mergeCell ref="H164:J164"/>
    <mergeCell ref="H165:J165"/>
    <mergeCell ref="H169:J169"/>
    <mergeCell ref="H170:J170"/>
    <mergeCell ref="A54:B54"/>
    <mergeCell ref="A68:B68"/>
    <mergeCell ref="A75:B75"/>
    <mergeCell ref="A86:B86"/>
    <mergeCell ref="A96:B96"/>
    <mergeCell ref="A104:B104"/>
    <mergeCell ref="D27:D28"/>
    <mergeCell ref="E27:E28"/>
    <mergeCell ref="F27:F28"/>
    <mergeCell ref="A29:B29"/>
    <mergeCell ref="A34:B34"/>
    <mergeCell ref="A45:B45"/>
    <mergeCell ref="D23:D24"/>
    <mergeCell ref="E23:E24"/>
    <mergeCell ref="F23:F24"/>
    <mergeCell ref="D25:D26"/>
    <mergeCell ref="E25:E26"/>
    <mergeCell ref="F25:F26"/>
    <mergeCell ref="A16:B16"/>
    <mergeCell ref="D19:D20"/>
    <mergeCell ref="E19:E20"/>
    <mergeCell ref="F19:F20"/>
    <mergeCell ref="D21:D22"/>
    <mergeCell ref="E21:E22"/>
    <mergeCell ref="F21:F22"/>
    <mergeCell ref="D12:D13"/>
    <mergeCell ref="E12:E13"/>
    <mergeCell ref="F12:F13"/>
    <mergeCell ref="D14:D15"/>
    <mergeCell ref="E14:E15"/>
    <mergeCell ref="F14:F15"/>
    <mergeCell ref="D8:D9"/>
    <mergeCell ref="E8:E9"/>
    <mergeCell ref="F8:F9"/>
    <mergeCell ref="D10:D11"/>
    <mergeCell ref="E10:E11"/>
    <mergeCell ref="F10:F11"/>
    <mergeCell ref="A1:B1"/>
    <mergeCell ref="D4:D5"/>
    <mergeCell ref="E4:E5"/>
    <mergeCell ref="F4:F5"/>
    <mergeCell ref="D6:D7"/>
    <mergeCell ref="E6:E7"/>
    <mergeCell ref="F6:F7"/>
  </mergeCells>
  <pageMargins left="0.39370078740157483" right="0.39370078740157483" top="0.26" bottom="0.18" header="0.19" footer="0.17"/>
  <pageSetup paperSize="9" scale="95" fitToHeight="2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HAZEM 16</vt:lpstr>
      <vt:lpstr>HAZEM</vt:lpstr>
      <vt:lpstr>HAZEM!Zone_d_impression</vt:lpstr>
      <vt:lpstr>'HAZEM 16'!Zone_d_impression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AA</cp:lastModifiedBy>
  <dcterms:created xsi:type="dcterms:W3CDTF">2016-02-05T16:02:31Z</dcterms:created>
  <dcterms:modified xsi:type="dcterms:W3CDTF">2016-02-05T16:02:45Z</dcterms:modified>
</cp:coreProperties>
</file>