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8515" windowHeight="12600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Feuil1!$A$19:$N$26</definedName>
  </definedNames>
  <calcPr calcId="125725"/>
</workbook>
</file>

<file path=xl/calcChain.xml><?xml version="1.0" encoding="utf-8"?>
<calcChain xmlns="http://schemas.openxmlformats.org/spreadsheetml/2006/main">
  <c r="M31" i="1"/>
  <c r="M29"/>
  <c r="M28"/>
  <c r="J29"/>
  <c r="H29"/>
  <c r="G29"/>
  <c r="J26"/>
  <c r="M26"/>
  <c r="M25"/>
  <c r="J25"/>
  <c r="G25"/>
  <c r="H25"/>
  <c r="M22" l="1"/>
  <c r="M23"/>
  <c r="M24"/>
  <c r="M20"/>
  <c r="L26"/>
  <c r="L23"/>
  <c r="L22"/>
  <c r="L20"/>
  <c r="V24"/>
  <c r="V20"/>
  <c r="V22"/>
  <c r="V23"/>
  <c r="U26"/>
  <c r="T26"/>
  <c r="U23"/>
  <c r="U22"/>
  <c r="U20"/>
  <c r="T22"/>
  <c r="T20"/>
  <c r="R24"/>
  <c r="R20"/>
  <c r="R26" s="1"/>
  <c r="U27" s="1"/>
  <c r="Q22"/>
  <c r="R22" s="1"/>
  <c r="Q23"/>
  <c r="R23" s="1"/>
  <c r="Q24"/>
  <c r="Q20"/>
  <c r="Q26" s="1"/>
  <c r="T27" s="1"/>
  <c r="G24"/>
  <c r="H24"/>
  <c r="G23"/>
  <c r="H23"/>
  <c r="J23" s="1"/>
  <c r="J22"/>
  <c r="J24"/>
  <c r="G22"/>
  <c r="H22"/>
  <c r="J20"/>
  <c r="H20"/>
  <c r="G20"/>
  <c r="E9"/>
  <c r="G15"/>
  <c r="H15" s="1"/>
  <c r="G11"/>
  <c r="H11" s="1"/>
  <c r="H5"/>
  <c r="H7"/>
  <c r="J7" s="1"/>
  <c r="I3"/>
  <c r="G4"/>
  <c r="G5"/>
  <c r="G6"/>
  <c r="I6" s="1"/>
  <c r="G7"/>
  <c r="I7" s="1"/>
  <c r="G8"/>
  <c r="G3"/>
  <c r="N24" l="1"/>
  <c r="H6"/>
  <c r="J6"/>
  <c r="I8"/>
  <c r="I4"/>
  <c r="H8"/>
  <c r="H4"/>
  <c r="J4" s="1"/>
  <c r="H3"/>
  <c r="J3" s="1"/>
  <c r="I5"/>
  <c r="J5" s="1"/>
  <c r="I15"/>
  <c r="J15" s="1"/>
  <c r="I11"/>
  <c r="J8" l="1"/>
  <c r="L3" s="1"/>
  <c r="J11"/>
  <c r="L11" s="1"/>
  <c r="L15"/>
</calcChain>
</file>

<file path=xl/sharedStrings.xml><?xml version="1.0" encoding="utf-8"?>
<sst xmlns="http://schemas.openxmlformats.org/spreadsheetml/2006/main" count="64" uniqueCount="29">
  <si>
    <t>Mars</t>
  </si>
  <si>
    <t>Ste Tunisie Metale</t>
  </si>
  <si>
    <t>PLOMB</t>
  </si>
  <si>
    <t>VIREMENT</t>
  </si>
  <si>
    <t>Avril</t>
  </si>
  <si>
    <t>CHEQUE</t>
  </si>
  <si>
    <t>Date Réception</t>
  </si>
  <si>
    <t>Mois</t>
  </si>
  <si>
    <t>Fournisseur</t>
  </si>
  <si>
    <t>Matières</t>
  </si>
  <si>
    <t>Poids net</t>
  </si>
  <si>
    <t>P.U</t>
  </si>
  <si>
    <t>P.T HT</t>
  </si>
  <si>
    <t>Fodec 1%</t>
  </si>
  <si>
    <t>TPE 5%</t>
  </si>
  <si>
    <t>TVA 19%</t>
  </si>
  <si>
    <t xml:space="preserve">Timbre </t>
  </si>
  <si>
    <t>T. TTC</t>
  </si>
  <si>
    <t>DATE PAIEMENT</t>
  </si>
  <si>
    <t>TYPE</t>
  </si>
  <si>
    <t>RS</t>
  </si>
  <si>
    <t>MONTANT NET</t>
  </si>
  <si>
    <t>Mai</t>
  </si>
  <si>
    <t>FACTURE REEL</t>
  </si>
  <si>
    <t>NET A PAYER</t>
  </si>
  <si>
    <t>RS FAUX</t>
  </si>
  <si>
    <t>PAIEMENT</t>
  </si>
  <si>
    <t>MONTANT PAYE</t>
  </si>
  <si>
    <t>DIFFRENCE</t>
  </si>
</sst>
</file>

<file path=xl/styles.xml><?xml version="1.0" encoding="utf-8"?>
<styleSheet xmlns="http://schemas.openxmlformats.org/spreadsheetml/2006/main">
  <numFmts count="1">
    <numFmt numFmtId="164" formatCode="#,##0.000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b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BE5F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9">
    <xf numFmtId="0" fontId="0" fillId="0" borderId="0" xfId="0"/>
    <xf numFmtId="0" fontId="2" fillId="0" borderId="0" xfId="0" applyFont="1"/>
    <xf numFmtId="3" fontId="2" fillId="0" borderId="0" xfId="0" applyNumberFormat="1" applyFont="1"/>
    <xf numFmtId="9" fontId="2" fillId="0" borderId="0" xfId="0" applyNumberFormat="1" applyFont="1"/>
    <xf numFmtId="14" fontId="2" fillId="0" borderId="0" xfId="0" applyNumberFormat="1" applyFont="1"/>
    <xf numFmtId="164" fontId="2" fillId="0" borderId="0" xfId="0" applyNumberFormat="1" applyFont="1"/>
    <xf numFmtId="164" fontId="3" fillId="0" borderId="2" xfId="0" applyNumberFormat="1" applyFont="1" applyBorder="1" applyAlignment="1">
      <alignment horizontal="right"/>
    </xf>
    <xf numFmtId="164" fontId="3" fillId="0" borderId="4" xfId="0" applyNumberFormat="1" applyFont="1" applyBorder="1" applyAlignment="1">
      <alignment horizontal="right"/>
    </xf>
    <xf numFmtId="0" fontId="3" fillId="0" borderId="4" xfId="0" applyFont="1" applyBorder="1" applyAlignment="1">
      <alignment horizontal="center"/>
    </xf>
    <xf numFmtId="3" fontId="4" fillId="0" borderId="4" xfId="0" applyNumberFormat="1" applyFont="1" applyBorder="1" applyAlignment="1">
      <alignment horizontal="center"/>
    </xf>
    <xf numFmtId="14" fontId="3" fillId="0" borderId="4" xfId="0" applyNumberFormat="1" applyFont="1" applyBorder="1"/>
    <xf numFmtId="164" fontId="3" fillId="0" borderId="4" xfId="0" applyNumberFormat="1" applyFont="1" applyBorder="1"/>
    <xf numFmtId="0" fontId="3" fillId="0" borderId="4" xfId="0" applyFont="1" applyBorder="1"/>
    <xf numFmtId="0" fontId="3" fillId="0" borderId="9" xfId="0" applyFont="1" applyBorder="1" applyAlignment="1">
      <alignment horizontal="center"/>
    </xf>
    <xf numFmtId="3" fontId="4" fillId="0" borderId="9" xfId="0" applyNumberFormat="1" applyFont="1" applyBorder="1" applyAlignment="1">
      <alignment horizontal="center"/>
    </xf>
    <xf numFmtId="164" fontId="2" fillId="0" borderId="9" xfId="0" applyNumberFormat="1" applyFont="1" applyBorder="1"/>
    <xf numFmtId="14" fontId="3" fillId="0" borderId="9" xfId="0" applyNumberFormat="1" applyFont="1" applyBorder="1"/>
    <xf numFmtId="164" fontId="3" fillId="0" borderId="9" xfId="0" applyNumberFormat="1" applyFont="1" applyBorder="1"/>
    <xf numFmtId="164" fontId="3" fillId="0" borderId="10" xfId="0" applyNumberFormat="1" applyFont="1" applyBorder="1"/>
    <xf numFmtId="0" fontId="3" fillId="0" borderId="12" xfId="0" applyFont="1" applyBorder="1" applyAlignment="1">
      <alignment horizontal="center"/>
    </xf>
    <xf numFmtId="3" fontId="4" fillId="0" borderId="12" xfId="0" applyNumberFormat="1" applyFont="1" applyBorder="1" applyAlignment="1">
      <alignment horizontal="center"/>
    </xf>
    <xf numFmtId="164" fontId="2" fillId="0" borderId="12" xfId="0" applyNumberFormat="1" applyFont="1" applyBorder="1"/>
    <xf numFmtId="14" fontId="3" fillId="0" borderId="12" xfId="0" applyNumberFormat="1" applyFont="1" applyBorder="1"/>
    <xf numFmtId="0" fontId="3" fillId="0" borderId="12" xfId="0" applyFont="1" applyBorder="1"/>
    <xf numFmtId="164" fontId="3" fillId="0" borderId="12" xfId="0" applyNumberFormat="1" applyFont="1" applyBorder="1"/>
    <xf numFmtId="164" fontId="3" fillId="0" borderId="13" xfId="0" applyNumberFormat="1" applyFont="1" applyBorder="1"/>
    <xf numFmtId="0" fontId="3" fillId="0" borderId="9" xfId="0" applyFont="1" applyBorder="1"/>
    <xf numFmtId="0" fontId="2" fillId="0" borderId="11" xfId="0" applyFont="1" applyBorder="1"/>
    <xf numFmtId="0" fontId="2" fillId="0" borderId="12" xfId="0" applyFont="1" applyBorder="1"/>
    <xf numFmtId="3" fontId="2" fillId="0" borderId="12" xfId="0" applyNumberFormat="1" applyFont="1" applyBorder="1"/>
    <xf numFmtId="14" fontId="2" fillId="0" borderId="12" xfId="0" applyNumberFormat="1" applyFont="1" applyBorder="1"/>
    <xf numFmtId="164" fontId="2" fillId="0" borderId="13" xfId="0" applyNumberFormat="1" applyFont="1" applyBorder="1"/>
    <xf numFmtId="0" fontId="4" fillId="3" borderId="1" xfId="0" applyFont="1" applyFill="1" applyBorder="1" applyAlignment="1">
      <alignment horizontal="center" wrapText="1"/>
    </xf>
    <xf numFmtId="0" fontId="4" fillId="3" borderId="2" xfId="0" applyFont="1" applyFill="1" applyBorder="1" applyAlignment="1">
      <alignment horizontal="center" wrapText="1"/>
    </xf>
    <xf numFmtId="3" fontId="4" fillId="3" borderId="2" xfId="0" applyNumberFormat="1" applyFont="1" applyFill="1" applyBorder="1" applyAlignment="1">
      <alignment horizontal="center" wrapText="1"/>
    </xf>
    <xf numFmtId="14" fontId="4" fillId="3" borderId="2" xfId="0" applyNumberFormat="1" applyFont="1" applyFill="1" applyBorder="1" applyAlignment="1">
      <alignment horizontal="center" wrapText="1"/>
    </xf>
    <xf numFmtId="164" fontId="4" fillId="3" borderId="2" xfId="0" applyNumberFormat="1" applyFont="1" applyFill="1" applyBorder="1" applyAlignment="1">
      <alignment horizontal="center" wrapText="1"/>
    </xf>
    <xf numFmtId="14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3" fontId="5" fillId="0" borderId="2" xfId="0" applyNumberFormat="1" applyFont="1" applyBorder="1" applyAlignment="1">
      <alignment horizontal="center"/>
    </xf>
    <xf numFmtId="164" fontId="2" fillId="0" borderId="2" xfId="0" applyNumberFormat="1" applyFont="1" applyBorder="1" applyAlignment="1">
      <alignment horizontal="center"/>
    </xf>
    <xf numFmtId="164" fontId="2" fillId="0" borderId="2" xfId="0" applyNumberFormat="1" applyFont="1" applyBorder="1" applyAlignment="1">
      <alignment horizontal="right"/>
    </xf>
    <xf numFmtId="14" fontId="2" fillId="0" borderId="2" xfId="0" applyNumberFormat="1" applyFont="1" applyBorder="1" applyAlignment="1">
      <alignment horizontal="right"/>
    </xf>
    <xf numFmtId="0" fontId="2" fillId="0" borderId="2" xfId="0" applyFont="1" applyBorder="1"/>
    <xf numFmtId="14" fontId="2" fillId="0" borderId="3" xfId="0" applyNumberFormat="1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3" fontId="5" fillId="0" borderId="4" xfId="0" applyNumberFormat="1" applyFont="1" applyBorder="1" applyAlignment="1">
      <alignment horizontal="center"/>
    </xf>
    <xf numFmtId="164" fontId="2" fillId="0" borderId="4" xfId="0" applyNumberFormat="1" applyFont="1" applyBorder="1" applyAlignment="1">
      <alignment horizontal="center"/>
    </xf>
    <xf numFmtId="14" fontId="2" fillId="0" borderId="4" xfId="0" applyNumberFormat="1" applyFont="1" applyBorder="1" applyAlignment="1">
      <alignment horizontal="right"/>
    </xf>
    <xf numFmtId="0" fontId="2" fillId="0" borderId="4" xfId="0" applyFont="1" applyBorder="1"/>
    <xf numFmtId="164" fontId="2" fillId="0" borderId="4" xfId="0" applyNumberFormat="1" applyFont="1" applyBorder="1" applyAlignment="1">
      <alignment horizontal="right"/>
    </xf>
    <xf numFmtId="14" fontId="2" fillId="0" borderId="8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3" fillId="2" borderId="9" xfId="0" applyFont="1" applyFill="1" applyBorder="1" applyAlignment="1">
      <alignment horizontal="center"/>
    </xf>
    <xf numFmtId="164" fontId="2" fillId="0" borderId="9" xfId="0" applyNumberFormat="1" applyFont="1" applyBorder="1" applyAlignment="1">
      <alignment horizontal="center"/>
    </xf>
    <xf numFmtId="164" fontId="2" fillId="0" borderId="9" xfId="0" applyNumberFormat="1" applyFont="1" applyBorder="1" applyAlignment="1">
      <alignment horizontal="right"/>
    </xf>
    <xf numFmtId="0" fontId="2" fillId="0" borderId="9" xfId="0" applyFont="1" applyBorder="1"/>
    <xf numFmtId="14" fontId="2" fillId="0" borderId="11" xfId="0" applyNumberFormat="1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3" fillId="2" borderId="12" xfId="0" applyFont="1" applyFill="1" applyBorder="1" applyAlignment="1">
      <alignment horizontal="center"/>
    </xf>
    <xf numFmtId="164" fontId="2" fillId="0" borderId="12" xfId="0" applyNumberFormat="1" applyFont="1" applyBorder="1" applyAlignment="1">
      <alignment horizontal="center"/>
    </xf>
    <xf numFmtId="164" fontId="2" fillId="0" borderId="12" xfId="0" applyNumberFormat="1" applyFont="1" applyBorder="1" applyAlignment="1">
      <alignment horizontal="right"/>
    </xf>
    <xf numFmtId="9" fontId="2" fillId="0" borderId="0" xfId="1" applyFont="1"/>
    <xf numFmtId="0" fontId="3" fillId="2" borderId="0" xfId="0" applyFont="1" applyFill="1" applyBorder="1" applyAlignment="1">
      <alignment horizontal="center"/>
    </xf>
    <xf numFmtId="164" fontId="2" fillId="0" borderId="5" xfId="0" applyNumberFormat="1" applyFont="1" applyBorder="1" applyAlignment="1">
      <alignment horizontal="center" vertical="center"/>
    </xf>
    <xf numFmtId="164" fontId="2" fillId="0" borderId="6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V42"/>
  <sheetViews>
    <sheetView tabSelected="1" workbookViewId="0">
      <selection activeCell="M26" sqref="M26"/>
    </sheetView>
  </sheetViews>
  <sheetFormatPr baseColWidth="10" defaultColWidth="6.28515625" defaultRowHeight="15"/>
  <cols>
    <col min="1" max="1" width="16.7109375" style="1" bestFit="1" customWidth="1"/>
    <col min="2" max="2" width="5.85546875" style="1" bestFit="1" customWidth="1"/>
    <col min="3" max="3" width="16.85546875" style="1" bestFit="1" customWidth="1"/>
    <col min="4" max="4" width="9.5703125" style="1" bestFit="1" customWidth="1"/>
    <col min="5" max="5" width="9.7109375" style="2" bestFit="1" customWidth="1"/>
    <col min="6" max="6" width="11" style="1" bestFit="1" customWidth="1"/>
    <col min="7" max="7" width="12.5703125" style="1" bestFit="1" customWidth="1"/>
    <col min="8" max="8" width="11" style="1" bestFit="1" customWidth="1"/>
    <col min="9" max="9" width="10" style="1" bestFit="1" customWidth="1"/>
    <col min="10" max="10" width="12.5703125" style="1" bestFit="1" customWidth="1"/>
    <col min="11" max="11" width="7.85546875" style="1" bestFit="1" customWidth="1"/>
    <col min="12" max="12" width="18.140625" style="1" bestFit="1" customWidth="1"/>
    <col min="13" max="13" width="19.42578125" style="4" bestFit="1" customWidth="1"/>
    <col min="14" max="14" width="12" style="1" bestFit="1" customWidth="1"/>
    <col min="15" max="15" width="10" style="5" bestFit="1" customWidth="1"/>
    <col min="16" max="16" width="17.5703125" style="5" bestFit="1" customWidth="1"/>
    <col min="17" max="17" width="12.85546875" style="5" customWidth="1"/>
    <col min="18" max="18" width="15" style="1" bestFit="1" customWidth="1"/>
    <col min="19" max="19" width="6.28515625" style="1"/>
    <col min="20" max="20" width="10" style="1" bestFit="1" customWidth="1"/>
    <col min="21" max="21" width="12.5703125" style="1" bestFit="1" customWidth="1"/>
    <col min="22" max="22" width="11" style="1" bestFit="1" customWidth="1"/>
    <col min="23" max="16384" width="6.28515625" style="1"/>
  </cols>
  <sheetData>
    <row r="1" spans="1:16" ht="15.75" thickBot="1">
      <c r="H1" s="3">
        <v>0.01</v>
      </c>
      <c r="I1" s="3">
        <v>0.05</v>
      </c>
      <c r="J1" s="3">
        <v>0.19</v>
      </c>
    </row>
    <row r="2" spans="1:16" ht="15.75" thickBot="1">
      <c r="A2" s="32" t="s">
        <v>6</v>
      </c>
      <c r="B2" s="33" t="s">
        <v>7</v>
      </c>
      <c r="C2" s="33" t="s">
        <v>8</v>
      </c>
      <c r="D2" s="33" t="s">
        <v>9</v>
      </c>
      <c r="E2" s="34" t="s">
        <v>10</v>
      </c>
      <c r="F2" s="33" t="s">
        <v>11</v>
      </c>
      <c r="G2" s="33" t="s">
        <v>12</v>
      </c>
      <c r="H2" s="33" t="s">
        <v>13</v>
      </c>
      <c r="I2" s="33" t="s">
        <v>14</v>
      </c>
      <c r="J2" s="33" t="s">
        <v>15</v>
      </c>
      <c r="K2" s="33" t="s">
        <v>16</v>
      </c>
      <c r="L2" s="33" t="s">
        <v>17</v>
      </c>
      <c r="M2" s="35" t="s">
        <v>18</v>
      </c>
      <c r="N2" s="33" t="s">
        <v>19</v>
      </c>
      <c r="O2" s="36" t="s">
        <v>20</v>
      </c>
      <c r="P2" s="36" t="s">
        <v>21</v>
      </c>
    </row>
    <row r="3" spans="1:16" ht="15.75" thickBot="1">
      <c r="A3" s="37">
        <v>44642</v>
      </c>
      <c r="B3" s="38" t="s">
        <v>0</v>
      </c>
      <c r="C3" s="39" t="s">
        <v>1</v>
      </c>
      <c r="D3" s="38" t="s">
        <v>2</v>
      </c>
      <c r="E3" s="40">
        <v>79740</v>
      </c>
      <c r="F3" s="41">
        <v>5.9</v>
      </c>
      <c r="G3" s="41">
        <f>E3*F3</f>
        <v>470466</v>
      </c>
      <c r="H3" s="42">
        <f>G3*$H$1</f>
        <v>4704.66</v>
      </c>
      <c r="I3" s="42">
        <f>G3*$I$1</f>
        <v>23523.300000000003</v>
      </c>
      <c r="J3" s="42">
        <f>(G3+H3+I3)*$J$1</f>
        <v>94751.852399999989</v>
      </c>
      <c r="K3" s="66">
        <v>0.6</v>
      </c>
      <c r="L3" s="66">
        <f>SUM(G3:K8)</f>
        <v>1554986.4043999997</v>
      </c>
      <c r="M3" s="43">
        <v>44643</v>
      </c>
      <c r="N3" s="44" t="s">
        <v>3</v>
      </c>
      <c r="O3" s="42">
        <v>5050.05</v>
      </c>
      <c r="P3" s="6">
        <v>500000</v>
      </c>
    </row>
    <row r="4" spans="1:16" ht="15.75" thickBot="1">
      <c r="A4" s="45">
        <v>44652</v>
      </c>
      <c r="B4" s="46" t="s">
        <v>4</v>
      </c>
      <c r="C4" s="47" t="s">
        <v>1</v>
      </c>
      <c r="D4" s="46" t="s">
        <v>2</v>
      </c>
      <c r="E4" s="48">
        <v>27060</v>
      </c>
      <c r="F4" s="49">
        <v>5.9</v>
      </c>
      <c r="G4" s="41">
        <f t="shared" ref="G4:G8" si="0">E4*F4</f>
        <v>159654</v>
      </c>
      <c r="H4" s="42">
        <f t="shared" ref="H4:H8" si="1">G4*$H$1</f>
        <v>1596.54</v>
      </c>
      <c r="I4" s="42">
        <f t="shared" ref="I4:I8" si="2">G4*$I$1</f>
        <v>7982.7000000000007</v>
      </c>
      <c r="J4" s="42">
        <f t="shared" ref="J4:J8" si="3">(G4+H4+I4)*$J$1</f>
        <v>32154.315600000005</v>
      </c>
      <c r="K4" s="67"/>
      <c r="L4" s="67"/>
      <c r="M4" s="50">
        <v>44649</v>
      </c>
      <c r="N4" s="51" t="s">
        <v>3</v>
      </c>
      <c r="O4" s="52">
        <v>1515.1510000000001</v>
      </c>
      <c r="P4" s="7">
        <v>150000</v>
      </c>
    </row>
    <row r="5" spans="1:16" ht="15.75" thickBot="1">
      <c r="A5" s="45">
        <v>44652</v>
      </c>
      <c r="B5" s="46" t="s">
        <v>4</v>
      </c>
      <c r="C5" s="47" t="s">
        <v>1</v>
      </c>
      <c r="D5" s="46" t="s">
        <v>2</v>
      </c>
      <c r="E5" s="48">
        <v>27120</v>
      </c>
      <c r="F5" s="49">
        <v>5.9</v>
      </c>
      <c r="G5" s="41">
        <f t="shared" si="0"/>
        <v>160008</v>
      </c>
      <c r="H5" s="42">
        <f t="shared" si="1"/>
        <v>1600.08</v>
      </c>
      <c r="I5" s="42">
        <f t="shared" si="2"/>
        <v>8000.4000000000005</v>
      </c>
      <c r="J5" s="42">
        <f t="shared" si="3"/>
        <v>32225.611199999996</v>
      </c>
      <c r="K5" s="67"/>
      <c r="L5" s="67"/>
      <c r="M5" s="50">
        <v>44655</v>
      </c>
      <c r="N5" s="51" t="s">
        <v>5</v>
      </c>
      <c r="O5" s="52">
        <v>3500</v>
      </c>
      <c r="P5" s="52">
        <v>346500</v>
      </c>
    </row>
    <row r="6" spans="1:16" ht="15.75" thickBot="1">
      <c r="A6" s="45">
        <v>44655</v>
      </c>
      <c r="B6" s="46" t="s">
        <v>4</v>
      </c>
      <c r="C6" s="47" t="s">
        <v>1</v>
      </c>
      <c r="D6" s="8" t="s">
        <v>2</v>
      </c>
      <c r="E6" s="9">
        <v>24140</v>
      </c>
      <c r="F6" s="49">
        <v>5.9</v>
      </c>
      <c r="G6" s="41">
        <f t="shared" si="0"/>
        <v>142426</v>
      </c>
      <c r="H6" s="42">
        <f t="shared" si="1"/>
        <v>1424.26</v>
      </c>
      <c r="I6" s="42">
        <f t="shared" si="2"/>
        <v>7121.3</v>
      </c>
      <c r="J6" s="42">
        <f t="shared" si="3"/>
        <v>28684.596399999999</v>
      </c>
      <c r="K6" s="67"/>
      <c r="L6" s="67"/>
      <c r="M6" s="10">
        <v>44662</v>
      </c>
      <c r="N6" s="51" t="s">
        <v>5</v>
      </c>
      <c r="O6" s="11">
        <v>5484.2120000000004</v>
      </c>
      <c r="P6" s="11">
        <v>542936.99100000004</v>
      </c>
    </row>
    <row r="7" spans="1:16" ht="15.75" thickBot="1">
      <c r="A7" s="45">
        <v>44655</v>
      </c>
      <c r="B7" s="46" t="s">
        <v>4</v>
      </c>
      <c r="C7" s="47" t="s">
        <v>1</v>
      </c>
      <c r="D7" s="8" t="s">
        <v>2</v>
      </c>
      <c r="E7" s="9">
        <v>26160</v>
      </c>
      <c r="F7" s="49">
        <v>5.9</v>
      </c>
      <c r="G7" s="41">
        <f t="shared" si="0"/>
        <v>154344</v>
      </c>
      <c r="H7" s="42">
        <f t="shared" si="1"/>
        <v>1543.44</v>
      </c>
      <c r="I7" s="42">
        <f t="shared" si="2"/>
        <v>7717.2000000000007</v>
      </c>
      <c r="J7" s="42">
        <f t="shared" si="3"/>
        <v>31084.881600000004</v>
      </c>
      <c r="K7" s="67"/>
      <c r="L7" s="67"/>
      <c r="M7" s="10"/>
      <c r="N7" s="12"/>
      <c r="O7" s="11"/>
      <c r="P7" s="11"/>
    </row>
    <row r="8" spans="1:16" ht="15.75" thickBot="1">
      <c r="A8" s="45">
        <v>44655</v>
      </c>
      <c r="B8" s="46" t="s">
        <v>4</v>
      </c>
      <c r="C8" s="47" t="s">
        <v>1</v>
      </c>
      <c r="D8" s="8" t="s">
        <v>2</v>
      </c>
      <c r="E8" s="9">
        <v>24720</v>
      </c>
      <c r="F8" s="49">
        <v>5.9</v>
      </c>
      <c r="G8" s="41">
        <f t="shared" si="0"/>
        <v>145848</v>
      </c>
      <c r="H8" s="42">
        <f t="shared" si="1"/>
        <v>1458.48</v>
      </c>
      <c r="I8" s="42">
        <f t="shared" si="2"/>
        <v>7292.4000000000005</v>
      </c>
      <c r="J8" s="42">
        <f t="shared" si="3"/>
        <v>29373.787200000002</v>
      </c>
      <c r="K8" s="68"/>
      <c r="L8" s="68"/>
      <c r="M8" s="10"/>
      <c r="N8" s="12"/>
      <c r="O8" s="11"/>
      <c r="P8" s="11"/>
    </row>
    <row r="9" spans="1:16">
      <c r="E9" s="2">
        <f>SUM(E3:E8)</f>
        <v>208940</v>
      </c>
      <c r="F9" s="5"/>
      <c r="G9" s="5"/>
      <c r="H9" s="5"/>
      <c r="I9" s="5"/>
      <c r="J9" s="5"/>
      <c r="K9" s="5"/>
      <c r="L9" s="5"/>
    </row>
    <row r="10" spans="1:16" ht="15.75" thickBot="1">
      <c r="F10" s="5"/>
      <c r="G10" s="5"/>
      <c r="H10" s="5"/>
      <c r="I10" s="5"/>
      <c r="J10" s="5"/>
      <c r="K10" s="5"/>
      <c r="L10" s="5"/>
    </row>
    <row r="11" spans="1:16">
      <c r="A11" s="53">
        <v>44699</v>
      </c>
      <c r="B11" s="54" t="s">
        <v>22</v>
      </c>
      <c r="C11" s="55" t="s">
        <v>1</v>
      </c>
      <c r="D11" s="13" t="s">
        <v>2</v>
      </c>
      <c r="E11" s="14">
        <v>53840</v>
      </c>
      <c r="F11" s="56">
        <v>6.3650000000000002</v>
      </c>
      <c r="G11" s="56">
        <f t="shared" ref="G11" si="4">E11*F11</f>
        <v>342691.60000000003</v>
      </c>
      <c r="H11" s="57">
        <f t="shared" ref="H11:H15" si="5">G11*$H$1</f>
        <v>3426.9160000000006</v>
      </c>
      <c r="I11" s="57">
        <f t="shared" ref="I11" si="6">G11*$I$1</f>
        <v>17134.580000000002</v>
      </c>
      <c r="J11" s="57">
        <f t="shared" ref="J11" si="7">(G11+H11+I11)*$J$1</f>
        <v>69018.088240000012</v>
      </c>
      <c r="K11" s="15">
        <v>0.6</v>
      </c>
      <c r="L11" s="15">
        <f>SUM(G11:K11)</f>
        <v>432271.78424000007</v>
      </c>
      <c r="M11" s="16">
        <v>44699</v>
      </c>
      <c r="N11" s="58" t="s">
        <v>5</v>
      </c>
      <c r="O11" s="17">
        <v>0</v>
      </c>
      <c r="P11" s="18">
        <v>216000</v>
      </c>
    </row>
    <row r="12" spans="1:16" ht="15.75" thickBot="1">
      <c r="A12" s="59"/>
      <c r="B12" s="60"/>
      <c r="C12" s="61"/>
      <c r="D12" s="19"/>
      <c r="E12" s="20"/>
      <c r="F12" s="62"/>
      <c r="G12" s="62"/>
      <c r="H12" s="63"/>
      <c r="I12" s="63"/>
      <c r="J12" s="63"/>
      <c r="K12" s="21"/>
      <c r="L12" s="21"/>
      <c r="M12" s="22">
        <v>44704</v>
      </c>
      <c r="N12" s="23" t="s">
        <v>5</v>
      </c>
      <c r="O12" s="24">
        <v>4322.7169999999996</v>
      </c>
      <c r="P12" s="25">
        <v>211949.06700000001</v>
      </c>
    </row>
    <row r="13" spans="1:16">
      <c r="F13" s="5"/>
      <c r="G13" s="5"/>
      <c r="H13" s="5"/>
      <c r="I13" s="5"/>
      <c r="J13" s="5"/>
      <c r="K13" s="5"/>
      <c r="L13" s="5"/>
    </row>
    <row r="14" spans="1:16" ht="15.75" thickBot="1">
      <c r="F14" s="5"/>
      <c r="G14" s="5"/>
      <c r="H14" s="5"/>
      <c r="I14" s="5"/>
      <c r="J14" s="5"/>
      <c r="K14" s="5"/>
      <c r="L14" s="5"/>
    </row>
    <row r="15" spans="1:16">
      <c r="A15" s="53">
        <v>44704</v>
      </c>
      <c r="B15" s="54" t="s">
        <v>22</v>
      </c>
      <c r="C15" s="55" t="s">
        <v>1</v>
      </c>
      <c r="D15" s="13" t="s">
        <v>2</v>
      </c>
      <c r="E15" s="14">
        <v>27820</v>
      </c>
      <c r="F15" s="56">
        <v>6.3650000000000002</v>
      </c>
      <c r="G15" s="56">
        <f t="shared" ref="G15" si="8">E15*F15</f>
        <v>177074.30000000002</v>
      </c>
      <c r="H15" s="57">
        <f t="shared" si="5"/>
        <v>1770.7430000000002</v>
      </c>
      <c r="I15" s="57">
        <f t="shared" ref="I15" si="9">G15*$I$1</f>
        <v>8853.715000000002</v>
      </c>
      <c r="J15" s="57">
        <f t="shared" ref="J15" si="10">(G15+H15+I15)*$J$1</f>
        <v>35662.764020000002</v>
      </c>
      <c r="K15" s="15">
        <v>0.6</v>
      </c>
      <c r="L15" s="15">
        <f>SUM(G15:K15)</f>
        <v>223362.12202000001</v>
      </c>
      <c r="M15" s="16">
        <v>44704</v>
      </c>
      <c r="N15" s="26" t="s">
        <v>5</v>
      </c>
      <c r="O15" s="17">
        <v>0</v>
      </c>
      <c r="P15" s="18">
        <v>111681.061</v>
      </c>
    </row>
    <row r="16" spans="1:16" ht="15.75" thickBot="1">
      <c r="A16" s="27"/>
      <c r="B16" s="28"/>
      <c r="C16" s="28"/>
      <c r="D16" s="28"/>
      <c r="E16" s="29"/>
      <c r="F16" s="21"/>
      <c r="G16" s="21"/>
      <c r="H16" s="21"/>
      <c r="I16" s="21"/>
      <c r="J16" s="21"/>
      <c r="K16" s="21"/>
      <c r="L16" s="21"/>
      <c r="M16" s="30"/>
      <c r="N16" s="28"/>
      <c r="O16" s="21"/>
      <c r="P16" s="31"/>
    </row>
    <row r="17" spans="1:22">
      <c r="F17" s="5"/>
      <c r="G17" s="5"/>
      <c r="H17" s="5"/>
      <c r="I17" s="5"/>
      <c r="J17" s="5"/>
      <c r="K17" s="5"/>
      <c r="L17" s="5"/>
    </row>
    <row r="18" spans="1:22">
      <c r="F18" s="5"/>
      <c r="G18" s="5"/>
      <c r="H18" s="5"/>
      <c r="I18" s="5"/>
      <c r="J18" s="5"/>
      <c r="K18" s="5"/>
      <c r="M18" s="1"/>
      <c r="O18" s="1"/>
      <c r="P18" s="1"/>
      <c r="Q18" s="64">
        <v>0.01</v>
      </c>
      <c r="R18" s="4"/>
      <c r="T18" s="5"/>
      <c r="U18" s="5"/>
      <c r="V18" s="5"/>
    </row>
    <row r="19" spans="1:22" ht="15.75" thickBot="1">
      <c r="A19" s="1" t="s">
        <v>23</v>
      </c>
      <c r="F19" s="5"/>
      <c r="G19" s="5"/>
      <c r="H19" s="5"/>
      <c r="I19" s="5"/>
      <c r="J19" s="5"/>
      <c r="K19" s="5"/>
      <c r="L19" s="1" t="s">
        <v>27</v>
      </c>
      <c r="M19" s="1" t="s">
        <v>28</v>
      </c>
      <c r="O19" s="1"/>
      <c r="P19" s="1"/>
      <c r="Q19" s="5" t="s">
        <v>20</v>
      </c>
      <c r="R19" s="4" t="s">
        <v>24</v>
      </c>
      <c r="T19" s="5" t="s">
        <v>25</v>
      </c>
      <c r="U19" s="5" t="s">
        <v>26</v>
      </c>
      <c r="V19" s="5"/>
    </row>
    <row r="20" spans="1:22">
      <c r="A20" s="4">
        <v>44681</v>
      </c>
      <c r="C20" s="55" t="s">
        <v>1</v>
      </c>
      <c r="D20" s="1" t="s">
        <v>2</v>
      </c>
      <c r="E20" s="2">
        <v>208940</v>
      </c>
      <c r="F20" s="5">
        <v>5.9</v>
      </c>
      <c r="G20" s="5">
        <f>+E20*F20</f>
        <v>1232746</v>
      </c>
      <c r="H20" s="5">
        <f>+G20*0.19</f>
        <v>234221.74</v>
      </c>
      <c r="I20" s="5">
        <v>0.6</v>
      </c>
      <c r="J20" s="5">
        <f>+I20+H20+G20</f>
        <v>1466968.34</v>
      </c>
      <c r="K20" s="5"/>
      <c r="L20" s="5">
        <f>SUM(O3:P6)</f>
        <v>1554986.4040000001</v>
      </c>
      <c r="M20" s="5">
        <f>+J20-L20</f>
        <v>-88018.064000000013</v>
      </c>
      <c r="O20" s="1"/>
      <c r="P20" s="1"/>
      <c r="Q20" s="5">
        <f>+J20*$Q$18</f>
        <v>14669.683400000002</v>
      </c>
      <c r="R20" s="5">
        <f>+J20-Q20</f>
        <v>1452298.6566000001</v>
      </c>
      <c r="T20" s="5">
        <f>+O3+O4+O5+O6</f>
        <v>15549.413</v>
      </c>
      <c r="U20" s="5">
        <f>+P3+P4+P5+P6</f>
        <v>1539436.9909999999</v>
      </c>
      <c r="V20" s="5">
        <f>+J20-U20</f>
        <v>-72468.650999999838</v>
      </c>
    </row>
    <row r="21" spans="1:22">
      <c r="A21" s="4"/>
      <c r="C21" s="65"/>
      <c r="F21" s="5"/>
      <c r="G21" s="5"/>
      <c r="H21" s="5"/>
      <c r="I21" s="5"/>
      <c r="J21" s="5"/>
      <c r="K21" s="5"/>
      <c r="L21" s="5"/>
      <c r="M21" s="5"/>
      <c r="O21" s="1"/>
      <c r="P21" s="1"/>
      <c r="R21" s="5"/>
      <c r="T21" s="5"/>
      <c r="U21" s="5"/>
      <c r="V21" s="5"/>
    </row>
    <row r="22" spans="1:22">
      <c r="A22" s="4">
        <v>44699</v>
      </c>
      <c r="C22" s="1" t="s">
        <v>1</v>
      </c>
      <c r="D22" s="1" t="s">
        <v>2</v>
      </c>
      <c r="E22" s="2">
        <v>53840</v>
      </c>
      <c r="F22" s="5">
        <v>6.3650000000000002</v>
      </c>
      <c r="G22" s="5">
        <f>+E22*F22</f>
        <v>342691.60000000003</v>
      </c>
      <c r="H22" s="5">
        <f>+G22*0.19</f>
        <v>65111.40400000001</v>
      </c>
      <c r="I22" s="5">
        <v>0.6</v>
      </c>
      <c r="J22" s="5">
        <f t="shared" ref="J22:J24" si="11">+I22+H22+G22</f>
        <v>407803.60400000005</v>
      </c>
      <c r="K22" s="5"/>
      <c r="L22" s="5">
        <f>SUM(O11:P12)</f>
        <v>432271.78399999999</v>
      </c>
      <c r="M22" s="5">
        <f t="shared" ref="M22:M25" si="12">+J22-L22</f>
        <v>-24468.179999999935</v>
      </c>
      <c r="O22" s="1"/>
      <c r="P22" s="1"/>
      <c r="Q22" s="5">
        <f>+J22*$Q$18</f>
        <v>4078.0360400000004</v>
      </c>
      <c r="R22" s="5">
        <f>+J22-Q22</f>
        <v>403725.56796000007</v>
      </c>
      <c r="T22" s="5">
        <f>+O12</f>
        <v>4322.7169999999996</v>
      </c>
      <c r="U22" s="5">
        <f>+P11+P12</f>
        <v>427949.06700000004</v>
      </c>
      <c r="V22" s="5">
        <f>+J22-U22</f>
        <v>-20145.462999999989</v>
      </c>
    </row>
    <row r="23" spans="1:22">
      <c r="A23" s="4">
        <v>44704</v>
      </c>
      <c r="C23" s="1" t="s">
        <v>1</v>
      </c>
      <c r="D23" s="1" t="s">
        <v>2</v>
      </c>
      <c r="E23" s="2">
        <v>27820</v>
      </c>
      <c r="F23" s="5">
        <v>6.3650000000000002</v>
      </c>
      <c r="G23" s="5">
        <f>+E23*F23</f>
        <v>177074.30000000002</v>
      </c>
      <c r="H23" s="5">
        <f>+G23*0.19</f>
        <v>33644.117000000006</v>
      </c>
      <c r="I23" s="5">
        <v>0.6</v>
      </c>
      <c r="J23" s="5">
        <f t="shared" si="11"/>
        <v>210719.01700000002</v>
      </c>
      <c r="K23" s="5"/>
      <c r="L23" s="5">
        <f>SUM(P15)</f>
        <v>111681.061</v>
      </c>
      <c r="M23" s="5">
        <f t="shared" si="12"/>
        <v>99037.95600000002</v>
      </c>
      <c r="O23" s="1"/>
      <c r="P23" s="1"/>
      <c r="Q23" s="5">
        <f>+J23*$Q$18</f>
        <v>2107.1901700000003</v>
      </c>
      <c r="R23" s="5">
        <f>+J23-Q23</f>
        <v>208611.82683000003</v>
      </c>
      <c r="T23" s="5"/>
      <c r="U23" s="5">
        <f>+P15</f>
        <v>111681.061</v>
      </c>
      <c r="V23" s="5">
        <f>+J23-U23</f>
        <v>99037.95600000002</v>
      </c>
    </row>
    <row r="24" spans="1:22">
      <c r="A24" s="4">
        <v>44712</v>
      </c>
      <c r="C24" s="1" t="s">
        <v>1</v>
      </c>
      <c r="D24" s="1" t="s">
        <v>2</v>
      </c>
      <c r="E24" s="2">
        <v>51200</v>
      </c>
      <c r="F24" s="5">
        <v>6.3650000000000002</v>
      </c>
      <c r="G24" s="5">
        <f>+E24*F24</f>
        <v>325888</v>
      </c>
      <c r="H24" s="5">
        <f>+G24*0.19</f>
        <v>61918.720000000001</v>
      </c>
      <c r="I24" s="5">
        <v>0.6</v>
      </c>
      <c r="J24" s="5">
        <f t="shared" si="11"/>
        <v>387807.32</v>
      </c>
      <c r="K24" s="5"/>
      <c r="L24" s="5">
        <v>260000</v>
      </c>
      <c r="M24" s="5">
        <f t="shared" si="12"/>
        <v>127807.32</v>
      </c>
      <c r="N24" s="5">
        <f>M24/2</f>
        <v>63903.66</v>
      </c>
      <c r="O24" s="1"/>
      <c r="P24" s="1"/>
      <c r="Q24" s="5">
        <f>+J24*$Q$18</f>
        <v>3878.0732000000003</v>
      </c>
      <c r="R24" s="5">
        <f>+J24-Q24</f>
        <v>383929.24680000002</v>
      </c>
      <c r="T24" s="5"/>
      <c r="U24" s="5"/>
      <c r="V24" s="5">
        <f>+J24-U24</f>
        <v>387807.32</v>
      </c>
    </row>
    <row r="25" spans="1:22">
      <c r="A25" s="4">
        <v>44716</v>
      </c>
      <c r="C25" s="1" t="s">
        <v>1</v>
      </c>
      <c r="D25" s="1" t="s">
        <v>2</v>
      </c>
      <c r="E25" s="2">
        <v>27440</v>
      </c>
      <c r="F25" s="5">
        <v>6.3650000000000002</v>
      </c>
      <c r="G25" s="5">
        <f>+E25*F25</f>
        <v>174655.6</v>
      </c>
      <c r="H25" s="5">
        <f>+G25*0.19</f>
        <v>33184.563999999998</v>
      </c>
      <c r="I25" s="5">
        <v>0.6</v>
      </c>
      <c r="J25" s="5">
        <f t="shared" ref="J25" si="13">+I25+H25+G25</f>
        <v>207840.764</v>
      </c>
      <c r="K25" s="5"/>
      <c r="L25" s="5"/>
      <c r="M25" s="5">
        <f t="shared" si="12"/>
        <v>207840.764</v>
      </c>
      <c r="N25" s="5"/>
      <c r="O25" s="1"/>
      <c r="P25" s="1"/>
      <c r="R25" s="5"/>
      <c r="T25" s="5"/>
      <c r="U25" s="5"/>
      <c r="V25" s="5"/>
    </row>
    <row r="26" spans="1:22">
      <c r="A26" s="4"/>
      <c r="F26" s="5"/>
      <c r="G26" s="5"/>
      <c r="H26" s="5"/>
      <c r="I26" s="5"/>
      <c r="J26" s="5">
        <f>SUM(J20:J25)</f>
        <v>2681139.0449999999</v>
      </c>
      <c r="K26" s="5"/>
      <c r="L26" s="5">
        <f>SUM(L20:L24)</f>
        <v>2358939.2490000003</v>
      </c>
      <c r="M26" s="5">
        <f>SUM(M20:M25)</f>
        <v>322199.79600000009</v>
      </c>
      <c r="O26" s="1"/>
      <c r="P26" s="1"/>
      <c r="Q26" s="5">
        <f>SUM(Q20:Q24)</f>
        <v>24732.982810000001</v>
      </c>
      <c r="R26" s="5">
        <f>SUM(R20:R24)</f>
        <v>2448565.29819</v>
      </c>
      <c r="T26" s="5">
        <f>SUM(T20:T24)</f>
        <v>19872.13</v>
      </c>
      <c r="U26" s="5">
        <f>SUM(U20:U24)</f>
        <v>2079067.1189999999</v>
      </c>
      <c r="V26" s="5"/>
    </row>
    <row r="27" spans="1:22">
      <c r="A27" s="4"/>
      <c r="F27" s="5"/>
      <c r="G27" s="5"/>
      <c r="H27" s="5"/>
      <c r="I27" s="5"/>
      <c r="J27" s="5"/>
      <c r="K27" s="5"/>
      <c r="M27" s="1"/>
      <c r="O27" s="1"/>
      <c r="P27" s="1"/>
      <c r="R27" s="4"/>
      <c r="T27" s="5">
        <f>+T26-Q26</f>
        <v>-4860.8528100000003</v>
      </c>
      <c r="U27" s="5">
        <f>+U26-R26</f>
        <v>-369498.17919000005</v>
      </c>
      <c r="V27" s="5"/>
    </row>
    <row r="28" spans="1:22">
      <c r="A28" s="4"/>
      <c r="F28" s="5"/>
      <c r="G28" s="5"/>
      <c r="H28" s="5"/>
      <c r="I28" s="5"/>
      <c r="J28" s="5"/>
      <c r="K28" s="5"/>
      <c r="M28" s="1">
        <f>+M26*0.99</f>
        <v>318977.79804000008</v>
      </c>
      <c r="O28" s="1"/>
      <c r="P28" s="1"/>
      <c r="R28" s="4"/>
      <c r="T28" s="5"/>
      <c r="U28" s="5"/>
      <c r="V28" s="5"/>
    </row>
    <row r="29" spans="1:22">
      <c r="A29" s="4"/>
      <c r="E29" s="2">
        <v>28020</v>
      </c>
      <c r="F29" s="5">
        <v>6.0549999999999997</v>
      </c>
      <c r="G29" s="5">
        <f>+E29*F29</f>
        <v>169661.1</v>
      </c>
      <c r="H29" s="5">
        <f>+G29*0.19</f>
        <v>32235.609</v>
      </c>
      <c r="I29" s="5">
        <v>0.6</v>
      </c>
      <c r="J29" s="5">
        <f>+I29+H29+G29</f>
        <v>201897.30900000001</v>
      </c>
      <c r="K29" s="5"/>
      <c r="L29" s="5"/>
      <c r="M29" s="1">
        <f>+M28/2</f>
        <v>159488.89902000004</v>
      </c>
    </row>
    <row r="30" spans="1:22">
      <c r="A30" s="4"/>
      <c r="F30" s="5"/>
      <c r="G30" s="5"/>
      <c r="H30" s="5"/>
      <c r="I30" s="5"/>
      <c r="J30" s="5"/>
      <c r="K30" s="5"/>
      <c r="L30" s="5"/>
      <c r="M30" s="1">
        <v>160000</v>
      </c>
    </row>
    <row r="31" spans="1:22">
      <c r="A31" s="4"/>
      <c r="F31" s="5"/>
      <c r="G31" s="5"/>
      <c r="H31" s="5"/>
      <c r="I31" s="5"/>
      <c r="J31" s="5"/>
      <c r="K31" s="5"/>
      <c r="L31" s="5"/>
      <c r="M31" s="1">
        <f>+M28-M30</f>
        <v>158977.79804000008</v>
      </c>
    </row>
    <row r="32" spans="1:22">
      <c r="A32" s="4"/>
      <c r="F32" s="5"/>
      <c r="G32" s="5"/>
      <c r="H32" s="5"/>
      <c r="I32" s="5"/>
      <c r="J32" s="5"/>
      <c r="K32" s="5"/>
      <c r="L32" s="5"/>
    </row>
    <row r="33" spans="1:12">
      <c r="A33" s="4"/>
      <c r="F33" s="5"/>
      <c r="G33" s="5"/>
      <c r="H33" s="5"/>
      <c r="I33" s="5"/>
      <c r="J33" s="5"/>
      <c r="K33" s="5"/>
      <c r="L33" s="5"/>
    </row>
    <row r="34" spans="1:12">
      <c r="A34" s="4"/>
      <c r="F34" s="5"/>
      <c r="G34" s="5"/>
      <c r="H34" s="5"/>
      <c r="I34" s="5"/>
      <c r="J34" s="5"/>
      <c r="K34" s="5"/>
      <c r="L34" s="5"/>
    </row>
    <row r="35" spans="1:12">
      <c r="F35" s="5"/>
      <c r="G35" s="5"/>
      <c r="H35" s="5"/>
      <c r="I35" s="5"/>
      <c r="J35" s="5"/>
      <c r="K35" s="5"/>
      <c r="L35" s="5"/>
    </row>
    <row r="36" spans="1:12">
      <c r="F36" s="5"/>
      <c r="G36" s="5"/>
      <c r="H36" s="5"/>
      <c r="I36" s="5"/>
      <c r="J36" s="5"/>
      <c r="K36" s="5"/>
      <c r="L36" s="5"/>
    </row>
    <row r="37" spans="1:12">
      <c r="F37" s="5"/>
      <c r="G37" s="5"/>
      <c r="H37" s="5"/>
      <c r="I37" s="5"/>
      <c r="J37" s="5"/>
      <c r="K37" s="5"/>
      <c r="L37" s="5"/>
    </row>
    <row r="38" spans="1:12">
      <c r="F38" s="5"/>
      <c r="G38" s="5"/>
      <c r="H38" s="5"/>
      <c r="I38" s="5"/>
      <c r="J38" s="5"/>
      <c r="K38" s="5"/>
      <c r="L38" s="5"/>
    </row>
    <row r="39" spans="1:12">
      <c r="F39" s="5"/>
      <c r="G39" s="5"/>
      <c r="H39" s="5"/>
      <c r="I39" s="5"/>
      <c r="J39" s="5"/>
      <c r="K39" s="5"/>
      <c r="L39" s="5"/>
    </row>
    <row r="40" spans="1:12">
      <c r="F40" s="5"/>
      <c r="G40" s="5"/>
      <c r="H40" s="5"/>
      <c r="I40" s="5"/>
      <c r="J40" s="5"/>
      <c r="K40" s="5"/>
      <c r="L40" s="5"/>
    </row>
    <row r="41" spans="1:12">
      <c r="F41" s="5"/>
      <c r="G41" s="5"/>
      <c r="H41" s="5"/>
      <c r="I41" s="5"/>
      <c r="J41" s="5"/>
      <c r="K41" s="5"/>
      <c r="L41" s="5"/>
    </row>
    <row r="42" spans="1:12">
      <c r="F42" s="5"/>
      <c r="G42" s="5"/>
      <c r="H42" s="5"/>
      <c r="I42" s="5"/>
      <c r="J42" s="5"/>
      <c r="K42" s="5"/>
      <c r="L42" s="5"/>
    </row>
  </sheetData>
  <mergeCells count="2">
    <mergeCell ref="K3:K8"/>
    <mergeCell ref="L3:L8"/>
  </mergeCells>
  <pageMargins left="0.70866141732283472" right="0.70866141732283472" top="0.74803149606299213" bottom="0.74803149606299213" header="0.31496062992125984" footer="0.31496062992125984"/>
  <pageSetup paperSize="9" scale="7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mohamed_limaiem</dc:creator>
  <cp:lastModifiedBy>mohamed_limaiem</cp:lastModifiedBy>
  <cp:lastPrinted>2022-05-31T16:18:09Z</cp:lastPrinted>
  <dcterms:created xsi:type="dcterms:W3CDTF">2022-05-31T15:23:29Z</dcterms:created>
  <dcterms:modified xsi:type="dcterms:W3CDTF">2022-06-07T07:29:47Z</dcterms:modified>
</cp:coreProperties>
</file>