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pivotTables/pivotTable6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customXml/itemProps39.xml" ContentType="application/vnd.openxmlformats-officedocument.customXmlProperties+xml"/>
  <Override PartName="/customXml/itemProps40.xml" ContentType="application/vnd.openxmlformats-officedocument.customXmlProperties+xml"/>
  <Override PartName="/customXml/itemProps41.xml" ContentType="application/vnd.openxmlformats-officedocument.customXmlProperties+xml"/>
  <Override PartName="/customXml/itemProps42.xml" ContentType="application/vnd.openxmlformats-officedocument.customXmlProperties+xml"/>
  <Override PartName="/customXml/itemProps43.xml" ContentType="application/vnd.openxmlformats-officedocument.customXmlProperties+xml"/>
  <Override PartName="/customXml/itemProps44.xml" ContentType="application/vnd.openxmlformats-officedocument.customXmlProperties+xml"/>
  <Override PartName="/customXml/itemProps45.xml" ContentType="application/vnd.openxmlformats-officedocument.customXmlProperties+xml"/>
  <Override PartName="/customXml/itemProps46.xml" ContentType="application/vnd.openxmlformats-officedocument.customXmlProperties+xml"/>
  <Override PartName="/customXml/itemProps47.xml" ContentType="application/vnd.openxmlformats-officedocument.customXmlProperties+xml"/>
  <Override PartName="/customXml/itemProps48.xml" ContentType="application/vnd.openxmlformats-officedocument.customXmlProperties+xml"/>
  <Override PartName="/customXml/itemProps49.xml" ContentType="application/vnd.openxmlformats-officedocument.customXmlProperties+xml"/>
  <Override PartName="/customXml/itemProps50.xml" ContentType="application/vnd.openxmlformats-officedocument.customXmlProperties+xml"/>
  <Override PartName="/customXml/itemProps51.xml" ContentType="application/vnd.openxmlformats-officedocument.customXmlProperties+xml"/>
  <Override PartName="/customXml/itemProps52.xml" ContentType="application/vnd.openxmlformats-officedocument.customXmlProperties+xml"/>
  <Override PartName="/customXml/itemProps53.xml" ContentType="application/vnd.openxmlformats-officedocument.customXmlProperties+xml"/>
  <Override PartName="/customXml/itemProps54.xml" ContentType="application/vnd.openxmlformats-officedocument.customXmlProperties+xml"/>
  <Override PartName="/customXml/itemProps5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ohamed_limaiem.SNANOUR\Desktop\"/>
    </mc:Choice>
  </mc:AlternateContent>
  <xr:revisionPtr revIDLastSave="0" documentId="13_ncr:1_{3EF67853-AB48-41A5-8F31-B0910907C2AB}" xr6:coauthVersionLast="47" xr6:coauthVersionMax="47" xr10:uidLastSave="{00000000-0000-0000-0000-000000000000}"/>
  <bookViews>
    <workbookView xWindow="-120" yWindow="-120" windowWidth="29040" windowHeight="15840" tabRatio="685" activeTab="3" xr2:uid="{00000000-000D-0000-FFFF-FFFF00000000}"/>
  </bookViews>
  <sheets>
    <sheet name="GROUP" sheetId="27" r:id="rId1"/>
    <sheet name="All.Entities" sheetId="30" r:id="rId2"/>
    <sheet name="RESOURCE" sheetId="14" r:id="rId3"/>
    <sheet name="Incomes.All" sheetId="11" r:id="rId4"/>
    <sheet name="Payments.All" sheetId="3" state="hidden" r:id="rId5"/>
    <sheet name="Payments.Add" sheetId="17" r:id="rId6"/>
    <sheet name="Payments_mapping" sheetId="7" r:id="rId7"/>
  </sheets>
  <definedNames>
    <definedName name="_xlnm._FilterDatabase" localSheetId="6" hidden="1">Payments_mapping!$A$2:$B$45</definedName>
    <definedName name="ExternalData_1" localSheetId="4" hidden="1">Payments.All!$B$2:$N$169</definedName>
  </definedNames>
  <calcPr calcId="191028"/>
  <pivotCaches>
    <pivotCache cacheId="0" r:id="rId8"/>
    <pivotCache cacheId="116" r:id="rId9"/>
    <pivotCache cacheId="119" r:id="rId10"/>
    <pivotCache cacheId="122" r:id="rId11"/>
    <pivotCache cacheId="125" r:id="rId12"/>
    <pivotCache cacheId="128" r:id="rId1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F_c35766ca-82c1-4876-b303-bb1334260d19" name="CF" connection="Query - CF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1" l="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57" i="11"/>
  <c r="H358" i="11"/>
  <c r="H359" i="11"/>
  <c r="H360" i="11"/>
  <c r="H361" i="11"/>
  <c r="H362" i="11"/>
  <c r="H363" i="11"/>
  <c r="H364" i="11"/>
  <c r="H365" i="11"/>
  <c r="H366" i="11"/>
  <c r="H367" i="11"/>
  <c r="H368" i="11"/>
  <c r="H369" i="11"/>
  <c r="H370" i="11"/>
  <c r="H371" i="11"/>
  <c r="H372" i="11"/>
  <c r="H373" i="11"/>
  <c r="H374" i="11"/>
  <c r="H375" i="11"/>
  <c r="H376" i="11"/>
  <c r="H377" i="11"/>
  <c r="H378" i="11"/>
  <c r="H379" i="11"/>
  <c r="H380" i="11"/>
  <c r="H381" i="11"/>
  <c r="H382" i="11"/>
  <c r="H383" i="11"/>
  <c r="H384" i="11"/>
  <c r="H385" i="11"/>
  <c r="H386" i="11"/>
  <c r="H387" i="11"/>
  <c r="H388" i="11"/>
  <c r="H389" i="11"/>
  <c r="H390" i="11"/>
  <c r="H391" i="11"/>
  <c r="H392" i="11"/>
  <c r="H393" i="11"/>
  <c r="H394" i="11"/>
  <c r="H395" i="11"/>
  <c r="H396" i="11"/>
  <c r="H397" i="11"/>
  <c r="H398" i="11"/>
  <c r="H399" i="11"/>
  <c r="H400" i="11"/>
  <c r="H401" i="11"/>
  <c r="H402" i="11"/>
  <c r="H403" i="11"/>
  <c r="H404" i="11"/>
  <c r="H405" i="11"/>
  <c r="H406" i="11"/>
  <c r="H407" i="11"/>
  <c r="H408" i="11"/>
  <c r="H409" i="11"/>
  <c r="H410" i="11"/>
  <c r="H411" i="11"/>
  <c r="H412" i="11"/>
  <c r="H413" i="11"/>
  <c r="H414" i="11"/>
  <c r="H415" i="11"/>
  <c r="H416" i="11"/>
  <c r="H417" i="11"/>
  <c r="H418" i="11"/>
  <c r="H419" i="11"/>
  <c r="H420" i="11"/>
  <c r="H421" i="11"/>
  <c r="H422" i="11"/>
  <c r="H423" i="11"/>
  <c r="H424" i="11"/>
  <c r="H425" i="11"/>
  <c r="H426" i="11"/>
  <c r="H427" i="11"/>
  <c r="H428" i="11"/>
  <c r="H429" i="11"/>
  <c r="H430" i="11"/>
  <c r="H431" i="11"/>
  <c r="H432" i="11"/>
  <c r="H433" i="11"/>
  <c r="H434" i="11"/>
  <c r="H435" i="11"/>
  <c r="H436" i="11"/>
  <c r="H437" i="11"/>
  <c r="H438" i="11"/>
  <c r="H439" i="11"/>
  <c r="H440" i="11"/>
  <c r="H441" i="11"/>
  <c r="H442" i="11"/>
  <c r="H443" i="11"/>
  <c r="H444" i="11"/>
  <c r="H445" i="11"/>
  <c r="H446" i="11"/>
  <c r="H447" i="11"/>
  <c r="H448" i="11"/>
  <c r="H449" i="11"/>
  <c r="H450" i="11"/>
  <c r="H451" i="11"/>
  <c r="H452" i="11"/>
  <c r="H453" i="11"/>
  <c r="H454" i="11"/>
  <c r="H455" i="11"/>
  <c r="H456" i="11"/>
  <c r="H457" i="11"/>
  <c r="H458" i="11"/>
  <c r="H459" i="11"/>
  <c r="H460" i="11"/>
  <c r="H461" i="11"/>
  <c r="H462" i="11"/>
  <c r="H463" i="11"/>
  <c r="H464" i="11"/>
  <c r="H465" i="11"/>
  <c r="H466" i="11"/>
  <c r="H467" i="11"/>
  <c r="H468" i="11"/>
  <c r="H469" i="11"/>
  <c r="H470" i="11"/>
  <c r="H471" i="11"/>
  <c r="H472" i="11"/>
  <c r="H473" i="11"/>
  <c r="H474" i="11"/>
  <c r="H475" i="11"/>
  <c r="H476" i="11"/>
  <c r="H477" i="11"/>
  <c r="H478" i="11"/>
  <c r="H479" i="11"/>
  <c r="H480" i="11"/>
  <c r="H481" i="11"/>
  <c r="H482" i="11"/>
  <c r="H483" i="11"/>
  <c r="H484" i="11"/>
  <c r="H485" i="11"/>
  <c r="H486" i="11"/>
  <c r="H487" i="11"/>
  <c r="H488" i="11"/>
  <c r="H489" i="11"/>
  <c r="H490" i="11"/>
  <c r="H491" i="11"/>
  <c r="H492" i="11"/>
  <c r="H493" i="11"/>
  <c r="H494" i="11"/>
  <c r="H495" i="11"/>
  <c r="H496" i="11"/>
  <c r="H497" i="11"/>
  <c r="H498" i="11"/>
  <c r="H499" i="11"/>
  <c r="H500" i="11"/>
  <c r="H501" i="11"/>
  <c r="H502" i="11"/>
  <c r="H503" i="11"/>
  <c r="H504" i="11"/>
  <c r="H505" i="11"/>
  <c r="H506" i="11"/>
  <c r="H507" i="11"/>
  <c r="H508" i="11"/>
  <c r="H509" i="11"/>
  <c r="H510" i="11"/>
  <c r="H511" i="11"/>
  <c r="H512" i="11"/>
  <c r="H513" i="11"/>
  <c r="H514" i="11"/>
  <c r="H515" i="11"/>
  <c r="H516" i="11"/>
  <c r="H517" i="11"/>
  <c r="H518" i="11"/>
  <c r="H519" i="11"/>
  <c r="H520" i="11"/>
  <c r="H521" i="11"/>
  <c r="H522" i="11"/>
  <c r="H523" i="11"/>
  <c r="H524" i="11"/>
  <c r="H525" i="11"/>
  <c r="H526" i="11"/>
  <c r="H527" i="11"/>
  <c r="H528" i="11"/>
  <c r="H529" i="11"/>
  <c r="H530" i="11"/>
  <c r="H531" i="11"/>
  <c r="H532" i="11"/>
  <c r="H533" i="11"/>
  <c r="H534" i="11"/>
  <c r="H535" i="11"/>
  <c r="H536" i="11"/>
  <c r="H537" i="11"/>
  <c r="H538" i="11"/>
  <c r="H539" i="11"/>
  <c r="H540" i="11"/>
  <c r="H541" i="11"/>
  <c r="H542" i="11"/>
  <c r="H543" i="11"/>
  <c r="H544" i="11"/>
  <c r="H545" i="11"/>
  <c r="H546" i="11"/>
  <c r="H547" i="11"/>
  <c r="H548" i="11"/>
  <c r="H549" i="11"/>
  <c r="H550" i="11"/>
  <c r="H551" i="11"/>
  <c r="H552" i="11"/>
  <c r="H553" i="11"/>
  <c r="H554" i="11"/>
  <c r="H555" i="11"/>
  <c r="H556" i="11"/>
  <c r="H557" i="11"/>
  <c r="H558" i="11"/>
  <c r="H559" i="11"/>
  <c r="H560" i="11"/>
  <c r="H561" i="11"/>
  <c r="H562" i="11"/>
  <c r="H563" i="11"/>
  <c r="H564" i="11"/>
  <c r="H565" i="11"/>
  <c r="H566" i="11"/>
  <c r="H567" i="11"/>
  <c r="H568" i="11"/>
  <c r="H569" i="11"/>
  <c r="H570" i="11"/>
  <c r="H571" i="11"/>
  <c r="H572" i="11"/>
  <c r="H573" i="11"/>
  <c r="H574" i="11"/>
  <c r="H575" i="11"/>
  <c r="H576" i="11"/>
  <c r="H577" i="11"/>
  <c r="H578" i="11"/>
  <c r="H579" i="11"/>
  <c r="H580" i="11"/>
  <c r="H581" i="11"/>
  <c r="H582" i="11"/>
  <c r="H583" i="11"/>
  <c r="H584" i="11"/>
  <c r="H585" i="11"/>
  <c r="H586" i="11"/>
  <c r="H587" i="11"/>
  <c r="H588" i="11"/>
  <c r="H589" i="11"/>
  <c r="H590" i="11"/>
  <c r="H591" i="11"/>
  <c r="H592" i="11"/>
  <c r="H593" i="11"/>
  <c r="H594" i="11"/>
  <c r="H595" i="11"/>
  <c r="H596" i="11"/>
  <c r="H597" i="11"/>
  <c r="H598" i="11"/>
  <c r="H599" i="11"/>
  <c r="H600" i="11"/>
  <c r="H601" i="11"/>
  <c r="H602" i="11"/>
  <c r="H603" i="11"/>
  <c r="H604" i="11"/>
  <c r="H605" i="11"/>
  <c r="H606" i="11"/>
  <c r="H607" i="11"/>
  <c r="H608" i="11"/>
  <c r="H609" i="11"/>
  <c r="H610" i="11"/>
  <c r="H611" i="11"/>
  <c r="H612" i="11"/>
  <c r="H613" i="11"/>
  <c r="H614" i="11"/>
  <c r="H615" i="11"/>
  <c r="H616" i="11"/>
  <c r="H617" i="11"/>
  <c r="H618" i="11"/>
  <c r="H619" i="11"/>
  <c r="H620" i="11"/>
  <c r="H621" i="11"/>
  <c r="H622" i="11"/>
  <c r="H623" i="11"/>
  <c r="H624" i="11"/>
  <c r="H625" i="11"/>
  <c r="H626" i="11"/>
  <c r="H627" i="11"/>
  <c r="H628" i="11"/>
  <c r="H629" i="11"/>
  <c r="H630" i="11"/>
  <c r="H631" i="11"/>
  <c r="H632" i="11"/>
  <c r="H633" i="11"/>
  <c r="H634" i="11"/>
  <c r="H635" i="11"/>
  <c r="H636" i="11"/>
  <c r="H637" i="11"/>
  <c r="H638" i="11"/>
  <c r="H639" i="11"/>
  <c r="H640" i="11"/>
  <c r="H641" i="11"/>
  <c r="H642" i="11"/>
  <c r="H643" i="11"/>
  <c r="H644" i="11"/>
  <c r="H645" i="11"/>
  <c r="H646" i="11"/>
  <c r="H647" i="11"/>
  <c r="H648" i="11"/>
  <c r="H649" i="11"/>
  <c r="H650" i="11"/>
  <c r="H651" i="11"/>
  <c r="H652" i="11"/>
  <c r="H653" i="11"/>
  <c r="H654" i="11"/>
  <c r="H655" i="11"/>
  <c r="H656" i="11"/>
  <c r="H657" i="11"/>
  <c r="H658" i="11"/>
  <c r="H659" i="11"/>
  <c r="H660" i="11"/>
  <c r="H661" i="11"/>
  <c r="H662" i="11"/>
  <c r="H663" i="11"/>
  <c r="H664" i="11"/>
  <c r="H665" i="11"/>
  <c r="H666" i="11"/>
  <c r="H667" i="11"/>
  <c r="H668" i="11"/>
  <c r="H669" i="11"/>
  <c r="H670" i="11"/>
  <c r="H671" i="11"/>
  <c r="H672" i="11"/>
  <c r="H673" i="11"/>
  <c r="H674" i="11"/>
  <c r="H675" i="11"/>
  <c r="H676" i="11"/>
  <c r="H677" i="11"/>
  <c r="H678" i="11"/>
  <c r="H679" i="11"/>
  <c r="H680" i="11"/>
  <c r="H681" i="11"/>
  <c r="H682" i="11"/>
  <c r="H683" i="11"/>
  <c r="H684" i="11"/>
  <c r="H685" i="11"/>
  <c r="H686" i="11"/>
  <c r="H687" i="11"/>
  <c r="H688" i="11"/>
  <c r="H689" i="11"/>
  <c r="H690" i="11"/>
  <c r="H691" i="11"/>
  <c r="H692" i="11"/>
  <c r="H693" i="11"/>
  <c r="H694" i="11"/>
  <c r="H695" i="11"/>
  <c r="H696" i="11"/>
  <c r="H697" i="11"/>
  <c r="H698" i="11"/>
  <c r="H699" i="11"/>
  <c r="H700" i="11"/>
  <c r="H701" i="11"/>
  <c r="H702" i="11"/>
  <c r="H703" i="11"/>
  <c r="H704" i="11"/>
  <c r="H705" i="11"/>
  <c r="H706" i="11"/>
  <c r="H707" i="11"/>
  <c r="H708" i="11"/>
  <c r="H709" i="11"/>
  <c r="H710" i="11"/>
  <c r="H711" i="11"/>
  <c r="H712" i="11"/>
  <c r="H713" i="11"/>
  <c r="H714" i="11"/>
  <c r="H715" i="11"/>
  <c r="H716" i="11"/>
  <c r="H717" i="11"/>
  <c r="H718" i="11"/>
  <c r="H719" i="11"/>
  <c r="H720" i="11"/>
  <c r="H721" i="11"/>
  <c r="H722" i="11"/>
  <c r="H723" i="11"/>
  <c r="H724" i="11"/>
  <c r="H725" i="11"/>
  <c r="H726" i="11"/>
  <c r="H727" i="11"/>
  <c r="H728" i="11"/>
  <c r="H729" i="11"/>
  <c r="H730" i="11"/>
  <c r="H731" i="11"/>
  <c r="H732" i="11"/>
  <c r="H733" i="11"/>
  <c r="H734" i="11"/>
  <c r="H735" i="11"/>
  <c r="H736" i="11"/>
  <c r="H737" i="11"/>
  <c r="H738" i="11"/>
  <c r="H739" i="11"/>
  <c r="H740" i="11"/>
  <c r="H741" i="11"/>
  <c r="H742" i="11"/>
  <c r="H743" i="11"/>
  <c r="H744" i="11"/>
  <c r="H745" i="11"/>
  <c r="H746" i="11"/>
  <c r="H747" i="11"/>
  <c r="H748" i="11"/>
  <c r="H749" i="11"/>
  <c r="H750" i="11"/>
  <c r="H751" i="11"/>
  <c r="H752" i="11"/>
  <c r="H753" i="11"/>
  <c r="H754" i="11"/>
  <c r="H755" i="11"/>
  <c r="H756" i="11"/>
  <c r="H757" i="11"/>
  <c r="H758" i="11"/>
  <c r="H759" i="11"/>
  <c r="H760" i="11"/>
  <c r="H761" i="11"/>
  <c r="H762" i="11"/>
  <c r="H763" i="11"/>
  <c r="H764" i="11"/>
  <c r="H765" i="11"/>
  <c r="H766" i="11"/>
  <c r="H767" i="11"/>
  <c r="H768" i="11"/>
  <c r="H769" i="11"/>
  <c r="H770" i="11"/>
  <c r="H771" i="11"/>
  <c r="H772" i="11"/>
  <c r="H773" i="11"/>
  <c r="H774" i="11"/>
  <c r="H775" i="11"/>
  <c r="H776" i="11"/>
  <c r="H777" i="11"/>
  <c r="H778" i="11"/>
  <c r="H779" i="11"/>
  <c r="H780" i="11"/>
  <c r="H781" i="11"/>
  <c r="H782" i="11"/>
  <c r="H783" i="11"/>
  <c r="H784" i="11"/>
  <c r="H785" i="11"/>
  <c r="H786" i="11"/>
  <c r="H787" i="11"/>
  <c r="H788" i="11"/>
  <c r="H789" i="11"/>
  <c r="H790" i="11"/>
  <c r="H791" i="11"/>
  <c r="H792" i="11"/>
  <c r="H793" i="11"/>
  <c r="H794" i="11"/>
  <c r="H795" i="11"/>
  <c r="H796" i="11"/>
  <c r="H797" i="11"/>
  <c r="H798" i="11"/>
  <c r="H799" i="11"/>
  <c r="H800" i="11"/>
  <c r="H801" i="11"/>
  <c r="H802" i="11"/>
  <c r="H803" i="11"/>
  <c r="H804" i="11"/>
  <c r="H805" i="11"/>
  <c r="H806" i="11"/>
  <c r="H807" i="11"/>
  <c r="H808" i="11"/>
  <c r="H809" i="11"/>
  <c r="H810" i="11"/>
  <c r="H811" i="11"/>
  <c r="H812" i="11"/>
  <c r="H813" i="11"/>
  <c r="H814" i="11"/>
  <c r="H815" i="11"/>
  <c r="H816" i="11"/>
  <c r="H817" i="11"/>
  <c r="H818" i="11"/>
  <c r="H819" i="11"/>
  <c r="H820" i="11"/>
  <c r="H821" i="11"/>
  <c r="H822" i="11"/>
  <c r="H823" i="11"/>
  <c r="H824" i="11"/>
  <c r="H825" i="11"/>
  <c r="H826" i="11"/>
  <c r="H827" i="11"/>
  <c r="H828" i="11"/>
  <c r="H829" i="11"/>
  <c r="H830" i="11"/>
  <c r="H831" i="11"/>
  <c r="H832" i="11"/>
  <c r="H833" i="11"/>
  <c r="H834" i="11"/>
  <c r="H835" i="11"/>
  <c r="H836" i="11"/>
  <c r="H837" i="11"/>
  <c r="H838" i="11"/>
  <c r="H839" i="11"/>
  <c r="H840" i="11"/>
  <c r="H841" i="11"/>
  <c r="H842" i="11"/>
  <c r="H843" i="11"/>
  <c r="H844" i="11"/>
  <c r="H845" i="11"/>
  <c r="H846" i="11"/>
  <c r="H847" i="11"/>
  <c r="H848" i="11"/>
  <c r="H849" i="11"/>
  <c r="H850" i="11"/>
  <c r="H851" i="11"/>
  <c r="H852" i="11"/>
  <c r="H853" i="11"/>
  <c r="H854" i="11"/>
  <c r="H855" i="11"/>
  <c r="H856" i="11"/>
  <c r="H857" i="11"/>
  <c r="H858" i="11"/>
  <c r="H859" i="11"/>
  <c r="H860" i="11"/>
  <c r="H861" i="11"/>
  <c r="H862" i="11"/>
  <c r="H863" i="11"/>
  <c r="H864" i="11"/>
  <c r="H865" i="11"/>
  <c r="H866" i="11"/>
  <c r="H867" i="11"/>
  <c r="H868" i="11"/>
  <c r="H869" i="11"/>
  <c r="H870" i="11"/>
  <c r="H871" i="11"/>
  <c r="H872" i="11"/>
  <c r="H873" i="11"/>
  <c r="H874" i="11"/>
  <c r="H875" i="11"/>
  <c r="H876" i="11"/>
  <c r="H877" i="11"/>
  <c r="H878" i="11"/>
  <c r="H879" i="11"/>
  <c r="H880" i="11"/>
  <c r="H881" i="11"/>
  <c r="H882" i="11"/>
  <c r="H883" i="11"/>
  <c r="H884" i="11"/>
  <c r="H885" i="11"/>
  <c r="H886" i="11"/>
  <c r="H887" i="11"/>
  <c r="H888" i="11"/>
  <c r="H889" i="11"/>
  <c r="H890" i="11"/>
  <c r="H891" i="11"/>
  <c r="H892" i="11"/>
  <c r="H893" i="11"/>
  <c r="H894" i="11"/>
  <c r="H895" i="11"/>
  <c r="H896" i="11"/>
  <c r="H897" i="11"/>
  <c r="H898" i="11"/>
  <c r="H899" i="11"/>
  <c r="H900" i="11"/>
  <c r="H901" i="11"/>
  <c r="H902" i="11"/>
  <c r="H903" i="11"/>
  <c r="H904" i="11"/>
  <c r="H905" i="11"/>
  <c r="H906" i="11"/>
  <c r="H907" i="11"/>
  <c r="H908" i="11"/>
  <c r="H909" i="11"/>
  <c r="H910" i="11"/>
  <c r="H911" i="11"/>
  <c r="H912" i="11"/>
  <c r="H913" i="11"/>
  <c r="H914" i="11"/>
  <c r="H915" i="11"/>
  <c r="H916" i="11"/>
  <c r="H917" i="11"/>
  <c r="H918" i="11"/>
  <c r="H919" i="11"/>
  <c r="H920" i="11"/>
  <c r="H921" i="11"/>
  <c r="H922" i="11"/>
  <c r="H923" i="11"/>
  <c r="H924" i="11"/>
  <c r="H925" i="11"/>
  <c r="H926" i="11"/>
  <c r="H927" i="11"/>
  <c r="H928" i="11"/>
  <c r="H929" i="11"/>
  <c r="H930" i="11"/>
  <c r="H931" i="11"/>
  <c r="H932" i="11"/>
  <c r="H933" i="11"/>
  <c r="H934" i="11"/>
  <c r="H935" i="11"/>
  <c r="H936" i="11"/>
  <c r="H937" i="11"/>
  <c r="H938" i="11"/>
  <c r="H939" i="11"/>
  <c r="H940" i="11"/>
  <c r="H941" i="11"/>
  <c r="H942" i="11"/>
  <c r="H943" i="11"/>
  <c r="H944" i="11"/>
  <c r="H945" i="11"/>
  <c r="H946" i="11"/>
  <c r="H947" i="11"/>
  <c r="H948" i="11"/>
  <c r="H949" i="11"/>
  <c r="H950" i="11"/>
  <c r="H951" i="11"/>
  <c r="H952" i="11"/>
  <c r="H953" i="11"/>
  <c r="H954" i="11"/>
  <c r="H955" i="11"/>
  <c r="H956" i="11"/>
  <c r="H957" i="11"/>
  <c r="H958" i="11"/>
  <c r="H959" i="11"/>
  <c r="H960" i="11"/>
  <c r="H961" i="11"/>
  <c r="H962" i="11"/>
  <c r="H963" i="11"/>
  <c r="H964" i="11"/>
  <c r="H965" i="11"/>
  <c r="H966" i="11"/>
  <c r="H967" i="11"/>
  <c r="H968" i="11"/>
  <c r="H969" i="11"/>
  <c r="H970" i="11"/>
  <c r="H971" i="11"/>
  <c r="H972" i="11"/>
  <c r="H973" i="11"/>
  <c r="H974" i="11"/>
  <c r="H975" i="11"/>
  <c r="H976" i="11"/>
  <c r="H977" i="11"/>
  <c r="H978" i="11"/>
  <c r="H979" i="11"/>
  <c r="H980" i="11"/>
  <c r="H981" i="11"/>
  <c r="H982" i="11"/>
  <c r="H983" i="11"/>
  <c r="H984" i="11"/>
  <c r="H985" i="11"/>
  <c r="H986" i="11"/>
  <c r="H987" i="11"/>
  <c r="H988" i="11"/>
  <c r="H989" i="11"/>
  <c r="H990" i="11"/>
  <c r="H991" i="11"/>
  <c r="H992" i="11"/>
  <c r="H993" i="11"/>
  <c r="H994" i="11"/>
  <c r="H995" i="11"/>
  <c r="H996" i="11"/>
  <c r="H997" i="11"/>
  <c r="H998" i="11"/>
  <c r="H999" i="11"/>
  <c r="H1000" i="11"/>
  <c r="H1001" i="11"/>
  <c r="H1002" i="11"/>
  <c r="H1003" i="11"/>
  <c r="H1004" i="11"/>
  <c r="H1005" i="11"/>
  <c r="H1006" i="11"/>
  <c r="H1007" i="11"/>
  <c r="H1008" i="11"/>
  <c r="H1009" i="11"/>
  <c r="H1010" i="11"/>
  <c r="H1011" i="11"/>
  <c r="H1012" i="11"/>
  <c r="H1013" i="11"/>
  <c r="H1014" i="11"/>
  <c r="H1015" i="11"/>
  <c r="H1016" i="11"/>
  <c r="H1017" i="11"/>
  <c r="H1018" i="11"/>
  <c r="H1019" i="11"/>
  <c r="H1020" i="11"/>
  <c r="H1021" i="11"/>
  <c r="H1022" i="11"/>
  <c r="H1023" i="11"/>
  <c r="H1024" i="11"/>
  <c r="H1025" i="11"/>
  <c r="H1026" i="11"/>
  <c r="H1027" i="11"/>
  <c r="H1028" i="11"/>
  <c r="H1029" i="11"/>
  <c r="H1030" i="11"/>
  <c r="H1031" i="11"/>
  <c r="H1032" i="11"/>
  <c r="H1033" i="11"/>
  <c r="H1034" i="11"/>
  <c r="H1035" i="11"/>
  <c r="H1036" i="11"/>
  <c r="H1037" i="11"/>
  <c r="H1038" i="11"/>
  <c r="H1039" i="11"/>
  <c r="H1040" i="11"/>
  <c r="H1041" i="11"/>
  <c r="H1042" i="11"/>
  <c r="H1043" i="11"/>
  <c r="H1044" i="11"/>
  <c r="H1045" i="11"/>
  <c r="H1046" i="11"/>
  <c r="H1047" i="11"/>
  <c r="H1048" i="11"/>
  <c r="H1049" i="11"/>
  <c r="H1050" i="11"/>
  <c r="H1051" i="11"/>
  <c r="H1052" i="11"/>
  <c r="H1053" i="11"/>
  <c r="H1054" i="11"/>
  <c r="H1055" i="11"/>
  <c r="H1056" i="11"/>
  <c r="H1057" i="11"/>
  <c r="H1058" i="11"/>
  <c r="H1059" i="11"/>
  <c r="H1060" i="11"/>
  <c r="H1061" i="11"/>
  <c r="H1062" i="11"/>
  <c r="H1063" i="11"/>
  <c r="H1064" i="11"/>
  <c r="H1065" i="11"/>
  <c r="H1066" i="11"/>
  <c r="H1067" i="11"/>
  <c r="H1068" i="11"/>
  <c r="H1069" i="11"/>
  <c r="H1070" i="11"/>
  <c r="H1071" i="11"/>
  <c r="H1072" i="11"/>
  <c r="H1073" i="11"/>
  <c r="H1074" i="11"/>
  <c r="H1075" i="11"/>
  <c r="H1076" i="11"/>
  <c r="H1077" i="11"/>
  <c r="H1078" i="11"/>
  <c r="H1079" i="11"/>
  <c r="H1080" i="11"/>
  <c r="H1081" i="11"/>
  <c r="H1082" i="11"/>
  <c r="H1083" i="11"/>
  <c r="H1084" i="11"/>
  <c r="H1085" i="11"/>
  <c r="H1086" i="11"/>
  <c r="H1087" i="11"/>
  <c r="H1088" i="11"/>
  <c r="H1089" i="11"/>
  <c r="H1090" i="11"/>
  <c r="H1091" i="11"/>
  <c r="H1092" i="11"/>
  <c r="H1093" i="11"/>
  <c r="H1094" i="11"/>
  <c r="H1095" i="11"/>
  <c r="H1096" i="11"/>
  <c r="H1097" i="11"/>
  <c r="H1098" i="11"/>
  <c r="H1099" i="11"/>
  <c r="H1100" i="11"/>
  <c r="H1101" i="11"/>
  <c r="H1102" i="11"/>
  <c r="H1103" i="11"/>
  <c r="H1104" i="11"/>
  <c r="H1105" i="11"/>
  <c r="H1106" i="11"/>
  <c r="H1107" i="11"/>
  <c r="H1108" i="11"/>
  <c r="H1109" i="11"/>
  <c r="H1110" i="11"/>
  <c r="H1111" i="11"/>
  <c r="H1112" i="11"/>
  <c r="H1113" i="11"/>
  <c r="H1114" i="11"/>
  <c r="H1115" i="11"/>
  <c r="H1116" i="11"/>
  <c r="H1117" i="11"/>
  <c r="H1118" i="11"/>
  <c r="H1119" i="11"/>
  <c r="H1120" i="11"/>
  <c r="H1121" i="11"/>
  <c r="H1122" i="11"/>
  <c r="H1123" i="11"/>
  <c r="H1124" i="11"/>
  <c r="H1125" i="11"/>
  <c r="H1126" i="11"/>
  <c r="H1127" i="11"/>
  <c r="H1128" i="11"/>
  <c r="H1129" i="11"/>
  <c r="H1130" i="11"/>
  <c r="H1131" i="11"/>
  <c r="H1132" i="11"/>
  <c r="H1133" i="11"/>
  <c r="H1134" i="11"/>
  <c r="H1135" i="11"/>
  <c r="H1136" i="11"/>
  <c r="H1137" i="11"/>
  <c r="H1138" i="11"/>
  <c r="H1139" i="11"/>
  <c r="H1140" i="11"/>
  <c r="H1141" i="11"/>
  <c r="H1142" i="11"/>
  <c r="H1143" i="11"/>
  <c r="H1144" i="11"/>
  <c r="H1145" i="11"/>
  <c r="H1146" i="11"/>
  <c r="H1147" i="11"/>
  <c r="H1148" i="11"/>
  <c r="H1149" i="11"/>
  <c r="H1150" i="11"/>
  <c r="H1151" i="11"/>
  <c r="H1152" i="11"/>
  <c r="H1153" i="11"/>
  <c r="H1154" i="11"/>
  <c r="H1155" i="11"/>
  <c r="H1156" i="11"/>
  <c r="H1157" i="11"/>
  <c r="H1158" i="11"/>
  <c r="H1159" i="11"/>
  <c r="H1160" i="11"/>
  <c r="H1161" i="11"/>
  <c r="H1162" i="11"/>
  <c r="H1163" i="11"/>
  <c r="H1164" i="11"/>
  <c r="H1165" i="11"/>
  <c r="H1166" i="11"/>
  <c r="H1167" i="11"/>
  <c r="H1168" i="11"/>
  <c r="H1169" i="11"/>
  <c r="H1170" i="11"/>
  <c r="H1171" i="11"/>
  <c r="H1172" i="11"/>
  <c r="H1173" i="11"/>
  <c r="H1174" i="11"/>
  <c r="H1175" i="11"/>
  <c r="H1176" i="11"/>
  <c r="H1177" i="11"/>
  <c r="H1178" i="11"/>
  <c r="H1179" i="11"/>
  <c r="H1180" i="11"/>
  <c r="H1181" i="11"/>
  <c r="H1182" i="11"/>
  <c r="H1183" i="11"/>
  <c r="H1184" i="11"/>
  <c r="H1185" i="11"/>
  <c r="H1186" i="11"/>
  <c r="H1187" i="11"/>
  <c r="H1188" i="11"/>
  <c r="H1189" i="11"/>
  <c r="H1190" i="11"/>
  <c r="H1191" i="11"/>
  <c r="H1192" i="11"/>
  <c r="H1193" i="11"/>
  <c r="H1194" i="11"/>
  <c r="H1195" i="11"/>
  <c r="H1196" i="11"/>
  <c r="H1197" i="11"/>
  <c r="H1198" i="11"/>
  <c r="H1199" i="11"/>
  <c r="H1200" i="11"/>
  <c r="H1201" i="11"/>
  <c r="H1202" i="11"/>
  <c r="H1203" i="11"/>
  <c r="H1204" i="11"/>
  <c r="H1205" i="11"/>
  <c r="H1206" i="11"/>
  <c r="H1207" i="11"/>
  <c r="H1208" i="11"/>
  <c r="H1209" i="11"/>
  <c r="H1210" i="11"/>
  <c r="H1211" i="11"/>
  <c r="H1212" i="11"/>
  <c r="H1213" i="11"/>
  <c r="H1214" i="11"/>
  <c r="H1215" i="11"/>
  <c r="H1216" i="11"/>
  <c r="H1217" i="11"/>
  <c r="H1218" i="11"/>
  <c r="H1219" i="11"/>
  <c r="H1220" i="11"/>
  <c r="H1221" i="11"/>
  <c r="H1222" i="11"/>
  <c r="H1223" i="11"/>
  <c r="H1224" i="11"/>
  <c r="H1225" i="11"/>
  <c r="H1226" i="11"/>
  <c r="H1227" i="11"/>
  <c r="H1228" i="11"/>
  <c r="H1229" i="11"/>
  <c r="H1230" i="11"/>
  <c r="H1231" i="11"/>
  <c r="H1232" i="11"/>
  <c r="H1233" i="11"/>
  <c r="H1234" i="11"/>
  <c r="H1235" i="11"/>
  <c r="H1236" i="11"/>
  <c r="H1237" i="11"/>
  <c r="H1238" i="11"/>
  <c r="H1239" i="11"/>
  <c r="H1240" i="11"/>
  <c r="H1241" i="11"/>
  <c r="H1242" i="11"/>
  <c r="H1243" i="11"/>
  <c r="H1244" i="11"/>
  <c r="H1245" i="11"/>
  <c r="H1246" i="11"/>
  <c r="H1247" i="11"/>
  <c r="H1248" i="11"/>
  <c r="H1249" i="11"/>
  <c r="H1250" i="11"/>
  <c r="H1251" i="11"/>
  <c r="H1252" i="11"/>
  <c r="H1253" i="11"/>
  <c r="H1254" i="11"/>
  <c r="H1255" i="11"/>
  <c r="H1256" i="11"/>
  <c r="H1257" i="11"/>
  <c r="H1258" i="11"/>
  <c r="H1259" i="11"/>
  <c r="H1260" i="11"/>
  <c r="H1261" i="11"/>
  <c r="H1262" i="11"/>
  <c r="H1263" i="11"/>
  <c r="H1264" i="11"/>
  <c r="H1265" i="11"/>
  <c r="H1266" i="11"/>
  <c r="H1267" i="11"/>
  <c r="H1268" i="11"/>
  <c r="H1269" i="11"/>
  <c r="H1270" i="11"/>
  <c r="H1271" i="11"/>
  <c r="H1272" i="11"/>
  <c r="H1273" i="11"/>
  <c r="H1274" i="11"/>
  <c r="H1275" i="11"/>
  <c r="H1276" i="11"/>
  <c r="H1277" i="11"/>
  <c r="H1278" i="11"/>
  <c r="H1279" i="11"/>
  <c r="H1280" i="11"/>
  <c r="H1281" i="11"/>
  <c r="H1282" i="11"/>
  <c r="H1283" i="11"/>
  <c r="H1284" i="11"/>
  <c r="H1285" i="11"/>
  <c r="H1286" i="11"/>
  <c r="H1287" i="11"/>
  <c r="H1288" i="11"/>
  <c r="H1289" i="11"/>
  <c r="H1290" i="11"/>
  <c r="H1291" i="11"/>
  <c r="H1292" i="11"/>
  <c r="H1293" i="11"/>
  <c r="H1294" i="11"/>
  <c r="H1295" i="11"/>
  <c r="H1296" i="11"/>
  <c r="H1297" i="11"/>
  <c r="H1298" i="11"/>
  <c r="H1299" i="11"/>
  <c r="H1300" i="11"/>
  <c r="H1301" i="11"/>
  <c r="H1302" i="11"/>
  <c r="H1303" i="11"/>
  <c r="H1304" i="11"/>
  <c r="H1305" i="11"/>
  <c r="H1306" i="11"/>
  <c r="H1307" i="11"/>
  <c r="H1308" i="11"/>
  <c r="H1309" i="11"/>
  <c r="H1310" i="11"/>
  <c r="H1311" i="11"/>
  <c r="H1312" i="11"/>
  <c r="H1313" i="11"/>
  <c r="H1314" i="11"/>
  <c r="H1315" i="11"/>
  <c r="H1316" i="11"/>
  <c r="H1317" i="11"/>
  <c r="H1318" i="11"/>
  <c r="H1319" i="11"/>
  <c r="H1320" i="11"/>
  <c r="H1321" i="11"/>
  <c r="H1322" i="11"/>
  <c r="H1323" i="11"/>
  <c r="H1324" i="11"/>
  <c r="H1325" i="11"/>
  <c r="H1326" i="11"/>
  <c r="H1327" i="11"/>
  <c r="H1328" i="11"/>
  <c r="H1329" i="11"/>
  <c r="H1330" i="11"/>
  <c r="H1331" i="11"/>
  <c r="H1332" i="11"/>
  <c r="H1333" i="11"/>
  <c r="H1334" i="11"/>
  <c r="H1335" i="11"/>
  <c r="H1336" i="11"/>
  <c r="H1337" i="11"/>
  <c r="H1338" i="11"/>
  <c r="H1339" i="11"/>
  <c r="H1340" i="11"/>
  <c r="H1341" i="11"/>
  <c r="H1342" i="11"/>
  <c r="H1343" i="11"/>
  <c r="H1344" i="11"/>
  <c r="H1345" i="11"/>
  <c r="H1346" i="11"/>
  <c r="H1347" i="11"/>
  <c r="H1348" i="11"/>
  <c r="H1349" i="11"/>
  <c r="H1350" i="11"/>
  <c r="H1351" i="11"/>
  <c r="H1352" i="11"/>
  <c r="H1353" i="11"/>
  <c r="H1354" i="11"/>
  <c r="H1355" i="11"/>
  <c r="H1356" i="11"/>
  <c r="H1357" i="11"/>
  <c r="H1358" i="11"/>
  <c r="H1359" i="11"/>
  <c r="H1360" i="11"/>
  <c r="H1361" i="11"/>
  <c r="H1362" i="11"/>
  <c r="H1363" i="11"/>
  <c r="H1364" i="11"/>
  <c r="H1365" i="11"/>
  <c r="H1366" i="11"/>
  <c r="H1367" i="11"/>
  <c r="H1368" i="11"/>
  <c r="H1369" i="11"/>
  <c r="H1370" i="11"/>
  <c r="H1371" i="11"/>
  <c r="H1372" i="11"/>
  <c r="H1373" i="11"/>
  <c r="H1374" i="11"/>
  <c r="H1375" i="11"/>
  <c r="H1376" i="11"/>
  <c r="H1377" i="11"/>
  <c r="H1378" i="11"/>
  <c r="H1379" i="11"/>
  <c r="H1380" i="11"/>
  <c r="H1381" i="11"/>
  <c r="H1382" i="11"/>
  <c r="H1383" i="11"/>
  <c r="H1384" i="11"/>
  <c r="H1385" i="11"/>
  <c r="H1386" i="11"/>
  <c r="H1387" i="11"/>
  <c r="H1388" i="11"/>
  <c r="H1389" i="11"/>
  <c r="H1390" i="11"/>
  <c r="H1391" i="11"/>
  <c r="H1392" i="11"/>
  <c r="H1393" i="11"/>
  <c r="H1394" i="11"/>
  <c r="H1395" i="11"/>
  <c r="H1396" i="11"/>
  <c r="H1397" i="11"/>
  <c r="H1398" i="11"/>
  <c r="H1399" i="11"/>
  <c r="H1400" i="11"/>
  <c r="H1401" i="11"/>
  <c r="H1402" i="11"/>
  <c r="H1403" i="11"/>
  <c r="H1404" i="11"/>
  <c r="H1405" i="11"/>
  <c r="H1406" i="11"/>
  <c r="H1407" i="11"/>
  <c r="H1408" i="11"/>
  <c r="H1409" i="11"/>
  <c r="H1410" i="11"/>
  <c r="H1411" i="11"/>
  <c r="H1412" i="11"/>
  <c r="H1413" i="11"/>
  <c r="H1414" i="11"/>
  <c r="H1415" i="11"/>
  <c r="H1416" i="11"/>
  <c r="H1417" i="11"/>
  <c r="H1418" i="11"/>
  <c r="H1419" i="11"/>
  <c r="H1420" i="11"/>
  <c r="H1421" i="11"/>
  <c r="H1422" i="11"/>
  <c r="H1423" i="11"/>
  <c r="H1424" i="11"/>
  <c r="H1425" i="11"/>
  <c r="H1426" i="11"/>
  <c r="H1427" i="11"/>
  <c r="H1428" i="11"/>
  <c r="H1429" i="11"/>
  <c r="H1430" i="11"/>
  <c r="H1431" i="11"/>
  <c r="H1432" i="11"/>
  <c r="H1433" i="11"/>
  <c r="H1434" i="11"/>
  <c r="H1435" i="11"/>
  <c r="H1436" i="11"/>
  <c r="H1437" i="11"/>
  <c r="H1438" i="11"/>
  <c r="H1439" i="11"/>
  <c r="H1440" i="11"/>
  <c r="H1441" i="11"/>
  <c r="H1442" i="11"/>
  <c r="H1443" i="11"/>
  <c r="H1444" i="11"/>
  <c r="H1445" i="11"/>
  <c r="H1446" i="11"/>
  <c r="H1447" i="11"/>
  <c r="H1448" i="11"/>
  <c r="H1449" i="11"/>
  <c r="H1450" i="11"/>
  <c r="H1451" i="11"/>
  <c r="H1452" i="11"/>
  <c r="H1453" i="11"/>
  <c r="H1454" i="11"/>
  <c r="H1455" i="11"/>
  <c r="H1456" i="11"/>
  <c r="H1457" i="11"/>
  <c r="H1458" i="11"/>
  <c r="H1459" i="11"/>
  <c r="H1460" i="11"/>
  <c r="H1461" i="11"/>
  <c r="H1462" i="11"/>
  <c r="H1463" i="11"/>
  <c r="H1464" i="11"/>
  <c r="H1465" i="11"/>
  <c r="H1466" i="11"/>
  <c r="H1467" i="11"/>
  <c r="H1468" i="11"/>
  <c r="H1469" i="11"/>
  <c r="H1470" i="11"/>
  <c r="H1471" i="11"/>
  <c r="H1472" i="11"/>
  <c r="H1473" i="11"/>
  <c r="H1474" i="11"/>
  <c r="H1475" i="11"/>
  <c r="H1476" i="11"/>
  <c r="H1477" i="11"/>
  <c r="H1478" i="11"/>
  <c r="H1479" i="11"/>
  <c r="H1480" i="11"/>
  <c r="H1481" i="11"/>
  <c r="H1482" i="11"/>
  <c r="H1483" i="11"/>
  <c r="H1484" i="11"/>
  <c r="H1485" i="11"/>
  <c r="H1486" i="11"/>
  <c r="H1487" i="11"/>
  <c r="H1488" i="11"/>
  <c r="H1489" i="11"/>
  <c r="H1490" i="11"/>
  <c r="H1491" i="11"/>
  <c r="H1492" i="11"/>
  <c r="H1493" i="11"/>
  <c r="H1494" i="11"/>
  <c r="H1495" i="11"/>
  <c r="H1496" i="11"/>
  <c r="H1497" i="11"/>
  <c r="H1498" i="11"/>
  <c r="H1499" i="11"/>
  <c r="H1500" i="11"/>
  <c r="H1501" i="11"/>
  <c r="H1502" i="11"/>
  <c r="H1503" i="11"/>
  <c r="H1504" i="11"/>
  <c r="H1505" i="11"/>
  <c r="H1506" i="11"/>
  <c r="H1507" i="11"/>
  <c r="H1508" i="11"/>
  <c r="H1509" i="11"/>
  <c r="H1510" i="11"/>
  <c r="H1511" i="11"/>
  <c r="H1512" i="11"/>
  <c r="H1513" i="11"/>
  <c r="H1514" i="11"/>
  <c r="H1515" i="11"/>
  <c r="H1516" i="11"/>
  <c r="H1517" i="11"/>
  <c r="H1518" i="11"/>
  <c r="H1519" i="11"/>
  <c r="H1520" i="11"/>
  <c r="H1521" i="11"/>
  <c r="H1522" i="11"/>
  <c r="H1523" i="11"/>
  <c r="H1524" i="11"/>
  <c r="H1525" i="11"/>
  <c r="H1526" i="11"/>
  <c r="H1527" i="11"/>
  <c r="H1528" i="11"/>
  <c r="H1529" i="11"/>
  <c r="H1530" i="11"/>
  <c r="H1531" i="11"/>
  <c r="H1532" i="11"/>
  <c r="H1533" i="11"/>
  <c r="H1534" i="11"/>
  <c r="H1535" i="11"/>
  <c r="H1536" i="11"/>
  <c r="H1537" i="11"/>
  <c r="H1538" i="11"/>
  <c r="H1539" i="11"/>
  <c r="H1540" i="11"/>
  <c r="H1541" i="11"/>
  <c r="H1542" i="11"/>
  <c r="H1543" i="11"/>
  <c r="H1544" i="11"/>
  <c r="H1545" i="11"/>
  <c r="H1546" i="11"/>
  <c r="H1547" i="11"/>
  <c r="H1548" i="11"/>
  <c r="H1549" i="11"/>
  <c r="H1550" i="11"/>
  <c r="H1551" i="11"/>
  <c r="H1552" i="11"/>
  <c r="H1553" i="11"/>
  <c r="H1554" i="11"/>
  <c r="H1555" i="11"/>
  <c r="H1556" i="11"/>
  <c r="H1557" i="11"/>
  <c r="H1558" i="11"/>
  <c r="H1559" i="11"/>
  <c r="H1560" i="11"/>
  <c r="H1561" i="11"/>
  <c r="H1562" i="11"/>
  <c r="H1563" i="11"/>
  <c r="H1564" i="11"/>
  <c r="H1565" i="11"/>
  <c r="H1566" i="11"/>
  <c r="H1567" i="11"/>
  <c r="H1568" i="11"/>
  <c r="H1569" i="11"/>
  <c r="H1570" i="11"/>
  <c r="H1571" i="11"/>
  <c r="H1572" i="11"/>
  <c r="H1573" i="11"/>
  <c r="H1574" i="11"/>
  <c r="H1575" i="11"/>
  <c r="H1576" i="11"/>
  <c r="H1577" i="11"/>
  <c r="H1578" i="11"/>
  <c r="H1579" i="11"/>
  <c r="H1580" i="11"/>
  <c r="H1581" i="11"/>
  <c r="H1582" i="11"/>
  <c r="H1583" i="11"/>
  <c r="H1584" i="11"/>
  <c r="H1585" i="11"/>
  <c r="H1586" i="11"/>
  <c r="H1587" i="11"/>
  <c r="H1588" i="11"/>
  <c r="H1589" i="11"/>
  <c r="H1590" i="11"/>
  <c r="H1591" i="11"/>
  <c r="H1592" i="11"/>
  <c r="H1593" i="11"/>
  <c r="H1594" i="11"/>
  <c r="H1595" i="11"/>
  <c r="H1596" i="11"/>
  <c r="H1597" i="11"/>
  <c r="H1598" i="11"/>
  <c r="H1599" i="11"/>
  <c r="H1600" i="11"/>
  <c r="H1601" i="11"/>
  <c r="H1602" i="11"/>
  <c r="H1603" i="11"/>
  <c r="H1604" i="11"/>
  <c r="H1605" i="11"/>
  <c r="H1606" i="11"/>
  <c r="H1607" i="11"/>
  <c r="H1608" i="11"/>
  <c r="H1609" i="11"/>
  <c r="H1610" i="11"/>
  <c r="H1611" i="11"/>
  <c r="H1612" i="11"/>
  <c r="H1613" i="11"/>
  <c r="H1614" i="11"/>
  <c r="H1615" i="11"/>
  <c r="H1616" i="11"/>
  <c r="H1617" i="11"/>
  <c r="H1618" i="11"/>
  <c r="H1619" i="11"/>
  <c r="H1620" i="11"/>
  <c r="H1621" i="11"/>
  <c r="H1622" i="11"/>
  <c r="H1623" i="11"/>
  <c r="H1624" i="11"/>
  <c r="H1625" i="11"/>
  <c r="H1626" i="11"/>
  <c r="H1627" i="11"/>
  <c r="H1628" i="11"/>
  <c r="H1629" i="11"/>
  <c r="H1630" i="11"/>
  <c r="H1631" i="11"/>
  <c r="H1632" i="11"/>
  <c r="H1633" i="11"/>
  <c r="H1634" i="11"/>
  <c r="H1635" i="11"/>
  <c r="H1636" i="11"/>
  <c r="H1637" i="11"/>
  <c r="H1638" i="11"/>
  <c r="H1639" i="11"/>
  <c r="H1640" i="11"/>
  <c r="H1641" i="11"/>
  <c r="H1642" i="11"/>
  <c r="H1643" i="11"/>
  <c r="H1644" i="11"/>
  <c r="H1645" i="11"/>
  <c r="H1646" i="11"/>
  <c r="H1647" i="11"/>
  <c r="H1648" i="11"/>
  <c r="H1649" i="11"/>
  <c r="H1650" i="11"/>
  <c r="H1651" i="11"/>
  <c r="H1652" i="11"/>
  <c r="H1653" i="11"/>
  <c r="H1654" i="11"/>
  <c r="H1655" i="11"/>
  <c r="H1656" i="11"/>
  <c r="H1657" i="11"/>
  <c r="H1658" i="11"/>
  <c r="H1659" i="11"/>
  <c r="H1660" i="11"/>
  <c r="H1661" i="11"/>
  <c r="H1662" i="11"/>
  <c r="H1663" i="11"/>
  <c r="H1664" i="11"/>
  <c r="H1665" i="11"/>
  <c r="H1666" i="11"/>
  <c r="H1667" i="11"/>
  <c r="H1668" i="11"/>
  <c r="H1669" i="11"/>
  <c r="H1670" i="11"/>
  <c r="H1671" i="11"/>
  <c r="H1672" i="11"/>
  <c r="H1673" i="11"/>
  <c r="H1674" i="11"/>
  <c r="H1675" i="11"/>
  <c r="H1676" i="11"/>
  <c r="H1677" i="11"/>
  <c r="H1678" i="11"/>
  <c r="H1679" i="11"/>
  <c r="H1680" i="11"/>
  <c r="H1681" i="11"/>
  <c r="H1682" i="11"/>
  <c r="H1683" i="11"/>
  <c r="H1684" i="11"/>
  <c r="H1685" i="11"/>
  <c r="H1686" i="11"/>
  <c r="H1687" i="11"/>
  <c r="H1688" i="11"/>
  <c r="H1689" i="11"/>
  <c r="H1690" i="11"/>
  <c r="H1691" i="11"/>
  <c r="H1692" i="11"/>
  <c r="H1693" i="11"/>
  <c r="H1694" i="11"/>
  <c r="H1695" i="11"/>
  <c r="H1696" i="11"/>
  <c r="H1697" i="11"/>
  <c r="H1698" i="11"/>
  <c r="H1699" i="11"/>
  <c r="H1700" i="11"/>
  <c r="H1701" i="11"/>
  <c r="H1702" i="11"/>
  <c r="H1703" i="11"/>
  <c r="H1704" i="11"/>
  <c r="H1705" i="11"/>
  <c r="H1706" i="11"/>
  <c r="H1707" i="11"/>
  <c r="H1708" i="11"/>
  <c r="H1709" i="11"/>
  <c r="H1710" i="11"/>
  <c r="H1711" i="11"/>
  <c r="H1712" i="11"/>
  <c r="H1713" i="11"/>
  <c r="H1714" i="11"/>
  <c r="H1715" i="11"/>
  <c r="H1716" i="11"/>
  <c r="H1717" i="11"/>
  <c r="H1718" i="11"/>
  <c r="H1719" i="11"/>
  <c r="H1720" i="11"/>
  <c r="H1721" i="11"/>
  <c r="H1722" i="11"/>
  <c r="H1723" i="11"/>
  <c r="H1724" i="11"/>
  <c r="H1725" i="11"/>
  <c r="H1726" i="11"/>
  <c r="H1727" i="11"/>
  <c r="H1728" i="11"/>
  <c r="H1729" i="11"/>
  <c r="H1730" i="11"/>
  <c r="H1731" i="11"/>
  <c r="H1732" i="11"/>
  <c r="H1733" i="11"/>
  <c r="H1734" i="11"/>
  <c r="H1735" i="11"/>
  <c r="H1736" i="11"/>
  <c r="H1737" i="11"/>
  <c r="H1738" i="11"/>
  <c r="H1739" i="11"/>
  <c r="H1740" i="11"/>
  <c r="H1741" i="11"/>
  <c r="H1742" i="11"/>
  <c r="H1743" i="11"/>
  <c r="H1744" i="11"/>
  <c r="H1745" i="11"/>
  <c r="H1746" i="11"/>
  <c r="H1747" i="11"/>
  <c r="H1748" i="11"/>
  <c r="H1749" i="11"/>
  <c r="H1750" i="11"/>
  <c r="H1751" i="11"/>
  <c r="H1752" i="11"/>
  <c r="H1753" i="11"/>
  <c r="H1754" i="11"/>
  <c r="H1755" i="11"/>
  <c r="H1756" i="11"/>
  <c r="H1757" i="11"/>
  <c r="H1758" i="11"/>
  <c r="H1759" i="11"/>
  <c r="H1760" i="11"/>
  <c r="H1761" i="11"/>
  <c r="H1762" i="11"/>
  <c r="H1763" i="11"/>
  <c r="H1764" i="11"/>
  <c r="H1765" i="11"/>
  <c r="H1766" i="11"/>
  <c r="H1767" i="11"/>
  <c r="H1768" i="11"/>
  <c r="H1769" i="11"/>
  <c r="H1770" i="11"/>
  <c r="H1771" i="11"/>
  <c r="H1772" i="11"/>
  <c r="H1773" i="11"/>
  <c r="H1774" i="11"/>
  <c r="H1775" i="11"/>
  <c r="H1776" i="11"/>
  <c r="H1777" i="11"/>
  <c r="H1778" i="11"/>
  <c r="H1779" i="11"/>
  <c r="H1780" i="11"/>
  <c r="H1781" i="11"/>
  <c r="H1782" i="11"/>
  <c r="H1783" i="11"/>
  <c r="H1784" i="11"/>
  <c r="H1785" i="11"/>
  <c r="H1786" i="11"/>
  <c r="H1787" i="11"/>
  <c r="H1788" i="11"/>
  <c r="H1789" i="11"/>
  <c r="H1790" i="11"/>
  <c r="H1791" i="11"/>
  <c r="H1792" i="11"/>
  <c r="H1793" i="11"/>
  <c r="H1794" i="11"/>
  <c r="H1795" i="11"/>
  <c r="H1796" i="11"/>
  <c r="H1797" i="11"/>
  <c r="H1798" i="11"/>
  <c r="H1799" i="11"/>
  <c r="H1800" i="11"/>
  <c r="H1801" i="11"/>
  <c r="H1802" i="11"/>
  <c r="H1803" i="11"/>
  <c r="H1804" i="11"/>
  <c r="H1805" i="11"/>
  <c r="H1806" i="11"/>
  <c r="H1807" i="11"/>
  <c r="H1808" i="11"/>
  <c r="H1809" i="11"/>
  <c r="H1810" i="11"/>
  <c r="H1811" i="11"/>
  <c r="H1812" i="11"/>
  <c r="H1813" i="11"/>
  <c r="H1814" i="11"/>
  <c r="H1815" i="11"/>
  <c r="H1816" i="11"/>
  <c r="H1817" i="11"/>
  <c r="H1818" i="11"/>
  <c r="H1819" i="11"/>
  <c r="H1820" i="11"/>
  <c r="H1821" i="11"/>
  <c r="H1822" i="11"/>
  <c r="H1823" i="11"/>
  <c r="H1824" i="11"/>
  <c r="H1825" i="11"/>
  <c r="H1826" i="11"/>
  <c r="H1827" i="11"/>
  <c r="H1828" i="11"/>
  <c r="H1829" i="11"/>
  <c r="H1830" i="11"/>
  <c r="H1831" i="11"/>
  <c r="H1832" i="11"/>
  <c r="H1833" i="11"/>
  <c r="H1834" i="11"/>
  <c r="H1835" i="11"/>
  <c r="H1836" i="11"/>
  <c r="H1837" i="11"/>
  <c r="H1838" i="11"/>
  <c r="H1839" i="11"/>
  <c r="H1840" i="11"/>
  <c r="H1841" i="11"/>
  <c r="H1842" i="11"/>
  <c r="H1843" i="11"/>
  <c r="H1844" i="11"/>
  <c r="H1845" i="11"/>
  <c r="H1846" i="11"/>
  <c r="H1847" i="11"/>
  <c r="H1848" i="11"/>
  <c r="H1849" i="11"/>
  <c r="H1850" i="11"/>
  <c r="H1851" i="11"/>
  <c r="H1852" i="11"/>
  <c r="H1853" i="11"/>
  <c r="H1854" i="11"/>
  <c r="H1855" i="11"/>
  <c r="H1856" i="11"/>
  <c r="H1857" i="11"/>
  <c r="H1858" i="11"/>
  <c r="H1859" i="11"/>
  <c r="H1860" i="11"/>
  <c r="H1861" i="11"/>
  <c r="H1862" i="11"/>
  <c r="H1863" i="11"/>
  <c r="H1864" i="11"/>
  <c r="H1865" i="11"/>
  <c r="H1866" i="11"/>
  <c r="H1867" i="11"/>
  <c r="H1868" i="11"/>
  <c r="H1869" i="11"/>
  <c r="H1870" i="11"/>
  <c r="H1871" i="11"/>
  <c r="H1872" i="11"/>
  <c r="H1873" i="11"/>
  <c r="H1874" i="11"/>
  <c r="H1875" i="11"/>
  <c r="H1876" i="11"/>
  <c r="H1877" i="11"/>
  <c r="H1878" i="11"/>
  <c r="H1879" i="11"/>
  <c r="H1880" i="11"/>
  <c r="H1881" i="11"/>
  <c r="H1882" i="11"/>
  <c r="H1883" i="11"/>
  <c r="H1884" i="11"/>
  <c r="H1885" i="11"/>
  <c r="H1886" i="11"/>
  <c r="H1887" i="11"/>
  <c r="H1888" i="11"/>
  <c r="H1889" i="11"/>
  <c r="H1890" i="11"/>
  <c r="H1891" i="11"/>
  <c r="H1892" i="11"/>
  <c r="H1893" i="11"/>
  <c r="H1894" i="11"/>
  <c r="H1895" i="11"/>
  <c r="H1896" i="11"/>
  <c r="H1897" i="11"/>
  <c r="H1898" i="11"/>
  <c r="H1899" i="11"/>
  <c r="H1900" i="11"/>
  <c r="H1901" i="11"/>
  <c r="H1902" i="11"/>
  <c r="H1903" i="11"/>
  <c r="H1904" i="11"/>
  <c r="H1905" i="11"/>
  <c r="H1906" i="11"/>
  <c r="H1907" i="11"/>
  <c r="H1908" i="11"/>
  <c r="H1909" i="11"/>
  <c r="H1910" i="11"/>
  <c r="H1911" i="11"/>
  <c r="H1912" i="11"/>
  <c r="H1913" i="11"/>
  <c r="H1914" i="11"/>
  <c r="H1915" i="11"/>
  <c r="H1916" i="11"/>
  <c r="H1917" i="11"/>
  <c r="H1918" i="11"/>
  <c r="H1919" i="11"/>
  <c r="H1920" i="11"/>
  <c r="H1921" i="11"/>
  <c r="H1922" i="11"/>
  <c r="H1923" i="11"/>
  <c r="H1924" i="11"/>
  <c r="H1925" i="11"/>
  <c r="H1926" i="11"/>
  <c r="H1927" i="11"/>
  <c r="H1928" i="11"/>
  <c r="H1929" i="11"/>
  <c r="H1930" i="11"/>
  <c r="H1931" i="11"/>
  <c r="H1932" i="11"/>
  <c r="H1933" i="11"/>
  <c r="H1934" i="11"/>
  <c r="H1935" i="11"/>
  <c r="H1936" i="11"/>
  <c r="H1937" i="11"/>
  <c r="H1938" i="11"/>
  <c r="H1939" i="11"/>
  <c r="H1940" i="11"/>
  <c r="H1941" i="11"/>
  <c r="H1942" i="11"/>
  <c r="H1943" i="11"/>
  <c r="H1944" i="11"/>
  <c r="H1945" i="11"/>
  <c r="H1946" i="11"/>
  <c r="H1947" i="11"/>
  <c r="H1948" i="11"/>
  <c r="H1949" i="11"/>
  <c r="H1950" i="11"/>
  <c r="H1951" i="11"/>
  <c r="H1952" i="11"/>
  <c r="H1953" i="11"/>
  <c r="H1954" i="11"/>
  <c r="H1955" i="11"/>
  <c r="H1956" i="11"/>
  <c r="H1957" i="11"/>
  <c r="H1958" i="11"/>
  <c r="H1959" i="11"/>
  <c r="H1960" i="11"/>
  <c r="H1961" i="11"/>
  <c r="H1962" i="11"/>
  <c r="H1963" i="11"/>
  <c r="H1964" i="11"/>
  <c r="H1965" i="11"/>
  <c r="H1966" i="11"/>
  <c r="H1967" i="11"/>
  <c r="H1968" i="11"/>
  <c r="H1969" i="11"/>
  <c r="H1970" i="11"/>
  <c r="H1971" i="11"/>
  <c r="H1972" i="11"/>
  <c r="H1973" i="11"/>
  <c r="H1974" i="11"/>
  <c r="H1975" i="11"/>
  <c r="H1976" i="11"/>
  <c r="H1977" i="11"/>
  <c r="H1978" i="11"/>
  <c r="H1979" i="11"/>
  <c r="H1980" i="11"/>
  <c r="H1981" i="11"/>
  <c r="H1982" i="11"/>
  <c r="H1983" i="11"/>
  <c r="H1984" i="11"/>
  <c r="H1985" i="11"/>
  <c r="H1986" i="11"/>
  <c r="H1987" i="11"/>
  <c r="H1988" i="11"/>
  <c r="H1989" i="11"/>
  <c r="H1990" i="11"/>
  <c r="H1991" i="11"/>
  <c r="H1992" i="11"/>
  <c r="H1993" i="11"/>
  <c r="H1994" i="11"/>
  <c r="H1995" i="11"/>
  <c r="H1996" i="11"/>
  <c r="H1997" i="11"/>
  <c r="H1998" i="11"/>
  <c r="H1999" i="11"/>
  <c r="H2000" i="11"/>
  <c r="H2001" i="11"/>
  <c r="H2002" i="11"/>
  <c r="H2003" i="11"/>
  <c r="H2004" i="11"/>
  <c r="H2005" i="11"/>
  <c r="H2006" i="11"/>
  <c r="H2007" i="11"/>
  <c r="H2008" i="11"/>
  <c r="H2009" i="11"/>
  <c r="H2010" i="11"/>
  <c r="H2011" i="11"/>
  <c r="H2012" i="11"/>
  <c r="H2013" i="11"/>
  <c r="H2014" i="11"/>
  <c r="H2015" i="11"/>
  <c r="H2016" i="11"/>
  <c r="H2017" i="11"/>
  <c r="H2018" i="11"/>
  <c r="H2019" i="11"/>
  <c r="H2020" i="11"/>
  <c r="H2021" i="11"/>
  <c r="H2022" i="11"/>
  <c r="H2023" i="11"/>
  <c r="H2024" i="11"/>
  <c r="H2025" i="11"/>
  <c r="H2026" i="11"/>
  <c r="H2027" i="11"/>
  <c r="H2028" i="11"/>
  <c r="H2029" i="11"/>
  <c r="H2030" i="11"/>
  <c r="H2031" i="11"/>
  <c r="H2032" i="11"/>
  <c r="H2033" i="11"/>
  <c r="H2034" i="11"/>
  <c r="H2035" i="11"/>
  <c r="H2036" i="11"/>
  <c r="H2037" i="11"/>
  <c r="H2038" i="11"/>
  <c r="H2039" i="11"/>
  <c r="H2040" i="11"/>
  <c r="H2041" i="11"/>
  <c r="H2042" i="11"/>
  <c r="H2043" i="11"/>
  <c r="H2044" i="11"/>
  <c r="H2045" i="11"/>
  <c r="H2046" i="11"/>
  <c r="H2047" i="11"/>
  <c r="H2048" i="11"/>
  <c r="H2049" i="11"/>
  <c r="H2050" i="11"/>
  <c r="H2051" i="11"/>
  <c r="H2052" i="11"/>
  <c r="H2053" i="11"/>
  <c r="H2054" i="11"/>
  <c r="H2055" i="11"/>
  <c r="H2056" i="11"/>
  <c r="H2057" i="11"/>
  <c r="H2058" i="11"/>
  <c r="H2059" i="11"/>
  <c r="H2060" i="11"/>
  <c r="H2061" i="11"/>
  <c r="H2062" i="11"/>
  <c r="H2063" i="11"/>
  <c r="H2064" i="11"/>
  <c r="H2065" i="11"/>
  <c r="H2066" i="11"/>
  <c r="H2067" i="11"/>
  <c r="H2068" i="11"/>
  <c r="H2069" i="11"/>
  <c r="H2070" i="11"/>
  <c r="H2071" i="11"/>
  <c r="H2072" i="11"/>
  <c r="H2073" i="11"/>
  <c r="H2074" i="11"/>
  <c r="H2075" i="11"/>
  <c r="H2076" i="11"/>
  <c r="H2077" i="11"/>
  <c r="H2078" i="11"/>
  <c r="H2079" i="11"/>
  <c r="H2080" i="11"/>
  <c r="H2081" i="11"/>
  <c r="H2082" i="11"/>
  <c r="H2083" i="11"/>
  <c r="H2084" i="11"/>
  <c r="H2085" i="11"/>
  <c r="H2086" i="11"/>
  <c r="H2087" i="11"/>
  <c r="H2088" i="11"/>
  <c r="H2089" i="11"/>
  <c r="H2090" i="11"/>
  <c r="H2091" i="11"/>
  <c r="H2092" i="11"/>
  <c r="H2093" i="11"/>
  <c r="H2094" i="11"/>
  <c r="H2095" i="11"/>
  <c r="H2096" i="11"/>
  <c r="H2097" i="11"/>
  <c r="H2098" i="11"/>
  <c r="H2099" i="11"/>
  <c r="H2100" i="11"/>
  <c r="H2101" i="11"/>
  <c r="H2102" i="11"/>
  <c r="H2103" i="11"/>
  <c r="H2104" i="11"/>
  <c r="H2105" i="11"/>
  <c r="H2106" i="11"/>
  <c r="H2107" i="11"/>
  <c r="H2108" i="11"/>
  <c r="H2109" i="11"/>
  <c r="H2110" i="11"/>
  <c r="H2111" i="11"/>
  <c r="H2112" i="11"/>
  <c r="H2113" i="11"/>
  <c r="H2114" i="11"/>
  <c r="H2115" i="11"/>
  <c r="H2116" i="11"/>
  <c r="H2117" i="11"/>
  <c r="H2118" i="11"/>
  <c r="H2119" i="11"/>
  <c r="H2120" i="11"/>
  <c r="H2121" i="11"/>
  <c r="H2122" i="11"/>
  <c r="H2123" i="11"/>
  <c r="H2124" i="11"/>
  <c r="H2125" i="11"/>
  <c r="H2126" i="11"/>
  <c r="H2127" i="11"/>
  <c r="H2128" i="11"/>
  <c r="H2129" i="11"/>
  <c r="H2130" i="11"/>
  <c r="H2131" i="11"/>
  <c r="H2132" i="11"/>
  <c r="H2133" i="11"/>
  <c r="H2134" i="11"/>
  <c r="H2135" i="11"/>
  <c r="H2136" i="11"/>
  <c r="H2137" i="11"/>
  <c r="H2138" i="11"/>
  <c r="H2139" i="11"/>
  <c r="H2140" i="11"/>
  <c r="H2141" i="11"/>
  <c r="H2142" i="11"/>
  <c r="H2143" i="11"/>
  <c r="H2144" i="11"/>
  <c r="H2145" i="11"/>
  <c r="H2146" i="11"/>
  <c r="H2147" i="11"/>
  <c r="H2148" i="11"/>
  <c r="H2149" i="11"/>
  <c r="H2150" i="11"/>
  <c r="H2151" i="11"/>
  <c r="H2152" i="11"/>
  <c r="H2153" i="11"/>
  <c r="H2154" i="11"/>
  <c r="H2155" i="11"/>
  <c r="H2156" i="11"/>
  <c r="H2157" i="11"/>
  <c r="H2158" i="11"/>
  <c r="H2159" i="11"/>
  <c r="H2160" i="11"/>
  <c r="H2161" i="11"/>
  <c r="H2162" i="11"/>
  <c r="H2163" i="11"/>
  <c r="H2164" i="11"/>
  <c r="H2165" i="11"/>
  <c r="H2166" i="11"/>
  <c r="H2167" i="11"/>
  <c r="H2168" i="11"/>
  <c r="H2169" i="11"/>
  <c r="H2170" i="11"/>
  <c r="H2171" i="11"/>
  <c r="H2172" i="11"/>
  <c r="H2173" i="11"/>
  <c r="H2174" i="11"/>
  <c r="H2175" i="11"/>
  <c r="H2176" i="11"/>
  <c r="H2177" i="11"/>
  <c r="H2178" i="11"/>
  <c r="H2179" i="11"/>
  <c r="H2180" i="11"/>
  <c r="H2181" i="11"/>
  <c r="H2182" i="11"/>
  <c r="H2183" i="11"/>
  <c r="H2184" i="11"/>
  <c r="H2185" i="11"/>
  <c r="H2186" i="11"/>
  <c r="H2187" i="11"/>
  <c r="H2188" i="11"/>
  <c r="H2189" i="11"/>
  <c r="H2190" i="11"/>
  <c r="H2191" i="11"/>
  <c r="H2192" i="11"/>
  <c r="H2193" i="11"/>
  <c r="H2194" i="11"/>
  <c r="H2195" i="11"/>
  <c r="H2196" i="11"/>
  <c r="H2197" i="11"/>
  <c r="H2198" i="11"/>
  <c r="H2199" i="11"/>
  <c r="H2200" i="11"/>
  <c r="H2201" i="11"/>
  <c r="H2202" i="11"/>
  <c r="H2203" i="11"/>
  <c r="H2204" i="11"/>
  <c r="H2205" i="11"/>
  <c r="H2206" i="11"/>
  <c r="H2207" i="11"/>
  <c r="H2208" i="11"/>
  <c r="H2209" i="11"/>
  <c r="H2210" i="11"/>
  <c r="H2211" i="11"/>
  <c r="H2212" i="11"/>
  <c r="H2213" i="11"/>
  <c r="H2214" i="11"/>
  <c r="H2215" i="11"/>
  <c r="H2216" i="11"/>
  <c r="H2217" i="11"/>
  <c r="H2218" i="11"/>
  <c r="H2219" i="11"/>
  <c r="H2220" i="11"/>
  <c r="H2221" i="11"/>
  <c r="H2222" i="11"/>
  <c r="H2223" i="11"/>
  <c r="H2224" i="11"/>
  <c r="H2225" i="11"/>
  <c r="H2226" i="11"/>
  <c r="H2227" i="11"/>
  <c r="H2228" i="11"/>
  <c r="H2229" i="11"/>
  <c r="H2230" i="11"/>
  <c r="H2231" i="11"/>
  <c r="H2232" i="11"/>
  <c r="H2233" i="11"/>
  <c r="H2234" i="11"/>
  <c r="H2235" i="11"/>
  <c r="H2236" i="11"/>
  <c r="H2237" i="11"/>
  <c r="H2238" i="11"/>
  <c r="H2239" i="11"/>
  <c r="H2240" i="11"/>
  <c r="H2241" i="11"/>
  <c r="H2242" i="11"/>
  <c r="H2243" i="11"/>
  <c r="H2244" i="11"/>
  <c r="H2245" i="11"/>
  <c r="H2246" i="11"/>
  <c r="H2247" i="11"/>
  <c r="H2248" i="11"/>
  <c r="H2249" i="11"/>
  <c r="H2250" i="11"/>
  <c r="H2251" i="11"/>
  <c r="H2252" i="11"/>
  <c r="H2253" i="11"/>
  <c r="H2254" i="11"/>
  <c r="H2255" i="11"/>
  <c r="H2256" i="11"/>
  <c r="H2257" i="11"/>
  <c r="H2258" i="11"/>
  <c r="H2259" i="11"/>
  <c r="H2260" i="11"/>
  <c r="H2261" i="11"/>
  <c r="H2262" i="11"/>
  <c r="H2263" i="11"/>
  <c r="H2264" i="11"/>
  <c r="H2265" i="11"/>
  <c r="H2266" i="11"/>
  <c r="H2267" i="11"/>
  <c r="H2268" i="11"/>
  <c r="H2269" i="11"/>
  <c r="H2270" i="11"/>
  <c r="H2271" i="11"/>
  <c r="H2272" i="11"/>
  <c r="H2273" i="11"/>
  <c r="H2274" i="11"/>
  <c r="H2275" i="11"/>
  <c r="H2276" i="11"/>
  <c r="H2277" i="11"/>
  <c r="H2278" i="11"/>
  <c r="H2279" i="11"/>
  <c r="H2280" i="11"/>
  <c r="H2281" i="11"/>
  <c r="H2282" i="11"/>
  <c r="H2283" i="11"/>
  <c r="H2284" i="11"/>
  <c r="H2285" i="11"/>
  <c r="H2286" i="11"/>
  <c r="H2287" i="11"/>
  <c r="H2288" i="11"/>
  <c r="H2289" i="11"/>
  <c r="H2290" i="11"/>
  <c r="H2291" i="11"/>
  <c r="H2292" i="11"/>
  <c r="H2293" i="11"/>
  <c r="H2294" i="11"/>
  <c r="H2295" i="11"/>
  <c r="H2296" i="11"/>
  <c r="H2297" i="11"/>
  <c r="H2298" i="11"/>
  <c r="H2299" i="11"/>
  <c r="H2300" i="11"/>
  <c r="H2301" i="11"/>
  <c r="H2302" i="11"/>
  <c r="H2303" i="11"/>
  <c r="H2304" i="11"/>
  <c r="H2305" i="11"/>
  <c r="H2306" i="11"/>
  <c r="H2307" i="11"/>
  <c r="H2308" i="11"/>
  <c r="H2309" i="11"/>
  <c r="H2310" i="11"/>
  <c r="H2311" i="11"/>
  <c r="H2312" i="11"/>
  <c r="H2313" i="11"/>
  <c r="H2314" i="11"/>
  <c r="H2315" i="11"/>
  <c r="H2316" i="11"/>
  <c r="H2317" i="11"/>
  <c r="H2318" i="11"/>
  <c r="H2319" i="11"/>
  <c r="H2320" i="11"/>
  <c r="H2321" i="11"/>
  <c r="H2322" i="11"/>
  <c r="H2323" i="11"/>
  <c r="H2324" i="11"/>
  <c r="H2325" i="11"/>
  <c r="H2326" i="11"/>
  <c r="H2327" i="11"/>
  <c r="H2328" i="11"/>
  <c r="H2329" i="11"/>
  <c r="H2330" i="11"/>
  <c r="H2331" i="11"/>
  <c r="H2332" i="11"/>
  <c r="H2333" i="11"/>
  <c r="H2334" i="11"/>
  <c r="H2335" i="11"/>
  <c r="H2336" i="11"/>
  <c r="H2337" i="11"/>
  <c r="H2338" i="11"/>
  <c r="H2339" i="11"/>
  <c r="H2340" i="11"/>
  <c r="H2341" i="11"/>
  <c r="H2342" i="11"/>
  <c r="H2343" i="11"/>
  <c r="H2344" i="11"/>
  <c r="H2345" i="11"/>
  <c r="H2346" i="11"/>
  <c r="H2347" i="11"/>
  <c r="H2348" i="11"/>
  <c r="H2349" i="11"/>
  <c r="H2350" i="11"/>
  <c r="H2351" i="11"/>
  <c r="H2352" i="11"/>
  <c r="H2353" i="11"/>
  <c r="H2354" i="11"/>
  <c r="H2355" i="11"/>
  <c r="H2356" i="11"/>
  <c r="H2357" i="11"/>
  <c r="H2358" i="11"/>
  <c r="H2359" i="11"/>
  <c r="H2360" i="11"/>
  <c r="H2361" i="11"/>
  <c r="H2362" i="11"/>
  <c r="H2363" i="11"/>
  <c r="H2364" i="11"/>
  <c r="H2365" i="11"/>
  <c r="H2366" i="11"/>
  <c r="H2367" i="11"/>
  <c r="H2368" i="11"/>
  <c r="H2369" i="11"/>
  <c r="H2370" i="11"/>
  <c r="H2371" i="11"/>
  <c r="H2372" i="11"/>
  <c r="H2373" i="11"/>
  <c r="H2374" i="11"/>
  <c r="H2375" i="11"/>
  <c r="H2376" i="11"/>
  <c r="H2377" i="11"/>
  <c r="H2378" i="11"/>
  <c r="H2379" i="11"/>
  <c r="H2380" i="11"/>
  <c r="H2381" i="11"/>
  <c r="H2382" i="11"/>
  <c r="H2383" i="11"/>
  <c r="H2384" i="11"/>
  <c r="H2385" i="11"/>
  <c r="H2386" i="11"/>
  <c r="H2387" i="11"/>
  <c r="H2388" i="11"/>
  <c r="H2389" i="11"/>
  <c r="H2390" i="11"/>
  <c r="H2391" i="11"/>
  <c r="H2392" i="11"/>
  <c r="H2393" i="11"/>
  <c r="H2394" i="11"/>
  <c r="H2395" i="11"/>
  <c r="H2396" i="11"/>
  <c r="H2397" i="11"/>
  <c r="H2398" i="11"/>
  <c r="H2399" i="11"/>
  <c r="H2400" i="11"/>
  <c r="H2401" i="11"/>
  <c r="H2402" i="11"/>
  <c r="H2403" i="11"/>
  <c r="H2404" i="11"/>
  <c r="H2405" i="11"/>
  <c r="H2406" i="11"/>
  <c r="H2407" i="11"/>
  <c r="H2408" i="11"/>
  <c r="H2409" i="11"/>
  <c r="H2410" i="11"/>
  <c r="H2411" i="11"/>
  <c r="H2412" i="11"/>
  <c r="H2413" i="11"/>
  <c r="H2414" i="11"/>
  <c r="H2415" i="11"/>
  <c r="H2416" i="11"/>
  <c r="H2417" i="11"/>
  <c r="H2418" i="11"/>
  <c r="H6" i="11"/>
  <c r="K6" i="11"/>
  <c r="L6" i="11"/>
  <c r="K7" i="11"/>
  <c r="L7" i="11" s="1"/>
  <c r="K8" i="11"/>
  <c r="L8" i="11"/>
  <c r="K9" i="11"/>
  <c r="L9" i="11" s="1"/>
  <c r="K10" i="11"/>
  <c r="L10" i="11" s="1"/>
  <c r="K11" i="11"/>
  <c r="L11" i="11" s="1"/>
  <c r="K12" i="11"/>
  <c r="L12" i="11" s="1"/>
  <c r="K13" i="11"/>
  <c r="L13" i="11" s="1"/>
  <c r="K14" i="11"/>
  <c r="L14" i="11" s="1"/>
  <c r="K15" i="11"/>
  <c r="L15" i="11" s="1"/>
  <c r="K16" i="11"/>
  <c r="L16" i="11"/>
  <c r="K17" i="11"/>
  <c r="L17" i="11" s="1"/>
  <c r="K18" i="11"/>
  <c r="L18" i="11" s="1"/>
  <c r="K19" i="11"/>
  <c r="L19" i="11" s="1"/>
  <c r="K20" i="11"/>
  <c r="L20" i="11" s="1"/>
  <c r="K21" i="11"/>
  <c r="L21" i="11" s="1"/>
  <c r="K22" i="11"/>
  <c r="L22" i="11"/>
  <c r="K23" i="11"/>
  <c r="L23" i="11" s="1"/>
  <c r="K24" i="11"/>
  <c r="L24" i="11"/>
  <c r="K25" i="11"/>
  <c r="L25" i="11" s="1"/>
  <c r="K26" i="11"/>
  <c r="L26" i="11" s="1"/>
  <c r="K27" i="11"/>
  <c r="L27" i="11" s="1"/>
  <c r="K28" i="11"/>
  <c r="L28" i="11" s="1"/>
  <c r="K29" i="11"/>
  <c r="L29" i="11" s="1"/>
  <c r="K30" i="11"/>
  <c r="L30" i="11" s="1"/>
  <c r="K31" i="11"/>
  <c r="L31" i="11" s="1"/>
  <c r="K32" i="11"/>
  <c r="L32" i="11"/>
  <c r="K33" i="11"/>
  <c r="L33" i="11" s="1"/>
  <c r="K34" i="11"/>
  <c r="L34" i="11" s="1"/>
  <c r="K35" i="11"/>
  <c r="L35" i="11" s="1"/>
  <c r="K36" i="11"/>
  <c r="L36" i="11" s="1"/>
  <c r="K37" i="11"/>
  <c r="L37" i="11" s="1"/>
  <c r="K38" i="11"/>
  <c r="L38" i="11"/>
  <c r="K39" i="11"/>
  <c r="L39" i="11" s="1"/>
  <c r="K40" i="11"/>
  <c r="L40" i="11"/>
  <c r="K41" i="11"/>
  <c r="L41" i="11" s="1"/>
  <c r="K42" i="11"/>
  <c r="L42" i="11" s="1"/>
  <c r="K43" i="11"/>
  <c r="L43" i="11" s="1"/>
  <c r="K44" i="11"/>
  <c r="L44" i="11" s="1"/>
  <c r="K45" i="11"/>
  <c r="L45" i="11" s="1"/>
  <c r="K46" i="11"/>
  <c r="L46" i="11" s="1"/>
  <c r="K47" i="11"/>
  <c r="L47" i="11" s="1"/>
  <c r="K48" i="11"/>
  <c r="L48" i="11"/>
  <c r="K49" i="11"/>
  <c r="L49" i="11" s="1"/>
  <c r="K50" i="11"/>
  <c r="L50" i="11" s="1"/>
  <c r="K51" i="11"/>
  <c r="L51" i="11" s="1"/>
  <c r="K52" i="11"/>
  <c r="L52" i="11" s="1"/>
  <c r="K53" i="11"/>
  <c r="L53" i="11" s="1"/>
  <c r="K54" i="11"/>
  <c r="L54" i="11"/>
  <c r="K55" i="11"/>
  <c r="L55" i="11" s="1"/>
  <c r="K56" i="11"/>
  <c r="L56" i="11"/>
  <c r="K57" i="11"/>
  <c r="L57" i="11" s="1"/>
  <c r="K58" i="11"/>
  <c r="L58" i="11" s="1"/>
  <c r="K59" i="11"/>
  <c r="L59" i="11" s="1"/>
  <c r="K60" i="11"/>
  <c r="L60" i="11" s="1"/>
  <c r="K61" i="11"/>
  <c r="L61" i="11" s="1"/>
  <c r="K62" i="11"/>
  <c r="L62" i="11" s="1"/>
  <c r="K63" i="11"/>
  <c r="L63" i="11" s="1"/>
  <c r="K64" i="11"/>
  <c r="L64" i="11"/>
  <c r="K65" i="11"/>
  <c r="L65" i="11" s="1"/>
  <c r="K66" i="11"/>
  <c r="L66" i="11" s="1"/>
  <c r="K67" i="11"/>
  <c r="L67" i="11" s="1"/>
  <c r="K68" i="11"/>
  <c r="L68" i="11" s="1"/>
  <c r="K69" i="11"/>
  <c r="L69" i="11" s="1"/>
  <c r="K70" i="11"/>
  <c r="L70" i="11"/>
  <c r="K71" i="11"/>
  <c r="L71" i="11" s="1"/>
  <c r="K72" i="11"/>
  <c r="L72" i="11"/>
  <c r="K73" i="11"/>
  <c r="L73" i="11" s="1"/>
  <c r="K74" i="11"/>
  <c r="L74" i="11" s="1"/>
  <c r="K75" i="11"/>
  <c r="L75" i="11" s="1"/>
  <c r="K76" i="11"/>
  <c r="L76" i="11" s="1"/>
  <c r="K77" i="11"/>
  <c r="L77" i="11" s="1"/>
  <c r="K78" i="11"/>
  <c r="L78" i="11" s="1"/>
  <c r="K79" i="11"/>
  <c r="L79" i="11" s="1"/>
  <c r="K80" i="11"/>
  <c r="L80" i="11"/>
  <c r="K81" i="11"/>
  <c r="L81" i="11" s="1"/>
  <c r="K82" i="11"/>
  <c r="L82" i="11"/>
  <c r="K83" i="11"/>
  <c r="L83" i="11" s="1"/>
  <c r="K84" i="11"/>
  <c r="L84" i="11" s="1"/>
  <c r="K85" i="11"/>
  <c r="L85" i="11" s="1"/>
  <c r="K86" i="11"/>
  <c r="L86" i="11" s="1"/>
  <c r="K87" i="11"/>
  <c r="L87" i="11" s="1"/>
  <c r="K88" i="11"/>
  <c r="L88" i="11"/>
  <c r="K89" i="11"/>
  <c r="L89" i="11" s="1"/>
  <c r="K90" i="11"/>
  <c r="L90" i="11"/>
  <c r="K91" i="11"/>
  <c r="L91" i="11" s="1"/>
  <c r="K92" i="11"/>
  <c r="L92" i="11" s="1"/>
  <c r="K93" i="11"/>
  <c r="L93" i="11" s="1"/>
  <c r="K94" i="11"/>
  <c r="L94" i="11"/>
  <c r="K95" i="11"/>
  <c r="L95" i="11" s="1"/>
  <c r="K96" i="11"/>
  <c r="L96" i="11"/>
  <c r="K97" i="11"/>
  <c r="L97" i="11" s="1"/>
  <c r="K98" i="11"/>
  <c r="L98" i="11"/>
  <c r="K99" i="11"/>
  <c r="L99" i="11" s="1"/>
  <c r="K100" i="11"/>
  <c r="L100" i="11" s="1"/>
  <c r="K101" i="11"/>
  <c r="L101" i="11" s="1"/>
  <c r="K102" i="11"/>
  <c r="L102" i="11"/>
  <c r="K103" i="11"/>
  <c r="L103" i="11" s="1"/>
  <c r="K104" i="11"/>
  <c r="L104" i="11"/>
  <c r="K105" i="11"/>
  <c r="L105" i="11" s="1"/>
  <c r="K106" i="11"/>
  <c r="L106" i="11"/>
  <c r="K107" i="11"/>
  <c r="L107" i="11" s="1"/>
  <c r="K108" i="11"/>
  <c r="L108" i="11" s="1"/>
  <c r="K109" i="11"/>
  <c r="L109" i="11" s="1"/>
  <c r="K110" i="11"/>
  <c r="L110" i="11" s="1"/>
  <c r="K111" i="11"/>
  <c r="L111" i="11" s="1"/>
  <c r="K112" i="11"/>
  <c r="L112" i="11"/>
  <c r="K113" i="11"/>
  <c r="L113" i="11" s="1"/>
  <c r="K114" i="11"/>
  <c r="L114" i="11"/>
  <c r="K115" i="11"/>
  <c r="L115" i="11" s="1"/>
  <c r="K116" i="11"/>
  <c r="L116" i="11" s="1"/>
  <c r="K117" i="11"/>
  <c r="L117" i="11" s="1"/>
  <c r="K118" i="11"/>
  <c r="L118" i="11" s="1"/>
  <c r="K119" i="11"/>
  <c r="L119" i="11" s="1"/>
  <c r="K120" i="11"/>
  <c r="L120" i="11"/>
  <c r="K121" i="11"/>
  <c r="L121" i="11" s="1"/>
  <c r="K122" i="11"/>
  <c r="L122" i="11"/>
  <c r="K123" i="11"/>
  <c r="L123" i="11" s="1"/>
  <c r="K124" i="11"/>
  <c r="L124" i="11" s="1"/>
  <c r="K125" i="11"/>
  <c r="L125" i="11" s="1"/>
  <c r="K126" i="11"/>
  <c r="L126" i="11"/>
  <c r="K127" i="11"/>
  <c r="L127" i="11" s="1"/>
  <c r="K128" i="11"/>
  <c r="L128" i="11"/>
  <c r="K129" i="11"/>
  <c r="L129" i="11" s="1"/>
  <c r="K130" i="11"/>
  <c r="L130" i="11"/>
  <c r="K131" i="11"/>
  <c r="L131" i="11" s="1"/>
  <c r="K132" i="11"/>
  <c r="L132" i="11" s="1"/>
  <c r="K133" i="11"/>
  <c r="L133" i="11" s="1"/>
  <c r="K134" i="11"/>
  <c r="L134" i="11"/>
  <c r="K135" i="11"/>
  <c r="L135" i="11" s="1"/>
  <c r="K136" i="11"/>
  <c r="L136" i="11"/>
  <c r="K137" i="11"/>
  <c r="L137" i="11" s="1"/>
  <c r="K138" i="11"/>
  <c r="L138" i="11"/>
  <c r="K139" i="11"/>
  <c r="L139" i="11" s="1"/>
  <c r="K140" i="11"/>
  <c r="L140" i="11" s="1"/>
  <c r="K141" i="11"/>
  <c r="L141" i="11" s="1"/>
  <c r="K142" i="11"/>
  <c r="L142" i="11" s="1"/>
  <c r="K143" i="11"/>
  <c r="L143" i="11" s="1"/>
  <c r="K144" i="11"/>
  <c r="L144" i="11"/>
  <c r="K145" i="11"/>
  <c r="L145" i="11" s="1"/>
  <c r="K146" i="11"/>
  <c r="L146" i="11"/>
  <c r="K147" i="11"/>
  <c r="L147" i="11" s="1"/>
  <c r="K148" i="11"/>
  <c r="L148" i="11" s="1"/>
  <c r="K149" i="11"/>
  <c r="L149" i="11" s="1"/>
  <c r="K150" i="11"/>
  <c r="L150" i="11" s="1"/>
  <c r="K151" i="11"/>
  <c r="L151" i="11" s="1"/>
  <c r="K152" i="11"/>
  <c r="L152" i="11"/>
  <c r="K153" i="11"/>
  <c r="L153" i="11" s="1"/>
  <c r="K154" i="11"/>
  <c r="L154" i="11"/>
  <c r="K155" i="11"/>
  <c r="L155" i="11" s="1"/>
  <c r="K156" i="11"/>
  <c r="L156" i="11" s="1"/>
  <c r="K157" i="11"/>
  <c r="L157" i="11" s="1"/>
  <c r="K158" i="11"/>
  <c r="L158" i="11"/>
  <c r="K159" i="11"/>
  <c r="L159" i="11" s="1"/>
  <c r="K160" i="11"/>
  <c r="L160" i="11"/>
  <c r="K161" i="11"/>
  <c r="L161" i="11" s="1"/>
  <c r="K162" i="11"/>
  <c r="L162" i="11"/>
  <c r="K163" i="11"/>
  <c r="L163" i="11" s="1"/>
  <c r="K164" i="11"/>
  <c r="L164" i="11" s="1"/>
  <c r="K165" i="11"/>
  <c r="L165" i="11" s="1"/>
  <c r="K166" i="11"/>
  <c r="L166" i="11"/>
  <c r="K167" i="11"/>
  <c r="L167" i="11" s="1"/>
  <c r="K168" i="11"/>
  <c r="L168" i="11"/>
  <c r="K169" i="11"/>
  <c r="L169" i="11" s="1"/>
  <c r="K170" i="11"/>
  <c r="L170" i="11"/>
  <c r="K171" i="11"/>
  <c r="L171" i="11" s="1"/>
  <c r="K172" i="11"/>
  <c r="L172" i="11" s="1"/>
  <c r="K173" i="11"/>
  <c r="L173" i="11" s="1"/>
  <c r="K174" i="11"/>
  <c r="L174" i="11" s="1"/>
  <c r="K175" i="11"/>
  <c r="L175" i="11" s="1"/>
  <c r="K176" i="11"/>
  <c r="L176" i="11"/>
  <c r="K177" i="11"/>
  <c r="L177" i="11" s="1"/>
  <c r="K178" i="11"/>
  <c r="L178" i="11"/>
  <c r="K179" i="11"/>
  <c r="L179" i="11" s="1"/>
  <c r="K180" i="11"/>
  <c r="L180" i="11" s="1"/>
  <c r="K181" i="11"/>
  <c r="L181" i="11" s="1"/>
  <c r="K182" i="11"/>
  <c r="L182" i="11" s="1"/>
  <c r="K183" i="11"/>
  <c r="L183" i="11" s="1"/>
  <c r="K184" i="11"/>
  <c r="L184" i="11"/>
  <c r="K185" i="11"/>
  <c r="L185" i="11" s="1"/>
  <c r="K186" i="11"/>
  <c r="L186" i="11"/>
  <c r="K187" i="11"/>
  <c r="L187" i="11" s="1"/>
  <c r="K188" i="11"/>
  <c r="L188" i="11" s="1"/>
  <c r="K189" i="11"/>
  <c r="L189" i="11" s="1"/>
  <c r="K190" i="11"/>
  <c r="L190" i="11"/>
  <c r="K191" i="11"/>
  <c r="L191" i="11" s="1"/>
  <c r="K192" i="11"/>
  <c r="L192" i="11"/>
  <c r="K193" i="11"/>
  <c r="L193" i="11" s="1"/>
  <c r="K194" i="11"/>
  <c r="L194" i="11"/>
  <c r="K195" i="11"/>
  <c r="L195" i="11" s="1"/>
  <c r="K196" i="11"/>
  <c r="L196" i="11" s="1"/>
  <c r="K197" i="11"/>
  <c r="L197" i="11" s="1"/>
  <c r="K198" i="11"/>
  <c r="L198" i="11"/>
  <c r="K199" i="11"/>
  <c r="L199" i="11" s="1"/>
  <c r="K200" i="11"/>
  <c r="L200" i="11"/>
  <c r="K201" i="11"/>
  <c r="L201" i="11" s="1"/>
  <c r="K202" i="11"/>
  <c r="L202" i="11"/>
  <c r="K203" i="11"/>
  <c r="L203" i="11" s="1"/>
  <c r="K204" i="11"/>
  <c r="L204" i="11" s="1"/>
  <c r="K205" i="11"/>
  <c r="L205" i="11" s="1"/>
  <c r="K206" i="11"/>
  <c r="L206" i="11" s="1"/>
  <c r="K207" i="11"/>
  <c r="L207" i="11" s="1"/>
  <c r="K208" i="11"/>
  <c r="L208" i="11"/>
  <c r="K209" i="11"/>
  <c r="L209" i="11" s="1"/>
  <c r="K210" i="11"/>
  <c r="L210" i="11"/>
  <c r="K211" i="11"/>
  <c r="L211" i="11" s="1"/>
  <c r="K212" i="11"/>
  <c r="L212" i="11" s="1"/>
  <c r="K213" i="11"/>
  <c r="L213" i="11" s="1"/>
  <c r="K214" i="11"/>
  <c r="L214" i="11" s="1"/>
  <c r="K215" i="11"/>
  <c r="L215" i="11" s="1"/>
  <c r="K216" i="11"/>
  <c r="L216" i="11"/>
  <c r="K217" i="11"/>
  <c r="L217" i="11" s="1"/>
  <c r="K218" i="11"/>
  <c r="L218" i="11"/>
  <c r="K219" i="11"/>
  <c r="L219" i="11" s="1"/>
  <c r="K220" i="11"/>
  <c r="L220" i="11" s="1"/>
  <c r="K221" i="11"/>
  <c r="L221" i="11" s="1"/>
  <c r="K222" i="11"/>
  <c r="L222" i="11"/>
  <c r="K223" i="11"/>
  <c r="L223" i="11" s="1"/>
  <c r="K224" i="11"/>
  <c r="L224" i="11"/>
  <c r="K225" i="11"/>
  <c r="L225" i="11" s="1"/>
  <c r="K226" i="11"/>
  <c r="L226" i="11"/>
  <c r="K227" i="11"/>
  <c r="L227" i="11" s="1"/>
  <c r="K228" i="11"/>
  <c r="L228" i="11" s="1"/>
  <c r="K229" i="11"/>
  <c r="L229" i="11" s="1"/>
  <c r="K230" i="11"/>
  <c r="L230" i="11"/>
  <c r="K231" i="11"/>
  <c r="L231" i="11" s="1"/>
  <c r="K232" i="11"/>
  <c r="L232" i="11"/>
  <c r="K233" i="11"/>
  <c r="L233" i="11" s="1"/>
  <c r="K234" i="11"/>
  <c r="L234" i="11"/>
  <c r="K235" i="11"/>
  <c r="L235" i="11" s="1"/>
  <c r="K236" i="11"/>
  <c r="L236" i="11" s="1"/>
  <c r="K237" i="11"/>
  <c r="L237" i="11" s="1"/>
  <c r="K238" i="11"/>
  <c r="L238" i="11" s="1"/>
  <c r="K239" i="11"/>
  <c r="L239" i="11" s="1"/>
  <c r="K240" i="11"/>
  <c r="L240" i="11"/>
  <c r="K241" i="11"/>
  <c r="L241" i="11" s="1"/>
  <c r="K242" i="11"/>
  <c r="L242" i="11"/>
  <c r="K243" i="11"/>
  <c r="L243" i="11" s="1"/>
  <c r="K244" i="11"/>
  <c r="L244" i="11" s="1"/>
  <c r="K245" i="11"/>
  <c r="L245" i="11" s="1"/>
  <c r="K246" i="11"/>
  <c r="L246" i="11" s="1"/>
  <c r="K247" i="11"/>
  <c r="L247" i="11" s="1"/>
  <c r="K248" i="11"/>
  <c r="L248" i="11"/>
  <c r="K249" i="11"/>
  <c r="L249" i="11" s="1"/>
  <c r="K250" i="11"/>
  <c r="L250" i="11"/>
  <c r="K251" i="11"/>
  <c r="L251" i="11" s="1"/>
  <c r="K252" i="11"/>
  <c r="L252" i="11" s="1"/>
  <c r="K253" i="11"/>
  <c r="L253" i="11" s="1"/>
  <c r="K254" i="11"/>
  <c r="L254" i="11"/>
  <c r="K255" i="11"/>
  <c r="L255" i="11" s="1"/>
  <c r="K256" i="11"/>
  <c r="L256" i="11"/>
  <c r="K257" i="11"/>
  <c r="L257" i="11" s="1"/>
  <c r="K258" i="11"/>
  <c r="L258" i="11"/>
  <c r="K259" i="11"/>
  <c r="L259" i="11" s="1"/>
  <c r="K260" i="11"/>
  <c r="L260" i="11" s="1"/>
  <c r="K261" i="11"/>
  <c r="L261" i="11" s="1"/>
  <c r="K262" i="11"/>
  <c r="L262" i="11"/>
  <c r="K263" i="11"/>
  <c r="L263" i="11" s="1"/>
  <c r="K264" i="11"/>
  <c r="L264" i="11"/>
  <c r="K265" i="11"/>
  <c r="L265" i="11" s="1"/>
  <c r="K266" i="11"/>
  <c r="L266" i="11"/>
  <c r="K267" i="11"/>
  <c r="L267" i="11" s="1"/>
  <c r="K268" i="11"/>
  <c r="L268" i="11" s="1"/>
  <c r="K269" i="11"/>
  <c r="L269" i="11" s="1"/>
  <c r="K270" i="11"/>
  <c r="L270" i="11" s="1"/>
  <c r="K271" i="11"/>
  <c r="L271" i="11" s="1"/>
  <c r="K272" i="11"/>
  <c r="L272" i="11"/>
  <c r="K273" i="11"/>
  <c r="L273" i="11" s="1"/>
  <c r="K274" i="11"/>
  <c r="L274" i="11"/>
  <c r="K275" i="11"/>
  <c r="L275" i="11" s="1"/>
  <c r="K276" i="11"/>
  <c r="L276" i="11" s="1"/>
  <c r="K277" i="11"/>
  <c r="L277" i="11" s="1"/>
  <c r="K278" i="11"/>
  <c r="L278" i="11" s="1"/>
  <c r="K279" i="11"/>
  <c r="L279" i="11" s="1"/>
  <c r="K280" i="11"/>
  <c r="L280" i="11"/>
  <c r="K281" i="11"/>
  <c r="L281" i="11" s="1"/>
  <c r="K282" i="11"/>
  <c r="L282" i="11"/>
  <c r="K283" i="11"/>
  <c r="L283" i="11" s="1"/>
  <c r="K284" i="11"/>
  <c r="L284" i="11" s="1"/>
  <c r="K285" i="11"/>
  <c r="L285" i="11" s="1"/>
  <c r="K286" i="11"/>
  <c r="L286" i="11"/>
  <c r="K287" i="11"/>
  <c r="L287" i="11" s="1"/>
  <c r="K288" i="11"/>
  <c r="L288" i="11"/>
  <c r="K289" i="11"/>
  <c r="L289" i="11" s="1"/>
  <c r="K290" i="11"/>
  <c r="L290" i="11"/>
  <c r="K291" i="11"/>
  <c r="L291" i="11" s="1"/>
  <c r="K292" i="11"/>
  <c r="L292" i="11" s="1"/>
  <c r="K293" i="11"/>
  <c r="L293" i="11" s="1"/>
  <c r="K294" i="11"/>
  <c r="L294" i="11"/>
  <c r="K295" i="11"/>
  <c r="L295" i="11" s="1"/>
  <c r="K296" i="11"/>
  <c r="L296" i="11" s="1"/>
  <c r="K297" i="11"/>
  <c r="L297" i="11" s="1"/>
  <c r="K298" i="11"/>
  <c r="L298" i="11"/>
  <c r="K299" i="11"/>
  <c r="L299" i="11" s="1"/>
  <c r="K300" i="11"/>
  <c r="L300" i="11" s="1"/>
  <c r="K301" i="11"/>
  <c r="L301" i="11" s="1"/>
  <c r="K302" i="11"/>
  <c r="L302" i="11" s="1"/>
  <c r="K303" i="11"/>
  <c r="L303" i="11" s="1"/>
  <c r="K304" i="11"/>
  <c r="L304" i="11" s="1"/>
  <c r="K305" i="11"/>
  <c r="L305" i="11" s="1"/>
  <c r="K306" i="11"/>
  <c r="L306" i="11"/>
  <c r="K307" i="11"/>
  <c r="L307" i="11" s="1"/>
  <c r="K308" i="11"/>
  <c r="L308" i="11" s="1"/>
  <c r="K309" i="11"/>
  <c r="L309" i="11" s="1"/>
  <c r="K310" i="11"/>
  <c r="L310" i="11" s="1"/>
  <c r="K311" i="11"/>
  <c r="L311" i="11" s="1"/>
  <c r="K312" i="11"/>
  <c r="L312" i="11"/>
  <c r="K313" i="11"/>
  <c r="L313" i="11" s="1"/>
  <c r="K314" i="11"/>
  <c r="L314" i="11"/>
  <c r="K315" i="11"/>
  <c r="L315" i="11" s="1"/>
  <c r="K316" i="11"/>
  <c r="L316" i="11" s="1"/>
  <c r="K317" i="11"/>
  <c r="L317" i="11" s="1"/>
  <c r="K318" i="11"/>
  <c r="L318" i="11"/>
  <c r="K319" i="11"/>
  <c r="L319" i="11" s="1"/>
  <c r="K320" i="11"/>
  <c r="L320" i="11"/>
  <c r="K321" i="11"/>
  <c r="L321" i="11" s="1"/>
  <c r="K322" i="11"/>
  <c r="L322" i="11"/>
  <c r="K323" i="11"/>
  <c r="L323" i="11" s="1"/>
  <c r="K324" i="11"/>
  <c r="L324" i="11" s="1"/>
  <c r="K325" i="11"/>
  <c r="L325" i="11" s="1"/>
  <c r="K326" i="11"/>
  <c r="L326" i="11"/>
  <c r="K327" i="11"/>
  <c r="L327" i="11" s="1"/>
  <c r="K328" i="11"/>
  <c r="L328" i="11" s="1"/>
  <c r="K329" i="11"/>
  <c r="L329" i="11" s="1"/>
  <c r="K330" i="11"/>
  <c r="L330" i="11"/>
  <c r="K331" i="11"/>
  <c r="L331" i="11" s="1"/>
  <c r="K332" i="11"/>
  <c r="L332" i="11" s="1"/>
  <c r="K333" i="11"/>
  <c r="L333" i="11" s="1"/>
  <c r="K334" i="11"/>
  <c r="L334" i="11" s="1"/>
  <c r="K335" i="11"/>
  <c r="L335" i="11" s="1"/>
  <c r="K336" i="11"/>
  <c r="L336" i="11" s="1"/>
  <c r="K337" i="11"/>
  <c r="L337" i="11" s="1"/>
  <c r="K338" i="11"/>
  <c r="L338" i="11"/>
  <c r="K339" i="11"/>
  <c r="L339" i="11" s="1"/>
  <c r="K340" i="11"/>
  <c r="L340" i="11" s="1"/>
  <c r="K341" i="11"/>
  <c r="L341" i="11" s="1"/>
  <c r="K342" i="11"/>
  <c r="L342" i="11" s="1"/>
  <c r="K343" i="11"/>
  <c r="L343" i="11" s="1"/>
  <c r="K344" i="11"/>
  <c r="L344" i="11"/>
  <c r="K345" i="11"/>
  <c r="L345" i="11" s="1"/>
  <c r="K346" i="11"/>
  <c r="L346" i="11"/>
  <c r="K347" i="11"/>
  <c r="L347" i="11" s="1"/>
  <c r="K348" i="11"/>
  <c r="L348" i="11" s="1"/>
  <c r="K349" i="11"/>
  <c r="L349" i="11" s="1"/>
  <c r="K350" i="11"/>
  <c r="L350" i="11" s="1"/>
  <c r="K351" i="11"/>
  <c r="L351" i="11" s="1"/>
  <c r="K352" i="11"/>
  <c r="L352" i="11"/>
  <c r="K353" i="11"/>
  <c r="L353" i="11" s="1"/>
  <c r="K354" i="11"/>
  <c r="L354" i="11"/>
  <c r="K355" i="11"/>
  <c r="L355" i="11" s="1"/>
  <c r="K356" i="11"/>
  <c r="L356" i="11" s="1"/>
  <c r="K357" i="11"/>
  <c r="L357" i="11" s="1"/>
  <c r="K358" i="11"/>
  <c r="L358" i="11" s="1"/>
  <c r="K359" i="11"/>
  <c r="L359" i="11" s="1"/>
  <c r="K360" i="11"/>
  <c r="L360" i="11"/>
  <c r="K361" i="11"/>
  <c r="L361" i="11" s="1"/>
  <c r="K362" i="11"/>
  <c r="L362" i="11"/>
  <c r="K363" i="11"/>
  <c r="L363" i="11" s="1"/>
  <c r="K364" i="11"/>
  <c r="L364" i="11" s="1"/>
  <c r="K365" i="11"/>
  <c r="L365" i="11" s="1"/>
  <c r="K366" i="11"/>
  <c r="L366" i="11" s="1"/>
  <c r="K367" i="11"/>
  <c r="L367" i="11" s="1"/>
  <c r="K368" i="11"/>
  <c r="L368" i="11"/>
  <c r="K369" i="11"/>
  <c r="L369" i="11" s="1"/>
  <c r="K370" i="11"/>
  <c r="L370" i="11"/>
  <c r="K371" i="11"/>
  <c r="L371" i="11" s="1"/>
  <c r="K372" i="11"/>
  <c r="L372" i="11" s="1"/>
  <c r="K373" i="11"/>
  <c r="L373" i="11" s="1"/>
  <c r="K374" i="11"/>
  <c r="L374" i="11" s="1"/>
  <c r="K375" i="11"/>
  <c r="L375" i="11" s="1"/>
  <c r="K376" i="11"/>
  <c r="L376" i="11"/>
  <c r="K377" i="11"/>
  <c r="L377" i="11" s="1"/>
  <c r="K378" i="11"/>
  <c r="L378" i="11"/>
  <c r="K379" i="11"/>
  <c r="L379" i="11" s="1"/>
  <c r="K380" i="11"/>
  <c r="L380" i="11" s="1"/>
  <c r="K381" i="11"/>
  <c r="L381" i="11" s="1"/>
  <c r="K382" i="11"/>
  <c r="L382" i="11" s="1"/>
  <c r="K383" i="11"/>
  <c r="L383" i="11" s="1"/>
  <c r="K384" i="11"/>
  <c r="L384" i="11"/>
  <c r="K385" i="11"/>
  <c r="L385" i="11" s="1"/>
  <c r="K386" i="11"/>
  <c r="L386" i="11"/>
  <c r="K387" i="11"/>
  <c r="L387" i="11" s="1"/>
  <c r="K388" i="11"/>
  <c r="L388" i="11" s="1"/>
  <c r="K389" i="11"/>
  <c r="L389" i="11" s="1"/>
  <c r="K390" i="11"/>
  <c r="L390" i="11" s="1"/>
  <c r="K391" i="11"/>
  <c r="L391" i="11" s="1"/>
  <c r="K392" i="11"/>
  <c r="L392" i="11"/>
  <c r="K393" i="11"/>
  <c r="L393" i="11" s="1"/>
  <c r="K394" i="11"/>
  <c r="L394" i="11"/>
  <c r="K395" i="11"/>
  <c r="L395" i="11" s="1"/>
  <c r="K396" i="11"/>
  <c r="L396" i="11" s="1"/>
  <c r="K397" i="11"/>
  <c r="L397" i="11" s="1"/>
  <c r="K398" i="11"/>
  <c r="L398" i="11" s="1"/>
  <c r="K399" i="11"/>
  <c r="L399" i="11" s="1"/>
  <c r="K400" i="11"/>
  <c r="L400" i="11"/>
  <c r="K401" i="11"/>
  <c r="L401" i="11" s="1"/>
  <c r="K402" i="11"/>
  <c r="L402" i="11"/>
  <c r="K403" i="11"/>
  <c r="L403" i="11" s="1"/>
  <c r="K404" i="11"/>
  <c r="L404" i="11" s="1"/>
  <c r="K405" i="11"/>
  <c r="L405" i="11" s="1"/>
  <c r="K406" i="11"/>
  <c r="L406" i="11" s="1"/>
  <c r="K407" i="11"/>
  <c r="L407" i="11" s="1"/>
  <c r="K408" i="11"/>
  <c r="L408" i="11"/>
  <c r="K409" i="11"/>
  <c r="L409" i="11" s="1"/>
  <c r="K410" i="11"/>
  <c r="L410" i="11"/>
  <c r="K411" i="11"/>
  <c r="L411" i="11" s="1"/>
  <c r="K412" i="11"/>
  <c r="L412" i="11" s="1"/>
  <c r="K413" i="11"/>
  <c r="L413" i="11" s="1"/>
  <c r="K414" i="11"/>
  <c r="L414" i="11" s="1"/>
  <c r="K415" i="11"/>
  <c r="L415" i="11" s="1"/>
  <c r="K416" i="11"/>
  <c r="L416" i="11"/>
  <c r="K417" i="11"/>
  <c r="L417" i="11" s="1"/>
  <c r="K418" i="11"/>
  <c r="L418" i="11"/>
  <c r="K419" i="11"/>
  <c r="L419" i="11" s="1"/>
  <c r="K420" i="11"/>
  <c r="L420" i="11" s="1"/>
  <c r="K421" i="11"/>
  <c r="L421" i="11" s="1"/>
  <c r="K422" i="11"/>
  <c r="L422" i="11" s="1"/>
  <c r="K423" i="11"/>
  <c r="L423" i="11" s="1"/>
  <c r="K424" i="11"/>
  <c r="L424" i="11"/>
  <c r="K425" i="11"/>
  <c r="L425" i="11" s="1"/>
  <c r="K426" i="11"/>
  <c r="L426" i="11"/>
  <c r="K427" i="11"/>
  <c r="L427" i="11" s="1"/>
  <c r="K428" i="11"/>
  <c r="L428" i="11" s="1"/>
  <c r="K429" i="11"/>
  <c r="L429" i="11" s="1"/>
  <c r="K430" i="11"/>
  <c r="L430" i="11" s="1"/>
  <c r="K431" i="11"/>
  <c r="L431" i="11"/>
  <c r="K432" i="11"/>
  <c r="L432" i="11" s="1"/>
  <c r="K433" i="11"/>
  <c r="L433" i="11"/>
  <c r="K434" i="11"/>
  <c r="L434" i="11" s="1"/>
  <c r="K435" i="11"/>
  <c r="L435" i="11"/>
  <c r="K436" i="11"/>
  <c r="L436" i="11" s="1"/>
  <c r="K437" i="11"/>
  <c r="L437" i="11"/>
  <c r="K438" i="11"/>
  <c r="L438" i="11" s="1"/>
  <c r="K439" i="11"/>
  <c r="L439" i="11"/>
  <c r="K440" i="11"/>
  <c r="L440" i="11" s="1"/>
  <c r="K441" i="11"/>
  <c r="L441" i="11"/>
  <c r="K442" i="11"/>
  <c r="L442" i="11" s="1"/>
  <c r="K443" i="11"/>
  <c r="L443" i="11"/>
  <c r="K444" i="11"/>
  <c r="L444" i="11" s="1"/>
  <c r="K445" i="11"/>
  <c r="L445" i="11"/>
  <c r="K446" i="11"/>
  <c r="L446" i="11" s="1"/>
  <c r="K447" i="11"/>
  <c r="L447" i="11"/>
  <c r="K448" i="11"/>
  <c r="L448" i="11" s="1"/>
  <c r="K449" i="11"/>
  <c r="L449" i="11"/>
  <c r="K450" i="11"/>
  <c r="L450" i="11" s="1"/>
  <c r="K451" i="11"/>
  <c r="L451" i="11"/>
  <c r="K452" i="11"/>
  <c r="L452" i="11" s="1"/>
  <c r="K453" i="11"/>
  <c r="L453" i="11"/>
  <c r="K454" i="11"/>
  <c r="L454" i="11" s="1"/>
  <c r="K455" i="11"/>
  <c r="L455" i="11"/>
  <c r="K456" i="11"/>
  <c r="L456" i="11" s="1"/>
  <c r="K457" i="11"/>
  <c r="L457" i="11"/>
  <c r="K458" i="11"/>
  <c r="L458" i="11" s="1"/>
  <c r="K459" i="11"/>
  <c r="L459" i="11"/>
  <c r="K460" i="11"/>
  <c r="L460" i="11" s="1"/>
  <c r="K461" i="11"/>
  <c r="L461" i="11"/>
  <c r="K462" i="11"/>
  <c r="L462" i="11" s="1"/>
  <c r="K463" i="11"/>
  <c r="L463" i="11"/>
  <c r="K464" i="11"/>
  <c r="L464" i="11" s="1"/>
  <c r="K465" i="11"/>
  <c r="L465" i="11"/>
  <c r="K466" i="11"/>
  <c r="L466" i="11" s="1"/>
  <c r="K467" i="11"/>
  <c r="L467" i="11"/>
  <c r="K468" i="11"/>
  <c r="L468" i="11" s="1"/>
  <c r="K469" i="11"/>
  <c r="L469" i="11"/>
  <c r="K470" i="11"/>
  <c r="L470" i="11" s="1"/>
  <c r="K471" i="11"/>
  <c r="L471" i="11"/>
  <c r="K472" i="11"/>
  <c r="L472" i="11" s="1"/>
  <c r="K473" i="11"/>
  <c r="L473" i="11"/>
  <c r="K474" i="11"/>
  <c r="L474" i="11" s="1"/>
  <c r="K475" i="11"/>
  <c r="L475" i="11"/>
  <c r="K476" i="11"/>
  <c r="L476" i="11" s="1"/>
  <c r="K477" i="11"/>
  <c r="L477" i="11"/>
  <c r="K478" i="11"/>
  <c r="L478" i="11" s="1"/>
  <c r="K479" i="11"/>
  <c r="L479" i="11"/>
  <c r="K480" i="11"/>
  <c r="L480" i="11" s="1"/>
  <c r="K481" i="11"/>
  <c r="L481" i="11"/>
  <c r="K482" i="11"/>
  <c r="L482" i="11" s="1"/>
  <c r="K483" i="11"/>
  <c r="L483" i="11"/>
  <c r="K484" i="11"/>
  <c r="L484" i="11" s="1"/>
  <c r="K485" i="11"/>
  <c r="L485" i="11"/>
  <c r="K486" i="11"/>
  <c r="L486" i="11" s="1"/>
  <c r="K487" i="11"/>
  <c r="L487" i="11"/>
  <c r="K488" i="11"/>
  <c r="L488" i="11" s="1"/>
  <c r="K489" i="11"/>
  <c r="L489" i="11"/>
  <c r="K490" i="11"/>
  <c r="L490" i="11" s="1"/>
  <c r="K491" i="11"/>
  <c r="L491" i="11"/>
  <c r="K492" i="11"/>
  <c r="L492" i="11" s="1"/>
  <c r="K493" i="11"/>
  <c r="L493" i="11"/>
  <c r="K494" i="11"/>
  <c r="L494" i="11" s="1"/>
  <c r="K495" i="11"/>
  <c r="L495" i="11"/>
  <c r="K496" i="11"/>
  <c r="L496" i="11" s="1"/>
  <c r="K497" i="11"/>
  <c r="L497" i="11"/>
  <c r="K498" i="11"/>
  <c r="L498" i="11" s="1"/>
  <c r="K499" i="11"/>
  <c r="L499" i="11"/>
  <c r="K500" i="11"/>
  <c r="L500" i="11" s="1"/>
  <c r="K501" i="11"/>
  <c r="L501" i="11"/>
  <c r="K502" i="11"/>
  <c r="L502" i="11" s="1"/>
  <c r="K503" i="11"/>
  <c r="L503" i="11"/>
  <c r="K504" i="11"/>
  <c r="L504" i="11" s="1"/>
  <c r="K505" i="11"/>
  <c r="L505" i="11"/>
  <c r="K506" i="11"/>
  <c r="L506" i="11" s="1"/>
  <c r="K507" i="11"/>
  <c r="L507" i="11"/>
  <c r="K508" i="11"/>
  <c r="L508" i="11" s="1"/>
  <c r="K509" i="11"/>
  <c r="L509" i="11"/>
  <c r="K510" i="11"/>
  <c r="L510" i="11" s="1"/>
  <c r="K511" i="11"/>
  <c r="L511" i="11"/>
  <c r="K512" i="11"/>
  <c r="L512" i="11" s="1"/>
  <c r="K513" i="11"/>
  <c r="L513" i="11"/>
  <c r="K514" i="11"/>
  <c r="L514" i="11" s="1"/>
  <c r="K515" i="11"/>
  <c r="L515" i="11"/>
  <c r="K516" i="11"/>
  <c r="L516" i="11" s="1"/>
  <c r="K517" i="11"/>
  <c r="L517" i="11"/>
  <c r="K518" i="11"/>
  <c r="L518" i="11" s="1"/>
  <c r="K519" i="11"/>
  <c r="L519" i="11"/>
  <c r="K520" i="11"/>
  <c r="L520" i="11" s="1"/>
  <c r="K521" i="11"/>
  <c r="L521" i="11"/>
  <c r="K522" i="11"/>
  <c r="L522" i="11" s="1"/>
  <c r="K523" i="11"/>
  <c r="L523" i="11"/>
  <c r="K524" i="11"/>
  <c r="L524" i="11" s="1"/>
  <c r="K525" i="11"/>
  <c r="L525" i="11"/>
  <c r="K526" i="11"/>
  <c r="L526" i="11" s="1"/>
  <c r="K527" i="11"/>
  <c r="L527" i="11"/>
  <c r="K528" i="11"/>
  <c r="L528" i="11" s="1"/>
  <c r="K529" i="11"/>
  <c r="L529" i="11"/>
  <c r="K530" i="11"/>
  <c r="L530" i="11" s="1"/>
  <c r="K531" i="11"/>
  <c r="L531" i="11"/>
  <c r="K532" i="11"/>
  <c r="L532" i="11" s="1"/>
  <c r="K533" i="11"/>
  <c r="L533" i="11"/>
  <c r="K534" i="11"/>
  <c r="L534" i="11" s="1"/>
  <c r="K535" i="11"/>
  <c r="L535" i="11"/>
  <c r="K536" i="11"/>
  <c r="L536" i="11" s="1"/>
  <c r="K537" i="11"/>
  <c r="L537" i="11"/>
  <c r="K538" i="11"/>
  <c r="L538" i="11" s="1"/>
  <c r="K539" i="11"/>
  <c r="L539" i="11"/>
  <c r="K540" i="11"/>
  <c r="L540" i="11" s="1"/>
  <c r="K541" i="11"/>
  <c r="L541" i="11"/>
  <c r="K542" i="11"/>
  <c r="L542" i="11" s="1"/>
  <c r="K543" i="11"/>
  <c r="L543" i="11"/>
  <c r="K544" i="11"/>
  <c r="L544" i="11" s="1"/>
  <c r="K545" i="11"/>
  <c r="L545" i="11"/>
  <c r="K546" i="11"/>
  <c r="L546" i="11" s="1"/>
  <c r="K547" i="11"/>
  <c r="L547" i="11"/>
  <c r="K548" i="11"/>
  <c r="L548" i="11" s="1"/>
  <c r="K549" i="11"/>
  <c r="L549" i="11"/>
  <c r="K550" i="11"/>
  <c r="L550" i="11" s="1"/>
  <c r="K551" i="11"/>
  <c r="L551" i="11"/>
  <c r="K552" i="11"/>
  <c r="L552" i="11" s="1"/>
  <c r="K553" i="11"/>
  <c r="L553" i="11"/>
  <c r="K554" i="11"/>
  <c r="L554" i="11" s="1"/>
  <c r="K555" i="11"/>
  <c r="L555" i="11"/>
  <c r="K556" i="11"/>
  <c r="L556" i="11" s="1"/>
  <c r="K557" i="11"/>
  <c r="L557" i="11"/>
  <c r="K558" i="11"/>
  <c r="L558" i="11" s="1"/>
  <c r="K559" i="11"/>
  <c r="L559" i="11"/>
  <c r="K560" i="11"/>
  <c r="L560" i="11" s="1"/>
  <c r="K561" i="11"/>
  <c r="L561" i="11"/>
  <c r="K562" i="11"/>
  <c r="L562" i="11" s="1"/>
  <c r="K563" i="11"/>
  <c r="L563" i="11"/>
  <c r="K564" i="11"/>
  <c r="L564" i="11" s="1"/>
  <c r="K565" i="11"/>
  <c r="L565" i="11"/>
  <c r="K566" i="11"/>
  <c r="L566" i="11" s="1"/>
  <c r="K567" i="11"/>
  <c r="L567" i="11"/>
  <c r="K568" i="11"/>
  <c r="L568" i="11" s="1"/>
  <c r="K569" i="11"/>
  <c r="L569" i="11"/>
  <c r="K570" i="11"/>
  <c r="L570" i="11" s="1"/>
  <c r="K571" i="11"/>
  <c r="L571" i="11"/>
  <c r="K572" i="11"/>
  <c r="L572" i="11" s="1"/>
  <c r="K573" i="11"/>
  <c r="L573" i="11"/>
  <c r="K574" i="11"/>
  <c r="L574" i="11" s="1"/>
  <c r="K575" i="11"/>
  <c r="L575" i="11"/>
  <c r="K576" i="11"/>
  <c r="L576" i="11" s="1"/>
  <c r="K577" i="11"/>
  <c r="L577" i="11"/>
  <c r="K578" i="11"/>
  <c r="L578" i="11" s="1"/>
  <c r="K579" i="11"/>
  <c r="L579" i="11"/>
  <c r="K580" i="11"/>
  <c r="L580" i="11" s="1"/>
  <c r="K581" i="11"/>
  <c r="L581" i="11"/>
  <c r="K582" i="11"/>
  <c r="L582" i="11" s="1"/>
  <c r="K583" i="11"/>
  <c r="L583" i="11"/>
  <c r="K584" i="11"/>
  <c r="L584" i="11" s="1"/>
  <c r="K585" i="11"/>
  <c r="L585" i="11"/>
  <c r="K586" i="11"/>
  <c r="L586" i="11" s="1"/>
  <c r="K587" i="11"/>
  <c r="L587" i="11"/>
  <c r="K588" i="11"/>
  <c r="L588" i="11" s="1"/>
  <c r="K589" i="11"/>
  <c r="L589" i="11"/>
  <c r="K590" i="11"/>
  <c r="L590" i="11" s="1"/>
  <c r="K591" i="11"/>
  <c r="L591" i="11"/>
  <c r="K592" i="11"/>
  <c r="L592" i="11" s="1"/>
  <c r="K593" i="11"/>
  <c r="L593" i="11"/>
  <c r="K594" i="11"/>
  <c r="L594" i="11" s="1"/>
  <c r="K595" i="11"/>
  <c r="L595" i="11"/>
  <c r="K596" i="11"/>
  <c r="L596" i="11" s="1"/>
  <c r="K597" i="11"/>
  <c r="L597" i="11"/>
  <c r="K598" i="11"/>
  <c r="L598" i="11" s="1"/>
  <c r="K599" i="11"/>
  <c r="L599" i="11"/>
  <c r="K600" i="11"/>
  <c r="L600" i="11" s="1"/>
  <c r="K601" i="11"/>
  <c r="L601" i="11"/>
  <c r="K602" i="11"/>
  <c r="L602" i="11" s="1"/>
  <c r="K603" i="11"/>
  <c r="L603" i="11"/>
  <c r="K604" i="11"/>
  <c r="L604" i="11" s="1"/>
  <c r="K605" i="11"/>
  <c r="L605" i="11"/>
  <c r="K606" i="11"/>
  <c r="L606" i="11" s="1"/>
  <c r="K607" i="11"/>
  <c r="L607" i="11"/>
  <c r="K608" i="11"/>
  <c r="L608" i="11" s="1"/>
  <c r="K609" i="11"/>
  <c r="L609" i="11"/>
  <c r="K610" i="11"/>
  <c r="L610" i="11" s="1"/>
  <c r="K611" i="11"/>
  <c r="L611" i="11"/>
  <c r="K612" i="11"/>
  <c r="L612" i="11" s="1"/>
  <c r="K613" i="11"/>
  <c r="L613" i="11"/>
  <c r="K614" i="11"/>
  <c r="L614" i="11" s="1"/>
  <c r="K615" i="11"/>
  <c r="L615" i="11"/>
  <c r="K616" i="11"/>
  <c r="L616" i="11" s="1"/>
  <c r="K617" i="11"/>
  <c r="L617" i="11"/>
  <c r="K618" i="11"/>
  <c r="L618" i="11" s="1"/>
  <c r="K619" i="11"/>
  <c r="L619" i="11"/>
  <c r="K620" i="11"/>
  <c r="L620" i="11" s="1"/>
  <c r="K621" i="11"/>
  <c r="L621" i="11"/>
  <c r="K622" i="11"/>
  <c r="L622" i="11" s="1"/>
  <c r="K623" i="11"/>
  <c r="L623" i="11"/>
  <c r="K624" i="11"/>
  <c r="L624" i="11" s="1"/>
  <c r="K625" i="11"/>
  <c r="L625" i="11"/>
  <c r="K626" i="11"/>
  <c r="L626" i="11" s="1"/>
  <c r="K627" i="11"/>
  <c r="L627" i="11"/>
  <c r="K628" i="11"/>
  <c r="L628" i="11" s="1"/>
  <c r="K629" i="11"/>
  <c r="L629" i="11"/>
  <c r="K630" i="11"/>
  <c r="L630" i="11" s="1"/>
  <c r="K631" i="11"/>
  <c r="L631" i="11"/>
  <c r="K632" i="11"/>
  <c r="L632" i="11" s="1"/>
  <c r="K633" i="11"/>
  <c r="L633" i="11"/>
  <c r="K634" i="11"/>
  <c r="L634" i="11" s="1"/>
  <c r="K635" i="11"/>
  <c r="L635" i="11"/>
  <c r="K636" i="11"/>
  <c r="L636" i="11" s="1"/>
  <c r="K637" i="11"/>
  <c r="L637" i="11"/>
  <c r="K638" i="11"/>
  <c r="L638" i="11" s="1"/>
  <c r="K639" i="11"/>
  <c r="L639" i="11"/>
  <c r="K640" i="11"/>
  <c r="L640" i="11" s="1"/>
  <c r="K641" i="11"/>
  <c r="L641" i="11"/>
  <c r="K642" i="11"/>
  <c r="L642" i="11" s="1"/>
  <c r="K643" i="11"/>
  <c r="L643" i="11"/>
  <c r="K644" i="11"/>
  <c r="L644" i="11" s="1"/>
  <c r="K645" i="11"/>
  <c r="L645" i="11"/>
  <c r="K646" i="11"/>
  <c r="L646" i="11" s="1"/>
  <c r="K647" i="11"/>
  <c r="L647" i="11"/>
  <c r="K648" i="11"/>
  <c r="L648" i="11" s="1"/>
  <c r="K649" i="11"/>
  <c r="L649" i="11"/>
  <c r="K650" i="11"/>
  <c r="L650" i="11" s="1"/>
  <c r="K651" i="11"/>
  <c r="L651" i="11"/>
  <c r="K652" i="11"/>
  <c r="L652" i="11" s="1"/>
  <c r="K653" i="11"/>
  <c r="L653" i="11"/>
  <c r="K654" i="11"/>
  <c r="L654" i="11" s="1"/>
  <c r="K655" i="11"/>
  <c r="L655" i="11"/>
  <c r="K656" i="11"/>
  <c r="L656" i="11" s="1"/>
  <c r="K657" i="11"/>
  <c r="L657" i="11"/>
  <c r="K658" i="11"/>
  <c r="L658" i="11" s="1"/>
  <c r="K659" i="11"/>
  <c r="L659" i="11"/>
  <c r="K660" i="11"/>
  <c r="L660" i="11" s="1"/>
  <c r="K661" i="11"/>
  <c r="L661" i="11"/>
  <c r="K662" i="11"/>
  <c r="L662" i="11" s="1"/>
  <c r="K663" i="11"/>
  <c r="L663" i="11"/>
  <c r="K664" i="11"/>
  <c r="L664" i="11" s="1"/>
  <c r="K665" i="11"/>
  <c r="L665" i="11"/>
  <c r="K666" i="11"/>
  <c r="L666" i="11" s="1"/>
  <c r="K667" i="11"/>
  <c r="L667" i="11"/>
  <c r="K668" i="11"/>
  <c r="L668" i="11" s="1"/>
  <c r="K669" i="11"/>
  <c r="L669" i="11"/>
  <c r="K670" i="11"/>
  <c r="L670" i="11" s="1"/>
  <c r="K671" i="11"/>
  <c r="L671" i="11"/>
  <c r="K672" i="11"/>
  <c r="L672" i="11" s="1"/>
  <c r="K673" i="11"/>
  <c r="L673" i="11"/>
  <c r="K674" i="11"/>
  <c r="L674" i="11" s="1"/>
  <c r="K675" i="11"/>
  <c r="L675" i="11"/>
  <c r="K676" i="11"/>
  <c r="L676" i="11" s="1"/>
  <c r="K677" i="11"/>
  <c r="L677" i="11"/>
  <c r="K678" i="11"/>
  <c r="L678" i="11" s="1"/>
  <c r="K679" i="11"/>
  <c r="L679" i="11"/>
  <c r="K680" i="11"/>
  <c r="L680" i="11" s="1"/>
  <c r="K681" i="11"/>
  <c r="L681" i="11"/>
  <c r="K682" i="11"/>
  <c r="L682" i="11" s="1"/>
  <c r="K683" i="11"/>
  <c r="L683" i="11"/>
  <c r="K684" i="11"/>
  <c r="L684" i="11" s="1"/>
  <c r="K685" i="11"/>
  <c r="L685" i="11"/>
  <c r="K686" i="11"/>
  <c r="L686" i="11" s="1"/>
  <c r="K687" i="11"/>
  <c r="L687" i="11"/>
  <c r="K688" i="11"/>
  <c r="L688" i="11" s="1"/>
  <c r="K689" i="11"/>
  <c r="L689" i="11"/>
  <c r="K690" i="11"/>
  <c r="L690" i="11" s="1"/>
  <c r="K691" i="11"/>
  <c r="L691" i="11"/>
  <c r="K692" i="11"/>
  <c r="L692" i="11" s="1"/>
  <c r="K693" i="11"/>
  <c r="L693" i="11"/>
  <c r="K694" i="11"/>
  <c r="L694" i="11" s="1"/>
  <c r="K695" i="11"/>
  <c r="L695" i="11"/>
  <c r="K696" i="11"/>
  <c r="L696" i="11" s="1"/>
  <c r="K697" i="11"/>
  <c r="L697" i="11"/>
  <c r="K698" i="11"/>
  <c r="L698" i="11" s="1"/>
  <c r="K699" i="11"/>
  <c r="L699" i="11"/>
  <c r="K700" i="11"/>
  <c r="L700" i="11" s="1"/>
  <c r="K701" i="11"/>
  <c r="L701" i="11"/>
  <c r="K702" i="11"/>
  <c r="L702" i="11" s="1"/>
  <c r="K703" i="11"/>
  <c r="L703" i="11"/>
  <c r="K704" i="11"/>
  <c r="L704" i="11" s="1"/>
  <c r="K705" i="11"/>
  <c r="L705" i="11"/>
  <c r="K706" i="11"/>
  <c r="L706" i="11" s="1"/>
  <c r="K707" i="11"/>
  <c r="L707" i="11"/>
  <c r="K708" i="11"/>
  <c r="L708" i="11" s="1"/>
  <c r="K709" i="11"/>
  <c r="L709" i="11"/>
  <c r="K710" i="11"/>
  <c r="L710" i="11" s="1"/>
  <c r="K711" i="11"/>
  <c r="L711" i="11"/>
  <c r="K712" i="11"/>
  <c r="L712" i="11" s="1"/>
  <c r="K713" i="11"/>
  <c r="L713" i="11"/>
  <c r="K714" i="11"/>
  <c r="L714" i="11" s="1"/>
  <c r="K715" i="11"/>
  <c r="L715" i="11"/>
  <c r="K716" i="11"/>
  <c r="L716" i="11" s="1"/>
  <c r="K717" i="11"/>
  <c r="L717" i="11"/>
  <c r="K718" i="11"/>
  <c r="L718" i="11" s="1"/>
  <c r="K719" i="11"/>
  <c r="L719" i="11"/>
  <c r="K720" i="11"/>
  <c r="L720" i="11" s="1"/>
  <c r="K721" i="11"/>
  <c r="L721" i="11"/>
  <c r="K722" i="11"/>
  <c r="L722" i="11" s="1"/>
  <c r="K723" i="11"/>
  <c r="L723" i="11"/>
  <c r="K724" i="11"/>
  <c r="L724" i="11" s="1"/>
  <c r="K725" i="11"/>
  <c r="L725" i="11"/>
  <c r="K726" i="11"/>
  <c r="L726" i="11" s="1"/>
  <c r="K727" i="11"/>
  <c r="L727" i="11"/>
  <c r="K728" i="11"/>
  <c r="L728" i="11" s="1"/>
  <c r="K729" i="11"/>
  <c r="L729" i="11"/>
  <c r="K730" i="11"/>
  <c r="L730" i="11" s="1"/>
  <c r="K731" i="11"/>
  <c r="L731" i="11"/>
  <c r="K732" i="11"/>
  <c r="L732" i="11" s="1"/>
  <c r="K733" i="11"/>
  <c r="L733" i="11"/>
  <c r="K734" i="11"/>
  <c r="L734" i="11" s="1"/>
  <c r="K735" i="11"/>
  <c r="L735" i="11"/>
  <c r="K736" i="11"/>
  <c r="L736" i="11" s="1"/>
  <c r="K737" i="11"/>
  <c r="L737" i="11"/>
  <c r="K738" i="11"/>
  <c r="L738" i="11" s="1"/>
  <c r="K739" i="11"/>
  <c r="L739" i="11"/>
  <c r="K740" i="11"/>
  <c r="L740" i="11" s="1"/>
  <c r="K741" i="11"/>
  <c r="L741" i="11"/>
  <c r="K742" i="11"/>
  <c r="L742" i="11" s="1"/>
  <c r="K743" i="11"/>
  <c r="L743" i="11"/>
  <c r="K744" i="11"/>
  <c r="L744" i="11" s="1"/>
  <c r="K745" i="11"/>
  <c r="L745" i="11"/>
  <c r="K746" i="11"/>
  <c r="L746" i="11" s="1"/>
  <c r="K747" i="11"/>
  <c r="L747" i="11"/>
  <c r="K748" i="11"/>
  <c r="L748" i="11" s="1"/>
  <c r="K749" i="11"/>
  <c r="L749" i="11"/>
  <c r="K750" i="11"/>
  <c r="L750" i="11" s="1"/>
  <c r="K751" i="11"/>
  <c r="L751" i="11"/>
  <c r="K752" i="11"/>
  <c r="L752" i="11" s="1"/>
  <c r="K753" i="11"/>
  <c r="L753" i="11"/>
  <c r="K754" i="11"/>
  <c r="L754" i="11" s="1"/>
  <c r="K755" i="11"/>
  <c r="L755" i="11"/>
  <c r="K756" i="11"/>
  <c r="L756" i="11" s="1"/>
  <c r="K757" i="11"/>
  <c r="L757" i="11"/>
  <c r="K758" i="11"/>
  <c r="L758" i="11" s="1"/>
  <c r="K759" i="11"/>
  <c r="L759" i="11"/>
  <c r="K760" i="11"/>
  <c r="L760" i="11" s="1"/>
  <c r="K761" i="11"/>
  <c r="L761" i="11"/>
  <c r="K762" i="11"/>
  <c r="L762" i="11" s="1"/>
  <c r="K763" i="11"/>
  <c r="L763" i="11"/>
  <c r="K764" i="11"/>
  <c r="L764" i="11" s="1"/>
  <c r="K765" i="11"/>
  <c r="L765" i="11"/>
  <c r="K766" i="11"/>
  <c r="L766" i="11" s="1"/>
  <c r="K767" i="11"/>
  <c r="L767" i="11"/>
  <c r="K768" i="11"/>
  <c r="L768" i="11" s="1"/>
  <c r="K769" i="11"/>
  <c r="L769" i="11"/>
  <c r="K770" i="11"/>
  <c r="L770" i="11" s="1"/>
  <c r="K771" i="11"/>
  <c r="L771" i="11"/>
  <c r="K772" i="11"/>
  <c r="L772" i="11" s="1"/>
  <c r="K773" i="11"/>
  <c r="L773" i="11"/>
  <c r="K774" i="11"/>
  <c r="L774" i="11" s="1"/>
  <c r="K775" i="11"/>
  <c r="L775" i="11"/>
  <c r="K776" i="11"/>
  <c r="L776" i="11" s="1"/>
  <c r="K777" i="11"/>
  <c r="L777" i="11"/>
  <c r="K778" i="11"/>
  <c r="L778" i="11" s="1"/>
  <c r="K779" i="11"/>
  <c r="L779" i="11"/>
  <c r="K780" i="11"/>
  <c r="L780" i="11" s="1"/>
  <c r="K781" i="11"/>
  <c r="L781" i="11"/>
  <c r="K782" i="11"/>
  <c r="L782" i="11" s="1"/>
  <c r="K783" i="11"/>
  <c r="L783" i="11"/>
  <c r="K784" i="11"/>
  <c r="L784" i="11" s="1"/>
  <c r="K785" i="11"/>
  <c r="L785" i="11"/>
  <c r="K786" i="11"/>
  <c r="L786" i="11" s="1"/>
  <c r="K787" i="11"/>
  <c r="L787" i="11"/>
  <c r="K788" i="11"/>
  <c r="L788" i="11" s="1"/>
  <c r="K789" i="11"/>
  <c r="L789" i="11"/>
  <c r="K790" i="11"/>
  <c r="L790" i="11" s="1"/>
  <c r="K791" i="11"/>
  <c r="L791" i="11"/>
  <c r="K792" i="11"/>
  <c r="L792" i="11" s="1"/>
  <c r="K793" i="11"/>
  <c r="L793" i="11"/>
  <c r="K794" i="11"/>
  <c r="L794" i="11" s="1"/>
  <c r="K795" i="11"/>
  <c r="L795" i="11"/>
  <c r="K796" i="11"/>
  <c r="L796" i="11" s="1"/>
  <c r="K797" i="11"/>
  <c r="L797" i="11"/>
  <c r="K798" i="11"/>
  <c r="L798" i="11" s="1"/>
  <c r="K799" i="11"/>
  <c r="L799" i="11"/>
  <c r="K800" i="11"/>
  <c r="L800" i="11" s="1"/>
  <c r="K801" i="11"/>
  <c r="L801" i="11"/>
  <c r="K802" i="11"/>
  <c r="L802" i="11" s="1"/>
  <c r="K803" i="11"/>
  <c r="L803" i="11"/>
  <c r="K804" i="11"/>
  <c r="L804" i="11" s="1"/>
  <c r="K805" i="11"/>
  <c r="L805" i="11"/>
  <c r="K806" i="11"/>
  <c r="L806" i="11" s="1"/>
  <c r="K807" i="11"/>
  <c r="L807" i="11"/>
  <c r="K808" i="11"/>
  <c r="L808" i="11" s="1"/>
  <c r="K809" i="11"/>
  <c r="L809" i="11"/>
  <c r="K810" i="11"/>
  <c r="L810" i="11" s="1"/>
  <c r="K811" i="11"/>
  <c r="L811" i="11"/>
  <c r="K812" i="11"/>
  <c r="L812" i="11" s="1"/>
  <c r="K813" i="11"/>
  <c r="L813" i="11"/>
  <c r="K814" i="11"/>
  <c r="L814" i="11" s="1"/>
  <c r="K815" i="11"/>
  <c r="L815" i="11"/>
  <c r="K816" i="11"/>
  <c r="L816" i="11" s="1"/>
  <c r="K817" i="11"/>
  <c r="L817" i="11"/>
  <c r="K818" i="11"/>
  <c r="L818" i="11" s="1"/>
  <c r="K819" i="11"/>
  <c r="L819" i="11"/>
  <c r="K820" i="11"/>
  <c r="L820" i="11" s="1"/>
  <c r="K821" i="11"/>
  <c r="L821" i="11"/>
  <c r="K822" i="11"/>
  <c r="L822" i="11" s="1"/>
  <c r="K823" i="11"/>
  <c r="L823" i="11"/>
  <c r="K824" i="11"/>
  <c r="L824" i="11" s="1"/>
  <c r="K825" i="11"/>
  <c r="L825" i="11"/>
  <c r="K826" i="11"/>
  <c r="L826" i="11" s="1"/>
  <c r="K827" i="11"/>
  <c r="L827" i="11"/>
  <c r="K828" i="11"/>
  <c r="L828" i="11" s="1"/>
  <c r="K829" i="11"/>
  <c r="L829" i="11"/>
  <c r="K830" i="11"/>
  <c r="L830" i="11" s="1"/>
  <c r="K831" i="11"/>
  <c r="L831" i="11"/>
  <c r="K832" i="11"/>
  <c r="L832" i="11" s="1"/>
  <c r="K833" i="11"/>
  <c r="L833" i="11"/>
  <c r="K834" i="11"/>
  <c r="L834" i="11" s="1"/>
  <c r="K835" i="11"/>
  <c r="L835" i="11"/>
  <c r="K836" i="11"/>
  <c r="L836" i="11" s="1"/>
  <c r="K837" i="11"/>
  <c r="L837" i="11"/>
  <c r="K838" i="11"/>
  <c r="L838" i="11" s="1"/>
  <c r="K839" i="11"/>
  <c r="L839" i="11"/>
  <c r="K840" i="11"/>
  <c r="L840" i="11" s="1"/>
  <c r="K841" i="11"/>
  <c r="L841" i="11"/>
  <c r="K842" i="11"/>
  <c r="L842" i="11" s="1"/>
  <c r="K843" i="11"/>
  <c r="L843" i="11"/>
  <c r="K844" i="11"/>
  <c r="L844" i="11" s="1"/>
  <c r="K845" i="11"/>
  <c r="L845" i="11"/>
  <c r="K846" i="11"/>
  <c r="L846" i="11" s="1"/>
  <c r="K847" i="11"/>
  <c r="L847" i="11"/>
  <c r="K848" i="11"/>
  <c r="L848" i="11" s="1"/>
  <c r="K849" i="11"/>
  <c r="L849" i="11"/>
  <c r="K850" i="11"/>
  <c r="L850" i="11" s="1"/>
  <c r="K851" i="11"/>
  <c r="L851" i="11"/>
  <c r="K852" i="11"/>
  <c r="L852" i="11" s="1"/>
  <c r="K853" i="11"/>
  <c r="L853" i="11"/>
  <c r="K854" i="11"/>
  <c r="L854" i="11" s="1"/>
  <c r="K855" i="11"/>
  <c r="L855" i="11"/>
  <c r="K856" i="11"/>
  <c r="L856" i="11" s="1"/>
  <c r="K857" i="11"/>
  <c r="L857" i="11"/>
  <c r="K858" i="11"/>
  <c r="L858" i="11" s="1"/>
  <c r="K859" i="11"/>
  <c r="L859" i="11"/>
  <c r="K860" i="11"/>
  <c r="L860" i="11" s="1"/>
  <c r="K861" i="11"/>
  <c r="L861" i="11"/>
  <c r="K862" i="11"/>
  <c r="L862" i="11" s="1"/>
  <c r="K863" i="11"/>
  <c r="L863" i="11"/>
  <c r="K864" i="11"/>
  <c r="L864" i="11" s="1"/>
  <c r="K865" i="11"/>
  <c r="L865" i="11"/>
  <c r="K866" i="11"/>
  <c r="L866" i="11" s="1"/>
  <c r="K867" i="11"/>
  <c r="L867" i="11"/>
  <c r="K868" i="11"/>
  <c r="L868" i="11" s="1"/>
  <c r="K869" i="11"/>
  <c r="L869" i="11"/>
  <c r="K870" i="11"/>
  <c r="L870" i="11" s="1"/>
  <c r="K871" i="11"/>
  <c r="L871" i="11"/>
  <c r="K872" i="11"/>
  <c r="L872" i="11" s="1"/>
  <c r="K873" i="11"/>
  <c r="L873" i="11"/>
  <c r="K874" i="11"/>
  <c r="L874" i="11" s="1"/>
  <c r="K875" i="11"/>
  <c r="L875" i="11"/>
  <c r="K876" i="11"/>
  <c r="L876" i="11" s="1"/>
  <c r="K877" i="11"/>
  <c r="L877" i="11"/>
  <c r="K878" i="11"/>
  <c r="L878" i="11" s="1"/>
  <c r="K879" i="11"/>
  <c r="L879" i="11"/>
  <c r="K880" i="11"/>
  <c r="L880" i="11" s="1"/>
  <c r="K881" i="11"/>
  <c r="L881" i="11"/>
  <c r="K882" i="11"/>
  <c r="L882" i="11" s="1"/>
  <c r="K883" i="11"/>
  <c r="L883" i="11"/>
  <c r="K884" i="11"/>
  <c r="L884" i="11" s="1"/>
  <c r="K885" i="11"/>
  <c r="L885" i="11"/>
  <c r="K886" i="11"/>
  <c r="L886" i="11" s="1"/>
  <c r="K887" i="11"/>
  <c r="L887" i="11"/>
  <c r="K888" i="11"/>
  <c r="L888" i="11" s="1"/>
  <c r="K889" i="11"/>
  <c r="L889" i="11"/>
  <c r="K890" i="11"/>
  <c r="L890" i="11" s="1"/>
  <c r="K891" i="11"/>
  <c r="L891" i="11"/>
  <c r="K892" i="11"/>
  <c r="L892" i="11" s="1"/>
  <c r="K893" i="11"/>
  <c r="L893" i="11"/>
  <c r="K894" i="11"/>
  <c r="L894" i="11" s="1"/>
  <c r="K895" i="11"/>
  <c r="L895" i="11"/>
  <c r="K896" i="11"/>
  <c r="L896" i="11" s="1"/>
  <c r="K897" i="11"/>
  <c r="L897" i="11"/>
  <c r="K898" i="11"/>
  <c r="L898" i="11" s="1"/>
  <c r="K899" i="11"/>
  <c r="L899" i="11"/>
  <c r="K900" i="11"/>
  <c r="L900" i="11" s="1"/>
  <c r="K901" i="11"/>
  <c r="L901" i="11"/>
  <c r="K902" i="11"/>
  <c r="L902" i="11" s="1"/>
  <c r="K903" i="11"/>
  <c r="L903" i="11"/>
  <c r="K904" i="11"/>
  <c r="L904" i="11" s="1"/>
  <c r="K905" i="11"/>
  <c r="L905" i="11"/>
  <c r="K906" i="11"/>
  <c r="L906" i="11" s="1"/>
  <c r="K907" i="11"/>
  <c r="L907" i="11"/>
  <c r="K908" i="11"/>
  <c r="L908" i="11" s="1"/>
  <c r="K909" i="11"/>
  <c r="L909" i="11"/>
  <c r="K910" i="11"/>
  <c r="L910" i="11" s="1"/>
  <c r="K911" i="11"/>
  <c r="L911" i="11"/>
  <c r="K912" i="11"/>
  <c r="L912" i="11" s="1"/>
  <c r="K913" i="11"/>
  <c r="L913" i="11"/>
  <c r="K914" i="11"/>
  <c r="L914" i="11" s="1"/>
  <c r="K915" i="11"/>
  <c r="L915" i="11"/>
  <c r="K916" i="11"/>
  <c r="L916" i="11" s="1"/>
  <c r="K917" i="11"/>
  <c r="L917" i="11"/>
  <c r="K918" i="11"/>
  <c r="L918" i="11" s="1"/>
  <c r="K919" i="11"/>
  <c r="L919" i="11"/>
  <c r="K920" i="11"/>
  <c r="L920" i="11" s="1"/>
  <c r="K921" i="11"/>
  <c r="L921" i="11"/>
  <c r="K922" i="11"/>
  <c r="L922" i="11" s="1"/>
  <c r="K923" i="11"/>
  <c r="L923" i="11"/>
  <c r="K924" i="11"/>
  <c r="L924" i="11" s="1"/>
  <c r="K925" i="11"/>
  <c r="L925" i="11"/>
  <c r="K926" i="11"/>
  <c r="L926" i="11" s="1"/>
  <c r="K927" i="11"/>
  <c r="L927" i="11"/>
  <c r="K928" i="11"/>
  <c r="L928" i="11" s="1"/>
  <c r="K929" i="11"/>
  <c r="L929" i="11"/>
  <c r="K930" i="11"/>
  <c r="L930" i="11" s="1"/>
  <c r="K931" i="11"/>
  <c r="L931" i="11"/>
  <c r="K932" i="11"/>
  <c r="L932" i="11" s="1"/>
  <c r="K933" i="11"/>
  <c r="L933" i="11"/>
  <c r="K934" i="11"/>
  <c r="L934" i="11" s="1"/>
  <c r="K935" i="11"/>
  <c r="L935" i="11"/>
  <c r="K936" i="11"/>
  <c r="L936" i="11" s="1"/>
  <c r="K937" i="11"/>
  <c r="L937" i="11"/>
  <c r="K938" i="11"/>
  <c r="L938" i="11" s="1"/>
  <c r="K939" i="11"/>
  <c r="L939" i="11"/>
  <c r="K940" i="11"/>
  <c r="L940" i="11" s="1"/>
  <c r="K941" i="11"/>
  <c r="L941" i="11"/>
  <c r="K942" i="11"/>
  <c r="L942" i="11" s="1"/>
  <c r="K943" i="11"/>
  <c r="L943" i="11"/>
  <c r="K944" i="11"/>
  <c r="L944" i="11" s="1"/>
  <c r="K945" i="11"/>
  <c r="L945" i="11"/>
  <c r="K946" i="11"/>
  <c r="L946" i="11" s="1"/>
  <c r="K947" i="11"/>
  <c r="L947" i="11"/>
  <c r="K948" i="11"/>
  <c r="L948" i="11" s="1"/>
  <c r="K949" i="11"/>
  <c r="L949" i="11"/>
  <c r="K950" i="11"/>
  <c r="L950" i="11" s="1"/>
  <c r="K951" i="11"/>
  <c r="L951" i="11"/>
  <c r="K952" i="11"/>
  <c r="L952" i="11" s="1"/>
  <c r="K953" i="11"/>
  <c r="L953" i="11"/>
  <c r="K954" i="11"/>
  <c r="L954" i="11" s="1"/>
  <c r="K955" i="11"/>
  <c r="L955" i="11"/>
  <c r="K956" i="11"/>
  <c r="L956" i="11" s="1"/>
  <c r="K957" i="11"/>
  <c r="L957" i="11"/>
  <c r="K958" i="11"/>
  <c r="L958" i="11" s="1"/>
  <c r="K959" i="11"/>
  <c r="L959" i="11"/>
  <c r="K960" i="11"/>
  <c r="L960" i="11" s="1"/>
  <c r="K961" i="11"/>
  <c r="L961" i="11"/>
  <c r="K962" i="11"/>
  <c r="L962" i="11" s="1"/>
  <c r="K963" i="11"/>
  <c r="L963" i="11"/>
  <c r="K964" i="11"/>
  <c r="L964" i="11" s="1"/>
  <c r="K965" i="11"/>
  <c r="L965" i="11"/>
  <c r="K966" i="11"/>
  <c r="L966" i="11" s="1"/>
  <c r="K967" i="11"/>
  <c r="L967" i="11"/>
  <c r="K968" i="11"/>
  <c r="L968" i="11" s="1"/>
  <c r="K969" i="11"/>
  <c r="L969" i="11"/>
  <c r="K970" i="11"/>
  <c r="L970" i="11" s="1"/>
  <c r="K971" i="11"/>
  <c r="L971" i="11"/>
  <c r="K972" i="11"/>
  <c r="L972" i="11" s="1"/>
  <c r="K973" i="11"/>
  <c r="L973" i="11"/>
  <c r="K974" i="11"/>
  <c r="L974" i="11" s="1"/>
  <c r="K975" i="11"/>
  <c r="L975" i="11"/>
  <c r="K976" i="11"/>
  <c r="L976" i="11" s="1"/>
  <c r="K977" i="11"/>
  <c r="L977" i="11"/>
  <c r="K978" i="11"/>
  <c r="L978" i="11" s="1"/>
  <c r="K979" i="11"/>
  <c r="L979" i="11"/>
  <c r="K980" i="11"/>
  <c r="L980" i="11" s="1"/>
  <c r="K981" i="11"/>
  <c r="L981" i="11"/>
  <c r="K982" i="11"/>
  <c r="L982" i="11" s="1"/>
  <c r="K983" i="11"/>
  <c r="L983" i="11"/>
  <c r="K984" i="11"/>
  <c r="L984" i="11" s="1"/>
  <c r="K985" i="11"/>
  <c r="L985" i="11"/>
  <c r="K986" i="11"/>
  <c r="L986" i="11" s="1"/>
  <c r="K987" i="11"/>
  <c r="L987" i="11"/>
  <c r="K988" i="11"/>
  <c r="L988" i="11" s="1"/>
  <c r="K989" i="11"/>
  <c r="L989" i="11"/>
  <c r="K990" i="11"/>
  <c r="L990" i="11" s="1"/>
  <c r="K991" i="11"/>
  <c r="L991" i="11"/>
  <c r="K992" i="11"/>
  <c r="L992" i="11" s="1"/>
  <c r="K993" i="11"/>
  <c r="L993" i="11"/>
  <c r="K994" i="11"/>
  <c r="L994" i="11" s="1"/>
  <c r="K995" i="11"/>
  <c r="L995" i="11"/>
  <c r="K996" i="11"/>
  <c r="L996" i="11" s="1"/>
  <c r="K997" i="11"/>
  <c r="L997" i="11"/>
  <c r="K998" i="11"/>
  <c r="L998" i="11" s="1"/>
  <c r="K999" i="11"/>
  <c r="L999" i="11"/>
  <c r="K1000" i="11"/>
  <c r="L1000" i="11" s="1"/>
  <c r="K1001" i="11"/>
  <c r="L1001" i="11"/>
  <c r="K1002" i="11"/>
  <c r="L1002" i="11" s="1"/>
  <c r="K1003" i="11"/>
  <c r="L1003" i="11"/>
  <c r="K1004" i="11"/>
  <c r="L1004" i="11" s="1"/>
  <c r="K1005" i="11"/>
  <c r="L1005" i="11"/>
  <c r="K1006" i="11"/>
  <c r="L1006" i="11" s="1"/>
  <c r="K1007" i="11"/>
  <c r="L1007" i="11"/>
  <c r="K1008" i="11"/>
  <c r="L1008" i="11" s="1"/>
  <c r="K1009" i="11"/>
  <c r="L1009" i="11"/>
  <c r="K1010" i="11"/>
  <c r="L1010" i="11" s="1"/>
  <c r="K1011" i="11"/>
  <c r="L1011" i="11"/>
  <c r="K1012" i="11"/>
  <c r="L1012" i="11" s="1"/>
  <c r="K1013" i="11"/>
  <c r="L1013" i="11"/>
  <c r="K1014" i="11"/>
  <c r="L1014" i="11" s="1"/>
  <c r="K1015" i="11"/>
  <c r="L1015" i="11"/>
  <c r="K1016" i="11"/>
  <c r="L1016" i="11" s="1"/>
  <c r="K1017" i="11"/>
  <c r="L1017" i="11"/>
  <c r="K1018" i="11"/>
  <c r="L1018" i="11" s="1"/>
  <c r="K1019" i="11"/>
  <c r="L1019" i="11"/>
  <c r="K1020" i="11"/>
  <c r="L1020" i="11" s="1"/>
  <c r="K1021" i="11"/>
  <c r="L1021" i="11"/>
  <c r="K1022" i="11"/>
  <c r="L1022" i="11" s="1"/>
  <c r="K1023" i="11"/>
  <c r="L1023" i="11"/>
  <c r="K1024" i="11"/>
  <c r="L1024" i="11" s="1"/>
  <c r="K1025" i="11"/>
  <c r="L1025" i="11"/>
  <c r="K1026" i="11"/>
  <c r="L1026" i="11" s="1"/>
  <c r="K1027" i="11"/>
  <c r="L1027" i="11"/>
  <c r="K1028" i="11"/>
  <c r="L1028" i="11" s="1"/>
  <c r="K1029" i="11"/>
  <c r="L1029" i="11"/>
  <c r="K1030" i="11"/>
  <c r="L1030" i="11" s="1"/>
  <c r="K1031" i="11"/>
  <c r="L1031" i="11"/>
  <c r="K1032" i="11"/>
  <c r="L1032" i="11" s="1"/>
  <c r="K1033" i="11"/>
  <c r="L1033" i="11"/>
  <c r="K1034" i="11"/>
  <c r="L1034" i="11" s="1"/>
  <c r="K1035" i="11"/>
  <c r="L1035" i="11"/>
  <c r="K1036" i="11"/>
  <c r="L1036" i="11" s="1"/>
  <c r="K1037" i="11"/>
  <c r="L1037" i="11"/>
  <c r="K1038" i="11"/>
  <c r="L1038" i="11" s="1"/>
  <c r="K1039" i="11"/>
  <c r="L1039" i="11"/>
  <c r="K1040" i="11"/>
  <c r="L1040" i="11" s="1"/>
  <c r="K1041" i="11"/>
  <c r="L1041" i="11"/>
  <c r="K1042" i="11"/>
  <c r="L1042" i="11" s="1"/>
  <c r="K1043" i="11"/>
  <c r="L1043" i="11"/>
  <c r="K1044" i="11"/>
  <c r="L1044" i="11" s="1"/>
  <c r="K1045" i="11"/>
  <c r="L1045" i="11"/>
  <c r="K1046" i="11"/>
  <c r="L1046" i="11" s="1"/>
  <c r="K1047" i="11"/>
  <c r="L1047" i="11"/>
  <c r="K1048" i="11"/>
  <c r="L1048" i="11" s="1"/>
  <c r="K1049" i="11"/>
  <c r="L1049" i="11"/>
  <c r="K1050" i="11"/>
  <c r="L1050" i="11" s="1"/>
  <c r="K1051" i="11"/>
  <c r="L1051" i="11"/>
  <c r="K1052" i="11"/>
  <c r="L1052" i="11" s="1"/>
  <c r="K1053" i="11"/>
  <c r="L1053" i="11"/>
  <c r="K1054" i="11"/>
  <c r="L1054" i="11" s="1"/>
  <c r="K1055" i="11"/>
  <c r="L1055" i="11"/>
  <c r="K1056" i="11"/>
  <c r="L1056" i="11" s="1"/>
  <c r="K1057" i="11"/>
  <c r="L1057" i="11"/>
  <c r="K1058" i="11"/>
  <c r="L1058" i="11" s="1"/>
  <c r="K1059" i="11"/>
  <c r="L1059" i="11"/>
  <c r="K1060" i="11"/>
  <c r="L1060" i="11" s="1"/>
  <c r="K1061" i="11"/>
  <c r="L1061" i="11"/>
  <c r="K1062" i="11"/>
  <c r="L1062" i="11" s="1"/>
  <c r="K1063" i="11"/>
  <c r="L1063" i="11"/>
  <c r="K1064" i="11"/>
  <c r="L1064" i="11" s="1"/>
  <c r="K1065" i="11"/>
  <c r="L1065" i="11"/>
  <c r="K1066" i="11"/>
  <c r="L1066" i="11" s="1"/>
  <c r="K1067" i="11"/>
  <c r="L1067" i="11"/>
  <c r="K1068" i="11"/>
  <c r="L1068" i="11" s="1"/>
  <c r="K1069" i="11"/>
  <c r="L1069" i="11"/>
  <c r="K1070" i="11"/>
  <c r="L1070" i="11" s="1"/>
  <c r="K1071" i="11"/>
  <c r="L1071" i="11"/>
  <c r="K1072" i="11"/>
  <c r="L1072" i="11" s="1"/>
  <c r="K1073" i="11"/>
  <c r="L1073" i="11"/>
  <c r="K1074" i="11"/>
  <c r="L1074" i="11" s="1"/>
  <c r="K1075" i="11"/>
  <c r="L1075" i="11"/>
  <c r="K1076" i="11"/>
  <c r="L1076" i="11" s="1"/>
  <c r="K1077" i="11"/>
  <c r="L1077" i="11"/>
  <c r="K1078" i="11"/>
  <c r="L1078" i="11" s="1"/>
  <c r="K1079" i="11"/>
  <c r="L1079" i="11"/>
  <c r="K1080" i="11"/>
  <c r="L1080" i="11" s="1"/>
  <c r="K1081" i="11"/>
  <c r="L1081" i="11"/>
  <c r="K1082" i="11"/>
  <c r="L1082" i="11" s="1"/>
  <c r="K1083" i="11"/>
  <c r="L1083" i="11"/>
  <c r="K1084" i="11"/>
  <c r="L1084" i="11" s="1"/>
  <c r="K1085" i="11"/>
  <c r="L1085" i="11"/>
  <c r="K1086" i="11"/>
  <c r="L1086" i="11" s="1"/>
  <c r="K1087" i="11"/>
  <c r="L1087" i="11"/>
  <c r="K1088" i="11"/>
  <c r="L1088" i="11" s="1"/>
  <c r="K1089" i="11"/>
  <c r="L1089" i="11"/>
  <c r="K1090" i="11"/>
  <c r="L1090" i="11" s="1"/>
  <c r="K1091" i="11"/>
  <c r="L1091" i="11"/>
  <c r="K1092" i="11"/>
  <c r="L1092" i="11" s="1"/>
  <c r="K1093" i="11"/>
  <c r="L1093" i="11"/>
  <c r="K1094" i="11"/>
  <c r="L1094" i="11" s="1"/>
  <c r="K1095" i="11"/>
  <c r="L1095" i="11"/>
  <c r="K1096" i="11"/>
  <c r="L1096" i="11" s="1"/>
  <c r="K1097" i="11"/>
  <c r="L1097" i="11"/>
  <c r="K1098" i="11"/>
  <c r="L1098" i="11" s="1"/>
  <c r="K1099" i="11"/>
  <c r="L1099" i="11"/>
  <c r="K1100" i="11"/>
  <c r="L1100" i="11" s="1"/>
  <c r="K1101" i="11"/>
  <c r="L1101" i="11"/>
  <c r="K1102" i="11"/>
  <c r="L1102" i="11" s="1"/>
  <c r="K1103" i="11"/>
  <c r="L1103" i="11"/>
  <c r="K1104" i="11"/>
  <c r="L1104" i="11" s="1"/>
  <c r="K1105" i="11"/>
  <c r="L1105" i="11"/>
  <c r="K1106" i="11"/>
  <c r="L1106" i="11" s="1"/>
  <c r="K1107" i="11"/>
  <c r="L1107" i="11"/>
  <c r="K1108" i="11"/>
  <c r="L1108" i="11" s="1"/>
  <c r="K1109" i="11"/>
  <c r="L1109" i="11"/>
  <c r="K1110" i="11"/>
  <c r="L1110" i="11" s="1"/>
  <c r="K1111" i="11"/>
  <c r="L1111" i="11"/>
  <c r="K1112" i="11"/>
  <c r="L1112" i="11" s="1"/>
  <c r="K1113" i="11"/>
  <c r="L1113" i="11"/>
  <c r="K1114" i="11"/>
  <c r="L1114" i="11" s="1"/>
  <c r="K1115" i="11"/>
  <c r="L1115" i="11"/>
  <c r="K1116" i="11"/>
  <c r="L1116" i="11" s="1"/>
  <c r="K1117" i="11"/>
  <c r="L1117" i="11"/>
  <c r="K1118" i="11"/>
  <c r="L1118" i="11" s="1"/>
  <c r="K1119" i="11"/>
  <c r="L1119" i="11"/>
  <c r="K1120" i="11"/>
  <c r="L1120" i="11" s="1"/>
  <c r="K1121" i="11"/>
  <c r="L1121" i="11"/>
  <c r="K1122" i="11"/>
  <c r="L1122" i="11" s="1"/>
  <c r="K1123" i="11"/>
  <c r="L1123" i="11"/>
  <c r="K1124" i="11"/>
  <c r="L1124" i="11" s="1"/>
  <c r="K1125" i="11"/>
  <c r="L1125" i="11"/>
  <c r="K1126" i="11"/>
  <c r="L1126" i="11" s="1"/>
  <c r="K1127" i="11"/>
  <c r="L1127" i="11"/>
  <c r="K1128" i="11"/>
  <c r="L1128" i="11" s="1"/>
  <c r="K1129" i="11"/>
  <c r="L1129" i="11"/>
  <c r="K1130" i="11"/>
  <c r="L1130" i="11" s="1"/>
  <c r="K1131" i="11"/>
  <c r="L1131" i="11"/>
  <c r="K1132" i="11"/>
  <c r="L1132" i="11" s="1"/>
  <c r="K1133" i="11"/>
  <c r="L1133" i="11"/>
  <c r="K1134" i="11"/>
  <c r="L1134" i="11" s="1"/>
  <c r="K1135" i="11"/>
  <c r="L1135" i="11"/>
  <c r="K1136" i="11"/>
  <c r="L1136" i="11" s="1"/>
  <c r="K1137" i="11"/>
  <c r="L1137" i="11"/>
  <c r="K1138" i="11"/>
  <c r="L1138" i="11" s="1"/>
  <c r="K1139" i="11"/>
  <c r="L1139" i="11"/>
  <c r="K1140" i="11"/>
  <c r="L1140" i="11" s="1"/>
  <c r="K1141" i="11"/>
  <c r="L1141" i="11"/>
  <c r="K1142" i="11"/>
  <c r="L1142" i="11" s="1"/>
  <c r="K1143" i="11"/>
  <c r="L1143" i="11"/>
  <c r="K1144" i="11"/>
  <c r="L1144" i="11" s="1"/>
  <c r="K1145" i="11"/>
  <c r="L1145" i="11"/>
  <c r="K1146" i="11"/>
  <c r="L1146" i="11" s="1"/>
  <c r="K1147" i="11"/>
  <c r="L1147" i="11"/>
  <c r="K1148" i="11"/>
  <c r="L1148" i="11" s="1"/>
  <c r="K1149" i="11"/>
  <c r="L1149" i="11"/>
  <c r="K1150" i="11"/>
  <c r="L1150" i="11" s="1"/>
  <c r="K1151" i="11"/>
  <c r="L1151" i="11"/>
  <c r="K1152" i="11"/>
  <c r="L1152" i="11" s="1"/>
  <c r="K1153" i="11"/>
  <c r="L1153" i="11"/>
  <c r="K1154" i="11"/>
  <c r="L1154" i="11" s="1"/>
  <c r="K1155" i="11"/>
  <c r="L1155" i="11"/>
  <c r="K1156" i="11"/>
  <c r="L1156" i="11" s="1"/>
  <c r="K1157" i="11"/>
  <c r="L1157" i="11"/>
  <c r="K1158" i="11"/>
  <c r="L1158" i="11" s="1"/>
  <c r="K1159" i="11"/>
  <c r="L1159" i="11"/>
  <c r="K1160" i="11"/>
  <c r="L1160" i="11" s="1"/>
  <c r="K1161" i="11"/>
  <c r="L1161" i="11"/>
  <c r="K1162" i="11"/>
  <c r="L1162" i="11" s="1"/>
  <c r="K1163" i="11"/>
  <c r="L1163" i="11"/>
  <c r="K1164" i="11"/>
  <c r="L1164" i="11" s="1"/>
  <c r="K1165" i="11"/>
  <c r="L1165" i="11"/>
  <c r="K1166" i="11"/>
  <c r="L1166" i="11" s="1"/>
  <c r="K1167" i="11"/>
  <c r="L1167" i="11"/>
  <c r="K1168" i="11"/>
  <c r="L1168" i="11" s="1"/>
  <c r="K1169" i="11"/>
  <c r="L1169" i="11"/>
  <c r="K1170" i="11"/>
  <c r="L1170" i="11" s="1"/>
  <c r="K1171" i="11"/>
  <c r="L1171" i="11"/>
  <c r="K1172" i="11"/>
  <c r="L1172" i="11" s="1"/>
  <c r="K1173" i="11"/>
  <c r="L1173" i="11"/>
  <c r="K1174" i="11"/>
  <c r="L1174" i="11" s="1"/>
  <c r="K1175" i="11"/>
  <c r="L1175" i="11"/>
  <c r="K1176" i="11"/>
  <c r="L1176" i="11" s="1"/>
  <c r="K1177" i="11"/>
  <c r="L1177" i="11"/>
  <c r="K1178" i="11"/>
  <c r="L1178" i="11" s="1"/>
  <c r="K1179" i="11"/>
  <c r="L1179" i="11"/>
  <c r="K1180" i="11"/>
  <c r="L1180" i="11" s="1"/>
  <c r="K1181" i="11"/>
  <c r="L1181" i="11"/>
  <c r="K1182" i="11"/>
  <c r="L1182" i="11" s="1"/>
  <c r="K1183" i="11"/>
  <c r="L1183" i="11"/>
  <c r="K1184" i="11"/>
  <c r="L1184" i="11" s="1"/>
  <c r="K1185" i="11"/>
  <c r="L1185" i="11"/>
  <c r="K1186" i="11"/>
  <c r="L1186" i="11" s="1"/>
  <c r="K1187" i="11"/>
  <c r="L1187" i="11"/>
  <c r="K1188" i="11"/>
  <c r="L1188" i="11" s="1"/>
  <c r="K1189" i="11"/>
  <c r="L1189" i="11"/>
  <c r="K1190" i="11"/>
  <c r="L1190" i="11" s="1"/>
  <c r="K1191" i="11"/>
  <c r="L1191" i="11"/>
  <c r="K1192" i="11"/>
  <c r="L1192" i="11" s="1"/>
  <c r="K1193" i="11"/>
  <c r="L1193" i="11"/>
  <c r="K1194" i="11"/>
  <c r="L1194" i="11" s="1"/>
  <c r="K1195" i="11"/>
  <c r="L1195" i="11"/>
  <c r="K1196" i="11"/>
  <c r="L1196" i="11" s="1"/>
  <c r="K1197" i="11"/>
  <c r="L1197" i="11"/>
  <c r="K1198" i="11"/>
  <c r="L1198" i="11" s="1"/>
  <c r="K1199" i="11"/>
  <c r="L1199" i="11"/>
  <c r="K1200" i="11"/>
  <c r="L1200" i="11" s="1"/>
  <c r="K1201" i="11"/>
  <c r="L1201" i="11"/>
  <c r="K1202" i="11"/>
  <c r="L1202" i="11" s="1"/>
  <c r="K1203" i="11"/>
  <c r="L1203" i="11"/>
  <c r="K1204" i="11"/>
  <c r="L1204" i="11" s="1"/>
  <c r="K1205" i="11"/>
  <c r="L1205" i="11"/>
  <c r="K1206" i="11"/>
  <c r="L1206" i="11" s="1"/>
  <c r="K1207" i="11"/>
  <c r="L1207" i="11"/>
  <c r="K1208" i="11"/>
  <c r="L1208" i="11" s="1"/>
  <c r="K1209" i="11"/>
  <c r="L1209" i="11"/>
  <c r="K1210" i="11"/>
  <c r="L1210" i="11" s="1"/>
  <c r="K1211" i="11"/>
  <c r="L1211" i="11"/>
  <c r="K1212" i="11"/>
  <c r="L1212" i="11" s="1"/>
  <c r="K1213" i="11"/>
  <c r="L1213" i="11"/>
  <c r="K1214" i="11"/>
  <c r="L1214" i="11" s="1"/>
  <c r="K1215" i="11"/>
  <c r="L1215" i="11"/>
  <c r="K1216" i="11"/>
  <c r="L1216" i="11" s="1"/>
  <c r="K1217" i="11"/>
  <c r="L1217" i="11"/>
  <c r="K1218" i="11"/>
  <c r="L1218" i="11" s="1"/>
  <c r="K1219" i="11"/>
  <c r="L1219" i="11"/>
  <c r="K1220" i="11"/>
  <c r="L1220" i="11" s="1"/>
  <c r="K1221" i="11"/>
  <c r="L1221" i="11"/>
  <c r="K1222" i="11"/>
  <c r="L1222" i="11" s="1"/>
  <c r="K1223" i="11"/>
  <c r="L1223" i="11"/>
  <c r="K1224" i="11"/>
  <c r="L1224" i="11" s="1"/>
  <c r="K1225" i="11"/>
  <c r="L1225" i="11"/>
  <c r="K1226" i="11"/>
  <c r="L1226" i="11" s="1"/>
  <c r="K1227" i="11"/>
  <c r="L1227" i="11"/>
  <c r="K1228" i="11"/>
  <c r="L1228" i="11" s="1"/>
  <c r="K1229" i="11"/>
  <c r="L1229" i="11"/>
  <c r="K1230" i="11"/>
  <c r="L1230" i="11" s="1"/>
  <c r="K1231" i="11"/>
  <c r="L1231" i="11"/>
  <c r="K1232" i="11"/>
  <c r="L1232" i="11" s="1"/>
  <c r="K1233" i="11"/>
  <c r="L1233" i="11"/>
  <c r="K1234" i="11"/>
  <c r="L1234" i="11" s="1"/>
  <c r="K1235" i="11"/>
  <c r="L1235" i="11"/>
  <c r="K1236" i="11"/>
  <c r="L1236" i="11" s="1"/>
  <c r="K1237" i="11"/>
  <c r="L1237" i="11"/>
  <c r="K1238" i="11"/>
  <c r="L1238" i="11" s="1"/>
  <c r="K1239" i="11"/>
  <c r="L1239" i="11"/>
  <c r="K1240" i="11"/>
  <c r="L1240" i="11" s="1"/>
  <c r="K1241" i="11"/>
  <c r="L1241" i="11"/>
  <c r="K1242" i="11"/>
  <c r="L1242" i="11" s="1"/>
  <c r="K1243" i="11"/>
  <c r="L1243" i="11"/>
  <c r="K1244" i="11"/>
  <c r="L1244" i="11" s="1"/>
  <c r="K1245" i="11"/>
  <c r="L1245" i="11"/>
  <c r="K1246" i="11"/>
  <c r="L1246" i="11" s="1"/>
  <c r="K1247" i="11"/>
  <c r="L1247" i="11"/>
  <c r="K1248" i="11"/>
  <c r="L1248" i="11" s="1"/>
  <c r="K1249" i="11"/>
  <c r="L1249" i="11"/>
  <c r="K1250" i="11"/>
  <c r="L1250" i="11" s="1"/>
  <c r="K1251" i="11"/>
  <c r="L1251" i="11"/>
  <c r="K1252" i="11"/>
  <c r="L1252" i="11" s="1"/>
  <c r="K1253" i="11"/>
  <c r="L1253" i="11"/>
  <c r="K1254" i="11"/>
  <c r="L1254" i="11" s="1"/>
  <c r="K1255" i="11"/>
  <c r="L1255" i="11"/>
  <c r="K1256" i="11"/>
  <c r="L1256" i="11" s="1"/>
  <c r="K1257" i="11"/>
  <c r="L1257" i="11"/>
  <c r="K1258" i="11"/>
  <c r="L1258" i="11" s="1"/>
  <c r="K1259" i="11"/>
  <c r="L1259" i="11"/>
  <c r="K1260" i="11"/>
  <c r="L1260" i="11" s="1"/>
  <c r="K1261" i="11"/>
  <c r="L1261" i="11"/>
  <c r="K1262" i="11"/>
  <c r="L1262" i="11" s="1"/>
  <c r="K1263" i="11"/>
  <c r="L1263" i="11"/>
  <c r="K1264" i="11"/>
  <c r="L1264" i="11" s="1"/>
  <c r="K1265" i="11"/>
  <c r="L1265" i="11"/>
  <c r="K1266" i="11"/>
  <c r="L1266" i="11" s="1"/>
  <c r="K1267" i="11"/>
  <c r="L1267" i="11"/>
  <c r="K1268" i="11"/>
  <c r="L1268" i="11" s="1"/>
  <c r="K1269" i="11"/>
  <c r="L1269" i="11"/>
  <c r="K1270" i="11"/>
  <c r="L1270" i="11" s="1"/>
  <c r="K1271" i="11"/>
  <c r="L1271" i="11"/>
  <c r="K1272" i="11"/>
  <c r="L1272" i="11" s="1"/>
  <c r="K1273" i="11"/>
  <c r="L1273" i="11"/>
  <c r="K1274" i="11"/>
  <c r="L1274" i="11" s="1"/>
  <c r="K1275" i="11"/>
  <c r="L1275" i="11"/>
  <c r="K1276" i="11"/>
  <c r="L1276" i="11" s="1"/>
  <c r="K1277" i="11"/>
  <c r="L1277" i="11"/>
  <c r="K1278" i="11"/>
  <c r="L1278" i="11" s="1"/>
  <c r="K1279" i="11"/>
  <c r="L1279" i="11"/>
  <c r="K1280" i="11"/>
  <c r="L1280" i="11" s="1"/>
  <c r="K1281" i="11"/>
  <c r="L1281" i="11"/>
  <c r="K1282" i="11"/>
  <c r="L1282" i="11" s="1"/>
  <c r="K1283" i="11"/>
  <c r="L1283" i="11"/>
  <c r="K1284" i="11"/>
  <c r="L1284" i="11" s="1"/>
  <c r="K1285" i="11"/>
  <c r="L1285" i="11"/>
  <c r="K1286" i="11"/>
  <c r="L1286" i="11" s="1"/>
  <c r="K1287" i="11"/>
  <c r="L1287" i="11"/>
  <c r="K1288" i="11"/>
  <c r="L1288" i="11" s="1"/>
  <c r="K1289" i="11"/>
  <c r="L1289" i="11"/>
  <c r="K1290" i="11"/>
  <c r="L1290" i="11" s="1"/>
  <c r="K1291" i="11"/>
  <c r="L1291" i="11"/>
  <c r="K1292" i="11"/>
  <c r="L1292" i="11" s="1"/>
  <c r="K1293" i="11"/>
  <c r="L1293" i="11"/>
  <c r="K1294" i="11"/>
  <c r="L1294" i="11" s="1"/>
  <c r="K1295" i="11"/>
  <c r="L1295" i="11"/>
  <c r="K1296" i="11"/>
  <c r="L1296" i="11" s="1"/>
  <c r="K1297" i="11"/>
  <c r="L1297" i="11"/>
  <c r="K1298" i="11"/>
  <c r="L1298" i="11" s="1"/>
  <c r="K1299" i="11"/>
  <c r="L1299" i="11"/>
  <c r="K1300" i="11"/>
  <c r="L1300" i="11" s="1"/>
  <c r="K1301" i="11"/>
  <c r="L1301" i="11"/>
  <c r="K1302" i="11"/>
  <c r="L1302" i="11" s="1"/>
  <c r="K1303" i="11"/>
  <c r="L1303" i="11"/>
  <c r="K1304" i="11"/>
  <c r="L1304" i="11" s="1"/>
  <c r="K1305" i="11"/>
  <c r="L1305" i="11"/>
  <c r="K1306" i="11"/>
  <c r="L1306" i="11" s="1"/>
  <c r="K1307" i="11"/>
  <c r="L1307" i="11"/>
  <c r="K1308" i="11"/>
  <c r="L1308" i="11" s="1"/>
  <c r="K1309" i="11"/>
  <c r="L1309" i="11"/>
  <c r="K1310" i="11"/>
  <c r="L1310" i="11" s="1"/>
  <c r="K1311" i="11"/>
  <c r="L1311" i="11"/>
  <c r="K1312" i="11"/>
  <c r="L1312" i="11" s="1"/>
  <c r="K1313" i="11"/>
  <c r="L1313" i="11"/>
  <c r="K1314" i="11"/>
  <c r="L1314" i="11" s="1"/>
  <c r="K1315" i="11"/>
  <c r="L1315" i="11"/>
  <c r="K1316" i="11"/>
  <c r="L1316" i="11" s="1"/>
  <c r="K1317" i="11"/>
  <c r="L1317" i="11"/>
  <c r="K1318" i="11"/>
  <c r="L1318" i="11" s="1"/>
  <c r="K1319" i="11"/>
  <c r="L1319" i="11"/>
  <c r="K1320" i="11"/>
  <c r="L1320" i="11" s="1"/>
  <c r="K1321" i="11"/>
  <c r="L1321" i="11"/>
  <c r="K1322" i="11"/>
  <c r="L1322" i="11" s="1"/>
  <c r="K1323" i="11"/>
  <c r="L1323" i="11"/>
  <c r="K1324" i="11"/>
  <c r="L1324" i="11" s="1"/>
  <c r="K1325" i="11"/>
  <c r="L1325" i="11"/>
  <c r="K1326" i="11"/>
  <c r="L1326" i="11" s="1"/>
  <c r="K1327" i="11"/>
  <c r="L1327" i="11"/>
  <c r="K1328" i="11"/>
  <c r="L1328" i="11" s="1"/>
  <c r="K1329" i="11"/>
  <c r="L1329" i="11"/>
  <c r="K1330" i="11"/>
  <c r="L1330" i="11" s="1"/>
  <c r="K1331" i="11"/>
  <c r="L1331" i="11"/>
  <c r="K1332" i="11"/>
  <c r="L1332" i="11" s="1"/>
  <c r="K1333" i="11"/>
  <c r="L1333" i="11"/>
  <c r="K1334" i="11"/>
  <c r="L1334" i="11" s="1"/>
  <c r="K1335" i="11"/>
  <c r="L1335" i="11"/>
  <c r="K1336" i="11"/>
  <c r="L1336" i="11" s="1"/>
  <c r="K1337" i="11"/>
  <c r="L1337" i="11"/>
  <c r="K1338" i="11"/>
  <c r="L1338" i="11" s="1"/>
  <c r="K1339" i="11"/>
  <c r="L1339" i="11"/>
  <c r="K1340" i="11"/>
  <c r="L1340" i="11" s="1"/>
  <c r="K1341" i="11"/>
  <c r="L1341" i="11"/>
  <c r="K1342" i="11"/>
  <c r="L1342" i="11" s="1"/>
  <c r="K1343" i="11"/>
  <c r="L1343" i="11"/>
  <c r="K1344" i="11"/>
  <c r="L1344" i="11" s="1"/>
  <c r="K1345" i="11"/>
  <c r="L1345" i="11"/>
  <c r="K1346" i="11"/>
  <c r="L1346" i="11" s="1"/>
  <c r="K1347" i="11"/>
  <c r="L1347" i="11"/>
  <c r="K1348" i="11"/>
  <c r="L1348" i="11" s="1"/>
  <c r="K1349" i="11"/>
  <c r="L1349" i="11"/>
  <c r="K1350" i="11"/>
  <c r="L1350" i="11" s="1"/>
  <c r="K1351" i="11"/>
  <c r="L1351" i="11"/>
  <c r="K1352" i="11"/>
  <c r="L1352" i="11" s="1"/>
  <c r="K1353" i="11"/>
  <c r="L1353" i="11"/>
  <c r="K1354" i="11"/>
  <c r="L1354" i="11" s="1"/>
  <c r="K1355" i="11"/>
  <c r="L1355" i="11"/>
  <c r="K1356" i="11"/>
  <c r="L1356" i="11" s="1"/>
  <c r="K1357" i="11"/>
  <c r="L1357" i="11"/>
  <c r="K1358" i="11"/>
  <c r="L1358" i="11" s="1"/>
  <c r="K1359" i="11"/>
  <c r="L1359" i="11"/>
  <c r="K1360" i="11"/>
  <c r="L1360" i="11" s="1"/>
  <c r="K1361" i="11"/>
  <c r="L1361" i="11"/>
  <c r="K1362" i="11"/>
  <c r="L1362" i="11" s="1"/>
  <c r="K1363" i="11"/>
  <c r="L1363" i="11"/>
  <c r="K1364" i="11"/>
  <c r="L1364" i="11" s="1"/>
  <c r="K1365" i="11"/>
  <c r="L1365" i="11"/>
  <c r="K1366" i="11"/>
  <c r="L1366" i="11" s="1"/>
  <c r="K1367" i="11"/>
  <c r="L1367" i="11"/>
  <c r="K1368" i="11"/>
  <c r="L1368" i="11" s="1"/>
  <c r="K1369" i="11"/>
  <c r="L1369" i="11"/>
  <c r="K1370" i="11"/>
  <c r="L1370" i="11" s="1"/>
  <c r="K1371" i="11"/>
  <c r="L1371" i="11"/>
  <c r="K1372" i="11"/>
  <c r="L1372" i="11" s="1"/>
  <c r="K1373" i="11"/>
  <c r="L1373" i="11"/>
  <c r="K1374" i="11"/>
  <c r="L1374" i="11" s="1"/>
  <c r="K1375" i="11"/>
  <c r="L1375" i="11"/>
  <c r="K1376" i="11"/>
  <c r="L1376" i="11" s="1"/>
  <c r="K1377" i="11"/>
  <c r="L1377" i="11"/>
  <c r="K1378" i="11"/>
  <c r="L1378" i="11" s="1"/>
  <c r="K1379" i="11"/>
  <c r="L1379" i="11"/>
  <c r="K1380" i="11"/>
  <c r="L1380" i="11" s="1"/>
  <c r="K1381" i="11"/>
  <c r="L1381" i="11"/>
  <c r="K1382" i="11"/>
  <c r="L1382" i="11" s="1"/>
  <c r="K1383" i="11"/>
  <c r="L1383" i="11"/>
  <c r="K1384" i="11"/>
  <c r="L1384" i="11" s="1"/>
  <c r="K1385" i="11"/>
  <c r="L1385" i="11"/>
  <c r="K1386" i="11"/>
  <c r="L1386" i="11" s="1"/>
  <c r="K1387" i="11"/>
  <c r="L1387" i="11"/>
  <c r="K1388" i="11"/>
  <c r="L1388" i="11" s="1"/>
  <c r="K1389" i="11"/>
  <c r="L1389" i="11"/>
  <c r="K1390" i="11"/>
  <c r="L1390" i="11" s="1"/>
  <c r="K1391" i="11"/>
  <c r="L1391" i="11"/>
  <c r="K1392" i="11"/>
  <c r="L1392" i="11" s="1"/>
  <c r="K1393" i="11"/>
  <c r="L1393" i="11"/>
  <c r="K1394" i="11"/>
  <c r="L1394" i="11" s="1"/>
  <c r="K1395" i="11"/>
  <c r="L1395" i="11"/>
  <c r="K1396" i="11"/>
  <c r="L1396" i="11" s="1"/>
  <c r="K1397" i="11"/>
  <c r="L1397" i="11"/>
  <c r="K1398" i="11"/>
  <c r="L1398" i="11" s="1"/>
  <c r="K1399" i="11"/>
  <c r="L1399" i="11"/>
  <c r="K1400" i="11"/>
  <c r="L1400" i="11" s="1"/>
  <c r="K1401" i="11"/>
  <c r="L1401" i="11"/>
  <c r="K1402" i="11"/>
  <c r="L1402" i="11" s="1"/>
  <c r="K1403" i="11"/>
  <c r="L1403" i="11"/>
  <c r="K1404" i="11"/>
  <c r="L1404" i="11" s="1"/>
  <c r="K1405" i="11"/>
  <c r="L1405" i="11"/>
  <c r="K1406" i="11"/>
  <c r="L1406" i="11" s="1"/>
  <c r="K1407" i="11"/>
  <c r="L1407" i="11"/>
  <c r="K1408" i="11"/>
  <c r="L1408" i="11" s="1"/>
  <c r="K1409" i="11"/>
  <c r="L1409" i="11"/>
  <c r="K1410" i="11"/>
  <c r="L1410" i="11"/>
  <c r="K1411" i="11"/>
  <c r="L1411" i="11"/>
  <c r="K1412" i="11"/>
  <c r="L1412" i="11"/>
  <c r="K1413" i="11"/>
  <c r="L1413" i="11"/>
  <c r="K1414" i="11"/>
  <c r="L1414" i="11"/>
  <c r="K1415" i="11"/>
  <c r="L1415" i="11"/>
  <c r="K1416" i="11"/>
  <c r="L1416" i="11"/>
  <c r="K1417" i="11"/>
  <c r="L1417" i="11"/>
  <c r="K1418" i="11"/>
  <c r="L1418" i="11"/>
  <c r="K1419" i="11"/>
  <c r="L1419" i="11"/>
  <c r="K1420" i="11"/>
  <c r="L1420" i="11"/>
  <c r="K1421" i="11"/>
  <c r="L1421" i="11"/>
  <c r="K1422" i="11"/>
  <c r="L1422" i="11"/>
  <c r="K1423" i="11"/>
  <c r="L1423" i="11"/>
  <c r="K1424" i="11"/>
  <c r="L1424" i="11"/>
  <c r="K1425" i="11"/>
  <c r="L1425" i="11"/>
  <c r="K1426" i="11"/>
  <c r="L1426" i="11"/>
  <c r="K1427" i="11"/>
  <c r="L1427" i="11"/>
  <c r="K1428" i="11"/>
  <c r="L1428" i="11"/>
  <c r="K1429" i="11"/>
  <c r="L1429" i="11"/>
  <c r="K1430" i="11"/>
  <c r="L1430" i="11"/>
  <c r="K1431" i="11"/>
  <c r="L1431" i="11"/>
  <c r="K1432" i="11"/>
  <c r="L1432" i="11"/>
  <c r="K1433" i="11"/>
  <c r="L1433" i="11"/>
  <c r="K1434" i="11"/>
  <c r="L1434" i="11"/>
  <c r="K1435" i="11"/>
  <c r="L1435" i="11"/>
  <c r="K1436" i="11"/>
  <c r="L1436" i="11"/>
  <c r="K1437" i="11"/>
  <c r="L1437" i="11"/>
  <c r="K1438" i="11"/>
  <c r="L1438" i="11"/>
  <c r="K1439" i="11"/>
  <c r="L1439" i="11"/>
  <c r="K1440" i="11"/>
  <c r="L1440" i="11"/>
  <c r="K1441" i="11"/>
  <c r="L1441" i="11"/>
  <c r="K1442" i="11"/>
  <c r="L1442" i="11"/>
  <c r="K1443" i="11"/>
  <c r="L1443" i="11"/>
  <c r="K1444" i="11"/>
  <c r="L1444" i="11"/>
  <c r="K1445" i="11"/>
  <c r="L1445" i="11"/>
  <c r="K1446" i="11"/>
  <c r="L1446" i="11"/>
  <c r="K1447" i="11"/>
  <c r="L1447" i="11"/>
  <c r="K1448" i="11"/>
  <c r="L1448" i="11"/>
  <c r="K1449" i="11"/>
  <c r="L1449" i="11"/>
  <c r="K1450" i="11"/>
  <c r="L1450" i="11"/>
  <c r="K1451" i="11"/>
  <c r="L1451" i="11"/>
  <c r="K1452" i="11"/>
  <c r="L1452" i="11"/>
  <c r="K1453" i="11"/>
  <c r="L1453" i="11"/>
  <c r="K1454" i="11"/>
  <c r="L1454" i="11"/>
  <c r="K1455" i="11"/>
  <c r="L1455" i="11"/>
  <c r="K1456" i="11"/>
  <c r="L1456" i="11"/>
  <c r="K1457" i="11"/>
  <c r="L1457" i="11"/>
  <c r="K1458" i="11"/>
  <c r="L1458" i="11"/>
  <c r="K1459" i="11"/>
  <c r="L1459" i="11"/>
  <c r="K1460" i="11"/>
  <c r="L1460" i="11"/>
  <c r="K1461" i="11"/>
  <c r="L1461" i="11"/>
  <c r="K1462" i="11"/>
  <c r="L1462" i="11"/>
  <c r="K1463" i="11"/>
  <c r="L1463" i="11"/>
  <c r="K1464" i="11"/>
  <c r="L1464" i="11"/>
  <c r="K1465" i="11"/>
  <c r="L1465" i="11"/>
  <c r="K1466" i="11"/>
  <c r="L1466" i="11"/>
  <c r="K1467" i="11"/>
  <c r="L1467" i="11"/>
  <c r="K1468" i="11"/>
  <c r="L1468" i="11"/>
  <c r="K1469" i="11"/>
  <c r="L1469" i="11"/>
  <c r="K1470" i="11"/>
  <c r="L1470" i="11"/>
  <c r="K1471" i="11"/>
  <c r="L1471" i="11"/>
  <c r="K1472" i="11"/>
  <c r="L1472" i="11"/>
  <c r="K1473" i="11"/>
  <c r="L1473" i="11"/>
  <c r="K1474" i="11"/>
  <c r="L1474" i="11"/>
  <c r="K1475" i="11"/>
  <c r="L1475" i="11"/>
  <c r="K1476" i="11"/>
  <c r="L1476" i="11"/>
  <c r="K1477" i="11"/>
  <c r="L1477" i="11"/>
  <c r="K1478" i="11"/>
  <c r="L1478" i="11"/>
  <c r="K1479" i="11"/>
  <c r="L1479" i="11"/>
  <c r="K1480" i="11"/>
  <c r="L1480" i="11"/>
  <c r="K1481" i="11"/>
  <c r="L1481" i="11"/>
  <c r="K1482" i="11"/>
  <c r="L1482" i="11"/>
  <c r="K1483" i="11"/>
  <c r="L1483" i="11"/>
  <c r="K1484" i="11"/>
  <c r="L1484" i="11"/>
  <c r="K1485" i="11"/>
  <c r="L1485" i="11"/>
  <c r="K1486" i="11"/>
  <c r="L1486" i="11"/>
  <c r="K1487" i="11"/>
  <c r="L1487" i="11"/>
  <c r="K1488" i="11"/>
  <c r="L1488" i="11"/>
  <c r="K1489" i="11"/>
  <c r="L1489" i="11"/>
  <c r="K1490" i="11"/>
  <c r="L1490" i="11"/>
  <c r="K1491" i="11"/>
  <c r="L1491" i="11"/>
  <c r="K1492" i="11"/>
  <c r="L1492" i="11"/>
  <c r="K1493" i="11"/>
  <c r="L1493" i="11"/>
  <c r="K1494" i="11"/>
  <c r="L1494" i="11"/>
  <c r="K1495" i="11"/>
  <c r="L1495" i="11"/>
  <c r="K1496" i="11"/>
  <c r="L1496" i="11"/>
  <c r="K1497" i="11"/>
  <c r="L1497" i="11"/>
  <c r="K1498" i="11"/>
  <c r="L1498" i="11"/>
  <c r="K1499" i="11"/>
  <c r="L1499" i="11"/>
  <c r="K1500" i="11"/>
  <c r="L1500" i="11"/>
  <c r="K1501" i="11"/>
  <c r="L1501" i="11"/>
  <c r="K1502" i="11"/>
  <c r="L1502" i="11"/>
  <c r="K1503" i="11"/>
  <c r="L1503" i="11"/>
  <c r="K1504" i="11"/>
  <c r="L1504" i="11"/>
  <c r="K1505" i="11"/>
  <c r="L1505" i="11"/>
  <c r="K1506" i="11"/>
  <c r="L1506" i="11"/>
  <c r="K1507" i="11"/>
  <c r="L1507" i="11"/>
  <c r="K1508" i="11"/>
  <c r="L1508" i="11"/>
  <c r="K1509" i="11"/>
  <c r="L1509" i="11"/>
  <c r="K1510" i="11"/>
  <c r="L1510" i="11"/>
  <c r="K1511" i="11"/>
  <c r="L1511" i="11"/>
  <c r="K1512" i="11"/>
  <c r="L1512" i="11"/>
  <c r="K1513" i="11"/>
  <c r="L1513" i="11"/>
  <c r="K1514" i="11"/>
  <c r="L1514" i="11"/>
  <c r="K1515" i="11"/>
  <c r="L1515" i="11"/>
  <c r="K1516" i="11"/>
  <c r="L1516" i="11"/>
  <c r="K1517" i="11"/>
  <c r="L1517" i="11"/>
  <c r="K1518" i="11"/>
  <c r="L1518" i="11"/>
  <c r="K1519" i="11"/>
  <c r="L1519" i="11"/>
  <c r="K1520" i="11"/>
  <c r="L1520" i="11"/>
  <c r="K1521" i="11"/>
  <c r="L1521" i="11"/>
  <c r="K1522" i="11"/>
  <c r="L1522" i="11"/>
  <c r="K1523" i="11"/>
  <c r="L1523" i="11"/>
  <c r="K1524" i="11"/>
  <c r="L1524" i="11"/>
  <c r="K1525" i="11"/>
  <c r="L1525" i="11"/>
  <c r="K1526" i="11"/>
  <c r="L1526" i="11"/>
  <c r="K1527" i="11"/>
  <c r="L1527" i="11"/>
  <c r="K1528" i="11"/>
  <c r="L1528" i="11"/>
  <c r="K1529" i="11"/>
  <c r="L1529" i="11"/>
  <c r="K1530" i="11"/>
  <c r="L1530" i="11"/>
  <c r="K1531" i="11"/>
  <c r="L1531" i="11"/>
  <c r="K1532" i="11"/>
  <c r="L1532" i="11"/>
  <c r="K1533" i="11"/>
  <c r="L1533" i="11"/>
  <c r="K1534" i="11"/>
  <c r="L1534" i="11"/>
  <c r="K1535" i="11"/>
  <c r="L1535" i="11"/>
  <c r="K1536" i="11"/>
  <c r="L1536" i="11"/>
  <c r="K1537" i="11"/>
  <c r="L1537" i="11"/>
  <c r="K1538" i="11"/>
  <c r="L1538" i="11"/>
  <c r="K1539" i="11"/>
  <c r="L1539" i="11"/>
  <c r="K1540" i="11"/>
  <c r="L1540" i="11"/>
  <c r="K1541" i="11"/>
  <c r="L1541" i="11"/>
  <c r="K1542" i="11"/>
  <c r="L1542" i="11"/>
  <c r="K1543" i="11"/>
  <c r="L1543" i="11"/>
  <c r="K1544" i="11"/>
  <c r="L1544" i="11"/>
  <c r="K1545" i="11"/>
  <c r="L1545" i="11"/>
  <c r="K1546" i="11"/>
  <c r="L1546" i="11"/>
  <c r="K1547" i="11"/>
  <c r="L1547" i="11"/>
  <c r="K1548" i="11"/>
  <c r="L1548" i="11"/>
  <c r="K1549" i="11"/>
  <c r="L1549" i="11"/>
  <c r="K1550" i="11"/>
  <c r="L1550" i="11"/>
  <c r="K1551" i="11"/>
  <c r="L1551" i="11"/>
  <c r="K1552" i="11"/>
  <c r="L1552" i="11"/>
  <c r="K1553" i="11"/>
  <c r="L1553" i="11"/>
  <c r="K1554" i="11"/>
  <c r="L1554" i="11"/>
  <c r="K1555" i="11"/>
  <c r="L1555" i="11"/>
  <c r="K1556" i="11"/>
  <c r="L1556" i="11"/>
  <c r="K1557" i="11"/>
  <c r="L1557" i="11"/>
  <c r="K1558" i="11"/>
  <c r="L1558" i="11"/>
  <c r="K1559" i="11"/>
  <c r="L1559" i="11"/>
  <c r="K1560" i="11"/>
  <c r="L1560" i="11"/>
  <c r="K1561" i="11"/>
  <c r="L1561" i="11"/>
  <c r="K1562" i="11"/>
  <c r="L1562" i="11"/>
  <c r="K1563" i="11"/>
  <c r="L1563" i="11"/>
  <c r="K1564" i="11"/>
  <c r="L1564" i="11"/>
  <c r="K1565" i="11"/>
  <c r="L1565" i="11"/>
  <c r="K1566" i="11"/>
  <c r="L1566" i="11"/>
  <c r="K1567" i="11"/>
  <c r="L1567" i="11"/>
  <c r="K1568" i="11"/>
  <c r="L1568" i="11"/>
  <c r="K1569" i="11"/>
  <c r="L1569" i="11"/>
  <c r="K1570" i="11"/>
  <c r="L1570" i="11"/>
  <c r="K1571" i="11"/>
  <c r="L1571" i="11"/>
  <c r="K1572" i="11"/>
  <c r="L1572" i="11"/>
  <c r="K1573" i="11"/>
  <c r="L1573" i="11"/>
  <c r="K1574" i="11"/>
  <c r="L1574" i="11"/>
  <c r="K1575" i="11"/>
  <c r="L1575" i="11"/>
  <c r="K1576" i="11"/>
  <c r="L1576" i="11"/>
  <c r="K1577" i="11"/>
  <c r="L1577" i="11"/>
  <c r="K1578" i="11"/>
  <c r="L1578" i="11"/>
  <c r="K1579" i="11"/>
  <c r="L1579" i="11"/>
  <c r="K1580" i="11"/>
  <c r="L1580" i="11"/>
  <c r="K1581" i="11"/>
  <c r="L1581" i="11"/>
  <c r="K1582" i="11"/>
  <c r="L1582" i="11"/>
  <c r="K1583" i="11"/>
  <c r="L1583" i="11"/>
  <c r="K1584" i="11"/>
  <c r="L1584" i="11"/>
  <c r="K1585" i="11"/>
  <c r="L1585" i="11"/>
  <c r="K1586" i="11"/>
  <c r="L1586" i="11"/>
  <c r="K1587" i="11"/>
  <c r="L1587" i="11"/>
  <c r="K1588" i="11"/>
  <c r="L1588" i="11"/>
  <c r="K1589" i="11"/>
  <c r="L1589" i="11"/>
  <c r="K1590" i="11"/>
  <c r="L1590" i="11"/>
  <c r="K1591" i="11"/>
  <c r="L1591" i="11"/>
  <c r="K1592" i="11"/>
  <c r="L1592" i="11"/>
  <c r="K1593" i="11"/>
  <c r="L1593" i="11"/>
  <c r="K1594" i="11"/>
  <c r="L1594" i="11"/>
  <c r="K1595" i="11"/>
  <c r="L1595" i="11"/>
  <c r="K1596" i="11"/>
  <c r="L1596" i="11"/>
  <c r="K1597" i="11"/>
  <c r="L1597" i="11"/>
  <c r="K1598" i="11"/>
  <c r="L1598" i="11"/>
  <c r="K1599" i="11"/>
  <c r="L1599" i="11"/>
  <c r="K1600" i="11"/>
  <c r="L1600" i="11"/>
  <c r="K1601" i="11"/>
  <c r="L1601" i="11"/>
  <c r="K1602" i="11"/>
  <c r="L1602" i="11"/>
  <c r="K1603" i="11"/>
  <c r="L1603" i="11"/>
  <c r="K1604" i="11"/>
  <c r="L1604" i="11"/>
  <c r="K1605" i="11"/>
  <c r="L1605" i="11"/>
  <c r="K1606" i="11"/>
  <c r="L1606" i="11"/>
  <c r="K1607" i="11"/>
  <c r="L1607" i="11"/>
  <c r="K1608" i="11"/>
  <c r="L1608" i="11"/>
  <c r="K1609" i="11"/>
  <c r="L1609" i="11"/>
  <c r="K1610" i="11"/>
  <c r="L1610" i="11"/>
  <c r="K1611" i="11"/>
  <c r="L1611" i="11"/>
  <c r="K1612" i="11"/>
  <c r="L1612" i="11"/>
  <c r="K1613" i="11"/>
  <c r="L1613" i="11"/>
  <c r="K1614" i="11"/>
  <c r="L1614" i="11"/>
  <c r="K1615" i="11"/>
  <c r="L1615" i="11"/>
  <c r="K1616" i="11"/>
  <c r="L1616" i="11"/>
  <c r="K1617" i="11"/>
  <c r="L1617" i="11"/>
  <c r="K1618" i="11"/>
  <c r="L1618" i="11"/>
  <c r="K1619" i="11"/>
  <c r="L1619" i="11"/>
  <c r="K1620" i="11"/>
  <c r="L1620" i="11"/>
  <c r="K1621" i="11"/>
  <c r="L1621" i="11"/>
  <c r="K1622" i="11"/>
  <c r="L1622" i="11"/>
  <c r="K1623" i="11"/>
  <c r="L1623" i="11"/>
  <c r="K1624" i="11"/>
  <c r="L1624" i="11"/>
  <c r="K1625" i="11"/>
  <c r="L1625" i="11"/>
  <c r="K1626" i="11"/>
  <c r="L1626" i="11"/>
  <c r="K1627" i="11"/>
  <c r="L1627" i="11"/>
  <c r="K1628" i="11"/>
  <c r="L1628" i="11"/>
  <c r="K1629" i="11"/>
  <c r="L1629" i="11"/>
  <c r="K1630" i="11"/>
  <c r="L1630" i="11"/>
  <c r="K1631" i="11"/>
  <c r="L1631" i="11"/>
  <c r="K1632" i="11"/>
  <c r="L1632" i="11"/>
  <c r="K1633" i="11"/>
  <c r="L1633" i="11"/>
  <c r="K1634" i="11"/>
  <c r="L1634" i="11"/>
  <c r="K1635" i="11"/>
  <c r="L1635" i="11"/>
  <c r="K1636" i="11"/>
  <c r="L1636" i="11"/>
  <c r="K1637" i="11"/>
  <c r="L1637" i="11"/>
  <c r="K1638" i="11"/>
  <c r="L1638" i="11"/>
  <c r="K1639" i="11"/>
  <c r="L1639" i="11"/>
  <c r="K1640" i="11"/>
  <c r="L1640" i="11"/>
  <c r="K1641" i="11"/>
  <c r="L1641" i="11"/>
  <c r="K1642" i="11"/>
  <c r="L1642" i="11"/>
  <c r="K1643" i="11"/>
  <c r="L1643" i="11"/>
  <c r="K1644" i="11"/>
  <c r="L1644" i="11"/>
  <c r="K1645" i="11"/>
  <c r="L1645" i="11"/>
  <c r="K1646" i="11"/>
  <c r="L1646" i="11"/>
  <c r="K1647" i="11"/>
  <c r="L1647" i="11"/>
  <c r="K1648" i="11"/>
  <c r="L1648" i="11"/>
  <c r="K1649" i="11"/>
  <c r="L1649" i="11"/>
  <c r="K1650" i="11"/>
  <c r="L1650" i="11"/>
  <c r="K1651" i="11"/>
  <c r="L1651" i="11"/>
  <c r="K1652" i="11"/>
  <c r="L1652" i="11"/>
  <c r="K1653" i="11"/>
  <c r="L1653" i="11"/>
  <c r="K1654" i="11"/>
  <c r="L1654" i="11"/>
  <c r="K1655" i="11"/>
  <c r="L1655" i="11"/>
  <c r="K1656" i="11"/>
  <c r="L1656" i="11"/>
  <c r="K1657" i="11"/>
  <c r="L1657" i="11"/>
  <c r="K1658" i="11"/>
  <c r="L1658" i="11"/>
  <c r="K1659" i="11"/>
  <c r="L1659" i="11"/>
  <c r="K1660" i="11"/>
  <c r="L1660" i="11"/>
  <c r="K1661" i="11"/>
  <c r="L1661" i="11"/>
  <c r="K1662" i="11"/>
  <c r="L1662" i="11"/>
  <c r="K1663" i="11"/>
  <c r="L1663" i="11"/>
  <c r="K1664" i="11"/>
  <c r="L1664" i="11"/>
  <c r="K1665" i="11"/>
  <c r="L1665" i="11"/>
  <c r="K1666" i="11"/>
  <c r="L1666" i="11"/>
  <c r="K1667" i="11"/>
  <c r="L1667" i="11"/>
  <c r="K1668" i="11"/>
  <c r="L1668" i="11"/>
  <c r="K1669" i="11"/>
  <c r="L1669" i="11"/>
  <c r="K1670" i="11"/>
  <c r="L1670" i="11"/>
  <c r="K1671" i="11"/>
  <c r="L1671" i="11"/>
  <c r="K1672" i="11"/>
  <c r="L1672" i="11"/>
  <c r="K1673" i="11"/>
  <c r="L1673" i="11"/>
  <c r="K1674" i="11"/>
  <c r="L1674" i="11"/>
  <c r="K1675" i="11"/>
  <c r="L1675" i="11"/>
  <c r="K1676" i="11"/>
  <c r="L1676" i="11"/>
  <c r="K1677" i="11"/>
  <c r="L1677" i="11"/>
  <c r="K1678" i="11"/>
  <c r="L1678" i="11"/>
  <c r="K1679" i="11"/>
  <c r="L1679" i="11"/>
  <c r="K1680" i="11"/>
  <c r="L1680" i="11"/>
  <c r="K1681" i="11"/>
  <c r="L1681" i="11"/>
  <c r="K1682" i="11"/>
  <c r="L1682" i="11"/>
  <c r="K1683" i="11"/>
  <c r="L1683" i="11"/>
  <c r="K1684" i="11"/>
  <c r="L1684" i="11"/>
  <c r="K1685" i="11"/>
  <c r="L1685" i="11"/>
  <c r="K1686" i="11"/>
  <c r="L1686" i="11"/>
  <c r="K1687" i="11"/>
  <c r="L1687" i="11"/>
  <c r="K1688" i="11"/>
  <c r="L1688" i="11"/>
  <c r="K1689" i="11"/>
  <c r="L1689" i="11"/>
  <c r="K1690" i="11"/>
  <c r="L1690" i="11"/>
  <c r="K1691" i="11"/>
  <c r="L1691" i="11"/>
  <c r="K1692" i="11"/>
  <c r="L1692" i="11"/>
  <c r="K1693" i="11"/>
  <c r="L1693" i="11"/>
  <c r="K1694" i="11"/>
  <c r="L1694" i="11"/>
  <c r="K1695" i="11"/>
  <c r="L1695" i="11"/>
  <c r="K1696" i="11"/>
  <c r="L1696" i="11"/>
  <c r="K1697" i="11"/>
  <c r="L1697" i="11"/>
  <c r="K1698" i="11"/>
  <c r="L1698" i="11"/>
  <c r="K1699" i="11"/>
  <c r="L1699" i="11"/>
  <c r="K1700" i="11"/>
  <c r="L1700" i="11"/>
  <c r="K1701" i="11"/>
  <c r="L1701" i="11"/>
  <c r="K1702" i="11"/>
  <c r="L1702" i="11"/>
  <c r="K1703" i="11"/>
  <c r="L1703" i="11"/>
  <c r="K1704" i="11"/>
  <c r="L1704" i="11"/>
  <c r="K1705" i="11"/>
  <c r="L1705" i="11"/>
  <c r="K1706" i="11"/>
  <c r="L1706" i="11"/>
  <c r="K1707" i="11"/>
  <c r="L1707" i="11"/>
  <c r="K1708" i="11"/>
  <c r="L1708" i="11"/>
  <c r="K1709" i="11"/>
  <c r="L1709" i="11"/>
  <c r="K1710" i="11"/>
  <c r="L1710" i="11"/>
  <c r="K1711" i="11"/>
  <c r="L1711" i="11"/>
  <c r="K1712" i="11"/>
  <c r="L1712" i="11"/>
  <c r="K1713" i="11"/>
  <c r="L1713" i="11"/>
  <c r="K1714" i="11"/>
  <c r="L1714" i="11"/>
  <c r="K1715" i="11"/>
  <c r="L1715" i="11"/>
  <c r="K1716" i="11"/>
  <c r="L1716" i="11"/>
  <c r="K1717" i="11"/>
  <c r="L1717" i="11"/>
  <c r="K1718" i="11"/>
  <c r="L1718" i="11"/>
  <c r="K1719" i="11"/>
  <c r="L1719" i="11"/>
  <c r="K1720" i="11"/>
  <c r="L1720" i="11"/>
  <c r="K1721" i="11"/>
  <c r="L1721" i="11"/>
  <c r="K1722" i="11"/>
  <c r="L1722" i="11"/>
  <c r="K1723" i="11"/>
  <c r="L1723" i="11"/>
  <c r="K1724" i="11"/>
  <c r="L1724" i="11"/>
  <c r="K1725" i="11"/>
  <c r="L1725" i="11"/>
  <c r="K1726" i="11"/>
  <c r="L1726" i="11"/>
  <c r="K1727" i="11"/>
  <c r="L1727" i="11"/>
  <c r="K1728" i="11"/>
  <c r="L1728" i="11"/>
  <c r="K1729" i="11"/>
  <c r="L1729" i="11"/>
  <c r="K1730" i="11"/>
  <c r="L1730" i="11"/>
  <c r="K1731" i="11"/>
  <c r="L1731" i="11"/>
  <c r="K1732" i="11"/>
  <c r="L1732" i="11"/>
  <c r="K1733" i="11"/>
  <c r="L1733" i="11"/>
  <c r="K1734" i="11"/>
  <c r="L1734" i="11"/>
  <c r="K1735" i="11"/>
  <c r="L1735" i="11"/>
  <c r="K1736" i="11"/>
  <c r="L1736" i="11"/>
  <c r="K1737" i="11"/>
  <c r="L1737" i="11"/>
  <c r="K1738" i="11"/>
  <c r="L1738" i="11"/>
  <c r="K1739" i="11"/>
  <c r="L1739" i="11"/>
  <c r="K1740" i="11"/>
  <c r="L1740" i="11"/>
  <c r="K1741" i="11"/>
  <c r="L1741" i="11"/>
  <c r="K1742" i="11"/>
  <c r="L1742" i="11"/>
  <c r="K1743" i="11"/>
  <c r="L1743" i="11"/>
  <c r="K1744" i="11"/>
  <c r="L1744" i="11"/>
  <c r="K1745" i="11"/>
  <c r="L1745" i="11"/>
  <c r="K1746" i="11"/>
  <c r="L1746" i="11"/>
  <c r="K1747" i="11"/>
  <c r="L1747" i="11"/>
  <c r="K1748" i="11"/>
  <c r="L1748" i="11"/>
  <c r="K1749" i="11"/>
  <c r="L1749" i="11"/>
  <c r="K1750" i="11"/>
  <c r="L1750" i="11"/>
  <c r="K1751" i="11"/>
  <c r="L1751" i="11"/>
  <c r="K1752" i="11"/>
  <c r="L1752" i="11"/>
  <c r="K1753" i="11"/>
  <c r="L1753" i="11"/>
  <c r="K1754" i="11"/>
  <c r="L1754" i="11"/>
  <c r="K1755" i="11"/>
  <c r="L1755" i="11"/>
  <c r="K1756" i="11"/>
  <c r="L1756" i="11"/>
  <c r="K1757" i="11"/>
  <c r="L1757" i="11"/>
  <c r="K1758" i="11"/>
  <c r="L1758" i="11"/>
  <c r="K1759" i="11"/>
  <c r="L1759" i="11"/>
  <c r="K1760" i="11"/>
  <c r="L1760" i="11"/>
  <c r="K1761" i="11"/>
  <c r="L1761" i="11"/>
  <c r="K1762" i="11"/>
  <c r="L1762" i="11"/>
  <c r="K1763" i="11"/>
  <c r="L1763" i="11"/>
  <c r="K1764" i="11"/>
  <c r="L1764" i="11"/>
  <c r="K1765" i="11"/>
  <c r="L1765" i="11"/>
  <c r="K1766" i="11"/>
  <c r="L1766" i="11"/>
  <c r="K1767" i="11"/>
  <c r="L1767" i="11"/>
  <c r="K1768" i="11"/>
  <c r="L1768" i="11"/>
  <c r="K1769" i="11"/>
  <c r="L1769" i="11"/>
  <c r="K1770" i="11"/>
  <c r="L1770" i="11"/>
  <c r="K1771" i="11"/>
  <c r="L1771" i="11"/>
  <c r="K1772" i="11"/>
  <c r="L1772" i="11"/>
  <c r="K1773" i="11"/>
  <c r="L1773" i="11"/>
  <c r="K1774" i="11"/>
  <c r="L1774" i="11"/>
  <c r="K1775" i="11"/>
  <c r="L1775" i="11"/>
  <c r="K1776" i="11"/>
  <c r="L1776" i="11"/>
  <c r="K1777" i="11"/>
  <c r="L1777" i="11"/>
  <c r="K1778" i="11"/>
  <c r="L1778" i="11"/>
  <c r="K1779" i="11"/>
  <c r="L1779" i="11"/>
  <c r="K1780" i="11"/>
  <c r="L1780" i="11"/>
  <c r="K1781" i="11"/>
  <c r="L1781" i="11"/>
  <c r="K1782" i="11"/>
  <c r="L1782" i="11"/>
  <c r="K1783" i="11"/>
  <c r="L1783" i="11"/>
  <c r="K1784" i="11"/>
  <c r="L1784" i="11"/>
  <c r="K1785" i="11"/>
  <c r="L1785" i="11"/>
  <c r="K1786" i="11"/>
  <c r="L1786" i="11"/>
  <c r="K1787" i="11"/>
  <c r="L1787" i="11"/>
  <c r="K1788" i="11"/>
  <c r="L1788" i="11"/>
  <c r="K1789" i="11"/>
  <c r="L1789" i="11"/>
  <c r="K1790" i="11"/>
  <c r="L1790" i="11"/>
  <c r="K1791" i="11"/>
  <c r="L1791" i="11"/>
  <c r="K1792" i="11"/>
  <c r="L1792" i="11"/>
  <c r="K1793" i="11"/>
  <c r="L1793" i="11"/>
  <c r="K1794" i="11"/>
  <c r="L1794" i="11"/>
  <c r="K1795" i="11"/>
  <c r="L1795" i="11"/>
  <c r="K1796" i="11"/>
  <c r="L1796" i="11"/>
  <c r="K1797" i="11"/>
  <c r="L1797" i="11"/>
  <c r="K1798" i="11"/>
  <c r="L1798" i="11"/>
  <c r="K1799" i="11"/>
  <c r="L1799" i="11"/>
  <c r="K1800" i="11"/>
  <c r="L1800" i="11"/>
  <c r="K1801" i="11"/>
  <c r="L1801" i="11"/>
  <c r="K1802" i="11"/>
  <c r="L1802" i="11"/>
  <c r="K1803" i="11"/>
  <c r="L1803" i="11"/>
  <c r="K1804" i="11"/>
  <c r="L1804" i="11"/>
  <c r="K1805" i="11"/>
  <c r="L1805" i="11"/>
  <c r="K1806" i="11"/>
  <c r="L1806" i="11"/>
  <c r="K1807" i="11"/>
  <c r="L1807" i="11"/>
  <c r="K1808" i="11"/>
  <c r="L1808" i="11"/>
  <c r="K1809" i="11"/>
  <c r="L1809" i="11"/>
  <c r="K1810" i="11"/>
  <c r="L1810" i="11"/>
  <c r="K1811" i="11"/>
  <c r="L1811" i="11"/>
  <c r="K1812" i="11"/>
  <c r="L1812" i="11"/>
  <c r="K1813" i="11"/>
  <c r="L1813" i="11"/>
  <c r="K1814" i="11"/>
  <c r="L1814" i="11"/>
  <c r="K1815" i="11"/>
  <c r="L1815" i="11"/>
  <c r="K1816" i="11"/>
  <c r="L1816" i="11"/>
  <c r="K1817" i="11"/>
  <c r="L1817" i="11"/>
  <c r="K1818" i="11"/>
  <c r="L1818" i="11"/>
  <c r="K1819" i="11"/>
  <c r="L1819" i="11"/>
  <c r="K1820" i="11"/>
  <c r="L1820" i="11"/>
  <c r="K1821" i="11"/>
  <c r="L1821" i="11"/>
  <c r="K1822" i="11"/>
  <c r="L1822" i="11"/>
  <c r="K1823" i="11"/>
  <c r="L1823" i="11"/>
  <c r="K1824" i="11"/>
  <c r="L1824" i="11"/>
  <c r="K1825" i="11"/>
  <c r="L1825" i="11"/>
  <c r="K1826" i="11"/>
  <c r="L1826" i="11"/>
  <c r="K1827" i="11"/>
  <c r="L1827" i="11"/>
  <c r="K1828" i="11"/>
  <c r="L1828" i="11"/>
  <c r="K1829" i="11"/>
  <c r="L1829" i="11"/>
  <c r="K1830" i="11"/>
  <c r="L1830" i="11"/>
  <c r="K1831" i="11"/>
  <c r="L1831" i="11"/>
  <c r="K1832" i="11"/>
  <c r="L1832" i="11"/>
  <c r="K1833" i="11"/>
  <c r="L1833" i="11"/>
  <c r="K1834" i="11"/>
  <c r="L1834" i="11"/>
  <c r="K1835" i="11"/>
  <c r="L1835" i="11"/>
  <c r="K1836" i="11"/>
  <c r="L1836" i="11"/>
  <c r="K1837" i="11"/>
  <c r="L1837" i="11"/>
  <c r="K1838" i="11"/>
  <c r="L1838" i="11"/>
  <c r="K1839" i="11"/>
  <c r="L1839" i="11"/>
  <c r="K1840" i="11"/>
  <c r="L1840" i="11"/>
  <c r="K1841" i="11"/>
  <c r="L1841" i="11"/>
  <c r="K1842" i="11"/>
  <c r="L1842" i="11"/>
  <c r="K1843" i="11"/>
  <c r="L1843" i="11"/>
  <c r="K1844" i="11"/>
  <c r="L1844" i="11"/>
  <c r="K1845" i="11"/>
  <c r="L1845" i="11"/>
  <c r="K1846" i="11"/>
  <c r="L1846" i="11"/>
  <c r="K1847" i="11"/>
  <c r="L1847" i="11"/>
  <c r="K1848" i="11"/>
  <c r="L1848" i="11"/>
  <c r="K1849" i="11"/>
  <c r="L1849" i="11"/>
  <c r="K1850" i="11"/>
  <c r="L1850" i="11"/>
  <c r="K1851" i="11"/>
  <c r="L1851" i="11"/>
  <c r="K1852" i="11"/>
  <c r="L1852" i="11"/>
  <c r="K1853" i="11"/>
  <c r="L1853" i="11"/>
  <c r="K1854" i="11"/>
  <c r="L1854" i="11"/>
  <c r="K1855" i="11"/>
  <c r="L1855" i="11"/>
  <c r="K1856" i="11"/>
  <c r="L1856" i="11"/>
  <c r="K1857" i="11"/>
  <c r="L1857" i="11"/>
  <c r="K1858" i="11"/>
  <c r="L1858" i="11"/>
  <c r="K1859" i="11"/>
  <c r="L1859" i="11"/>
  <c r="K1860" i="11"/>
  <c r="L1860" i="11"/>
  <c r="K1861" i="11"/>
  <c r="L1861" i="11"/>
  <c r="K1862" i="11"/>
  <c r="L1862" i="11"/>
  <c r="K1863" i="11"/>
  <c r="L1863" i="11"/>
  <c r="K1864" i="11"/>
  <c r="L1864" i="11"/>
  <c r="K1865" i="11"/>
  <c r="L1865" i="11"/>
  <c r="K1866" i="11"/>
  <c r="L1866" i="11"/>
  <c r="K1867" i="11"/>
  <c r="L1867" i="11"/>
  <c r="K1868" i="11"/>
  <c r="L1868" i="11"/>
  <c r="K1869" i="11"/>
  <c r="L1869" i="11"/>
  <c r="K1870" i="11"/>
  <c r="L1870" i="11"/>
  <c r="K1871" i="11"/>
  <c r="L1871" i="11"/>
  <c r="K1872" i="11"/>
  <c r="L1872" i="11"/>
  <c r="K1873" i="11"/>
  <c r="L1873" i="11"/>
  <c r="K1874" i="11"/>
  <c r="L1874" i="11"/>
  <c r="K1875" i="11"/>
  <c r="L1875" i="11"/>
  <c r="K1876" i="11"/>
  <c r="L1876" i="11"/>
  <c r="K1877" i="11"/>
  <c r="L1877" i="11"/>
  <c r="K1878" i="11"/>
  <c r="L1878" i="11"/>
  <c r="K1879" i="11"/>
  <c r="L1879" i="11"/>
  <c r="K1880" i="11"/>
  <c r="L1880" i="11"/>
  <c r="K1881" i="11"/>
  <c r="L1881" i="11"/>
  <c r="K1882" i="11"/>
  <c r="L1882" i="11"/>
  <c r="K1883" i="11"/>
  <c r="L1883" i="11"/>
  <c r="K1884" i="11"/>
  <c r="L1884" i="11"/>
  <c r="K1885" i="11"/>
  <c r="L1885" i="11"/>
  <c r="K1886" i="11"/>
  <c r="L1886" i="11"/>
  <c r="K1887" i="11"/>
  <c r="L1887" i="11"/>
  <c r="K1888" i="11"/>
  <c r="L1888" i="11"/>
  <c r="K1889" i="11"/>
  <c r="L1889" i="11"/>
  <c r="K1890" i="11"/>
  <c r="L1890" i="11"/>
  <c r="K1891" i="11"/>
  <c r="L1891" i="11"/>
  <c r="K1892" i="11"/>
  <c r="L1892" i="11"/>
  <c r="K1893" i="11"/>
  <c r="L1893" i="11"/>
  <c r="K1894" i="11"/>
  <c r="L1894" i="11"/>
  <c r="K1895" i="11"/>
  <c r="L1895" i="11"/>
  <c r="K1896" i="11"/>
  <c r="L1896" i="11"/>
  <c r="K1897" i="11"/>
  <c r="L1897" i="11"/>
  <c r="K1898" i="11"/>
  <c r="L1898" i="11"/>
  <c r="K1899" i="11"/>
  <c r="L1899" i="11"/>
  <c r="K1900" i="11"/>
  <c r="L1900" i="11"/>
  <c r="K1901" i="11"/>
  <c r="L1901" i="11"/>
  <c r="K1902" i="11"/>
  <c r="L1902" i="11"/>
  <c r="K1903" i="11"/>
  <c r="L1903" i="11"/>
  <c r="K1904" i="11"/>
  <c r="L1904" i="11"/>
  <c r="K1905" i="11"/>
  <c r="L1905" i="11"/>
  <c r="K1906" i="11"/>
  <c r="L1906" i="11"/>
  <c r="K1907" i="11"/>
  <c r="L1907" i="11"/>
  <c r="K1908" i="11"/>
  <c r="L1908" i="11"/>
  <c r="K1909" i="11"/>
  <c r="L1909" i="11"/>
  <c r="K1910" i="11"/>
  <c r="L1910" i="11"/>
  <c r="K1911" i="11"/>
  <c r="L1911" i="11"/>
  <c r="K1912" i="11"/>
  <c r="L1912" i="11"/>
  <c r="K1913" i="11"/>
  <c r="L1913" i="11"/>
  <c r="K1914" i="11"/>
  <c r="L1914" i="11"/>
  <c r="K1915" i="11"/>
  <c r="L1915" i="11"/>
  <c r="K1916" i="11"/>
  <c r="L1916" i="11"/>
  <c r="K1917" i="11"/>
  <c r="L1917" i="11"/>
  <c r="K1918" i="11"/>
  <c r="L1918" i="11"/>
  <c r="K1919" i="11"/>
  <c r="L1919" i="11"/>
  <c r="K1920" i="11"/>
  <c r="L1920" i="11"/>
  <c r="K1921" i="11"/>
  <c r="L1921" i="11"/>
  <c r="K1922" i="11"/>
  <c r="L1922" i="11"/>
  <c r="K1923" i="11"/>
  <c r="L1923" i="11"/>
  <c r="K1924" i="11"/>
  <c r="L1924" i="11"/>
  <c r="K1925" i="11"/>
  <c r="L1925" i="11"/>
  <c r="K1926" i="11"/>
  <c r="L1926" i="11"/>
  <c r="K1927" i="11"/>
  <c r="L1927" i="11"/>
  <c r="K1928" i="11"/>
  <c r="L1928" i="11"/>
  <c r="K1929" i="11"/>
  <c r="L1929" i="11"/>
  <c r="K1930" i="11"/>
  <c r="L1930" i="11"/>
  <c r="K1931" i="11"/>
  <c r="L1931" i="11"/>
  <c r="K1932" i="11"/>
  <c r="L1932" i="11"/>
  <c r="K1933" i="11"/>
  <c r="L1933" i="11"/>
  <c r="K1934" i="11"/>
  <c r="L1934" i="11"/>
  <c r="K1935" i="11"/>
  <c r="L1935" i="11"/>
  <c r="K1936" i="11"/>
  <c r="L1936" i="11"/>
  <c r="K1937" i="11"/>
  <c r="L1937" i="11"/>
  <c r="K1938" i="11"/>
  <c r="L1938" i="11"/>
  <c r="K1939" i="11"/>
  <c r="L1939" i="11"/>
  <c r="K1940" i="11"/>
  <c r="L1940" i="11"/>
  <c r="K1941" i="11"/>
  <c r="L1941" i="11"/>
  <c r="K1942" i="11"/>
  <c r="L1942" i="11"/>
  <c r="K1943" i="11"/>
  <c r="L1943" i="11"/>
  <c r="K1944" i="11"/>
  <c r="L1944" i="11"/>
  <c r="K1945" i="11"/>
  <c r="L1945" i="11"/>
  <c r="K1946" i="11"/>
  <c r="L1946" i="11"/>
  <c r="K1947" i="11"/>
  <c r="L1947" i="11"/>
  <c r="K1948" i="11"/>
  <c r="L1948" i="11"/>
  <c r="K1949" i="11"/>
  <c r="L1949" i="11"/>
  <c r="K1950" i="11"/>
  <c r="L1950" i="11"/>
  <c r="K1951" i="11"/>
  <c r="L1951" i="11"/>
  <c r="K1952" i="11"/>
  <c r="L1952" i="11"/>
  <c r="K1953" i="11"/>
  <c r="L1953" i="11"/>
  <c r="K1954" i="11"/>
  <c r="L1954" i="11"/>
  <c r="K1955" i="11"/>
  <c r="L1955" i="11"/>
  <c r="K1956" i="11"/>
  <c r="L1956" i="11"/>
  <c r="K1957" i="11"/>
  <c r="L1957" i="11"/>
  <c r="K1958" i="11"/>
  <c r="L1958" i="11"/>
  <c r="K1959" i="11"/>
  <c r="L1959" i="11"/>
  <c r="K1960" i="11"/>
  <c r="L1960" i="11"/>
  <c r="K1961" i="11"/>
  <c r="L1961" i="11"/>
  <c r="K1962" i="11"/>
  <c r="L1962" i="11"/>
  <c r="K1963" i="11"/>
  <c r="L1963" i="11"/>
  <c r="K1964" i="11"/>
  <c r="L1964" i="11"/>
  <c r="K1965" i="11"/>
  <c r="L1965" i="11"/>
  <c r="K1966" i="11"/>
  <c r="L1966" i="11"/>
  <c r="K1967" i="11"/>
  <c r="L1967" i="11"/>
  <c r="K1968" i="11"/>
  <c r="L1968" i="11"/>
  <c r="K1969" i="11"/>
  <c r="L1969" i="11"/>
  <c r="K1970" i="11"/>
  <c r="L1970" i="11"/>
  <c r="K1971" i="11"/>
  <c r="L1971" i="11"/>
  <c r="K1972" i="11"/>
  <c r="L1972" i="11"/>
  <c r="K1973" i="11"/>
  <c r="L1973" i="11"/>
  <c r="K1974" i="11"/>
  <c r="L1974" i="11"/>
  <c r="K1975" i="11"/>
  <c r="L1975" i="11"/>
  <c r="K1976" i="11"/>
  <c r="L1976" i="11"/>
  <c r="K1977" i="11"/>
  <c r="L1977" i="11"/>
  <c r="K1978" i="11"/>
  <c r="L1978" i="11"/>
  <c r="K1979" i="11"/>
  <c r="L1979" i="11"/>
  <c r="K1980" i="11"/>
  <c r="L1980" i="11"/>
  <c r="K1981" i="11"/>
  <c r="L1981" i="11"/>
  <c r="K1982" i="11"/>
  <c r="L1982" i="11"/>
  <c r="K1983" i="11"/>
  <c r="L1983" i="11"/>
  <c r="K1984" i="11"/>
  <c r="L1984" i="11"/>
  <c r="K1985" i="11"/>
  <c r="L1985" i="11"/>
  <c r="K1986" i="11"/>
  <c r="L1986" i="11"/>
  <c r="K1987" i="11"/>
  <c r="L1987" i="11"/>
  <c r="K1988" i="11"/>
  <c r="L1988" i="11"/>
  <c r="K1989" i="11"/>
  <c r="L1989" i="11"/>
  <c r="K1990" i="11"/>
  <c r="L1990" i="11"/>
  <c r="K1991" i="11"/>
  <c r="L1991" i="11"/>
  <c r="K1992" i="11"/>
  <c r="L1992" i="11"/>
  <c r="K1993" i="11"/>
  <c r="L1993" i="11"/>
  <c r="K1994" i="11"/>
  <c r="L1994" i="11"/>
  <c r="K1995" i="11"/>
  <c r="L1995" i="11"/>
  <c r="K1996" i="11"/>
  <c r="L1996" i="11"/>
  <c r="K1997" i="11"/>
  <c r="L1997" i="11"/>
  <c r="K1998" i="11"/>
  <c r="L1998" i="11"/>
  <c r="K1999" i="11"/>
  <c r="L1999" i="11"/>
  <c r="K2000" i="11"/>
  <c r="L2000" i="11"/>
  <c r="K2001" i="11"/>
  <c r="L2001" i="11"/>
  <c r="K2002" i="11"/>
  <c r="L2002" i="11"/>
  <c r="K2003" i="11"/>
  <c r="L2003" i="11"/>
  <c r="K2004" i="11"/>
  <c r="L2004" i="11"/>
  <c r="K2005" i="11"/>
  <c r="L2005" i="11"/>
  <c r="K2006" i="11"/>
  <c r="L2006" i="11"/>
  <c r="K2007" i="11"/>
  <c r="L2007" i="11"/>
  <c r="K2008" i="11"/>
  <c r="L2008" i="11"/>
  <c r="K2009" i="11"/>
  <c r="L2009" i="11"/>
  <c r="K2010" i="11"/>
  <c r="L2010" i="11"/>
  <c r="K2011" i="11"/>
  <c r="L2011" i="11"/>
  <c r="K2012" i="11"/>
  <c r="L2012" i="11"/>
  <c r="K2013" i="11"/>
  <c r="L2013" i="11"/>
  <c r="K2014" i="11"/>
  <c r="L2014" i="11"/>
  <c r="K2015" i="11"/>
  <c r="L2015" i="11"/>
  <c r="K2016" i="11"/>
  <c r="L2016" i="11"/>
  <c r="K2017" i="11"/>
  <c r="L2017" i="11"/>
  <c r="K2018" i="11"/>
  <c r="L2018" i="11"/>
  <c r="K2019" i="11"/>
  <c r="L2019" i="11"/>
  <c r="K2020" i="11"/>
  <c r="L2020" i="11"/>
  <c r="K2021" i="11"/>
  <c r="L2021" i="11"/>
  <c r="K2022" i="11"/>
  <c r="L2022" i="11"/>
  <c r="K2023" i="11"/>
  <c r="L2023" i="11"/>
  <c r="K2024" i="11"/>
  <c r="L2024" i="11"/>
  <c r="K2025" i="11"/>
  <c r="L2025" i="11"/>
  <c r="K2026" i="11"/>
  <c r="L2026" i="11"/>
  <c r="K2027" i="11"/>
  <c r="L2027" i="11"/>
  <c r="K2028" i="11"/>
  <c r="L2028" i="11"/>
  <c r="K2029" i="11"/>
  <c r="L2029" i="11"/>
  <c r="K2030" i="11"/>
  <c r="L2030" i="11"/>
  <c r="K2031" i="11"/>
  <c r="L2031" i="11"/>
  <c r="K2032" i="11"/>
  <c r="L2032" i="11"/>
  <c r="K2033" i="11"/>
  <c r="L2033" i="11"/>
  <c r="K2034" i="11"/>
  <c r="L2034" i="11"/>
  <c r="K2035" i="11"/>
  <c r="L2035" i="11"/>
  <c r="K2036" i="11"/>
  <c r="L2036" i="11"/>
  <c r="K2037" i="11"/>
  <c r="L2037" i="11"/>
  <c r="K2038" i="11"/>
  <c r="L2038" i="11"/>
  <c r="K2039" i="11"/>
  <c r="L2039" i="11"/>
  <c r="K2040" i="11"/>
  <c r="L2040" i="11"/>
  <c r="K2041" i="11"/>
  <c r="L2041" i="11"/>
  <c r="K2042" i="11"/>
  <c r="L2042" i="11"/>
  <c r="K2043" i="11"/>
  <c r="L2043" i="11"/>
  <c r="K2044" i="11"/>
  <c r="L2044" i="11"/>
  <c r="K2045" i="11"/>
  <c r="L2045" i="11"/>
  <c r="K2046" i="11"/>
  <c r="L2046" i="11"/>
  <c r="K2047" i="11"/>
  <c r="L2047" i="11"/>
  <c r="K2048" i="11"/>
  <c r="L2048" i="11"/>
  <c r="K2049" i="11"/>
  <c r="L2049" i="11"/>
  <c r="K2050" i="11"/>
  <c r="L2050" i="11"/>
  <c r="K2051" i="11"/>
  <c r="L2051" i="11"/>
  <c r="K2052" i="11"/>
  <c r="L2052" i="11"/>
  <c r="K2053" i="11"/>
  <c r="L2053" i="11"/>
  <c r="K2054" i="11"/>
  <c r="L2054" i="11"/>
  <c r="K2055" i="11"/>
  <c r="L2055" i="11"/>
  <c r="K2056" i="11"/>
  <c r="L2056" i="11"/>
  <c r="K2057" i="11"/>
  <c r="L2057" i="11"/>
  <c r="K2058" i="11"/>
  <c r="L2058" i="11"/>
  <c r="K2059" i="11"/>
  <c r="L2059" i="11"/>
  <c r="K2060" i="11"/>
  <c r="L2060" i="11"/>
  <c r="K2061" i="11"/>
  <c r="L2061" i="11"/>
  <c r="K2062" i="11"/>
  <c r="L2062" i="11"/>
  <c r="K2063" i="11"/>
  <c r="L2063" i="11"/>
  <c r="K2064" i="11"/>
  <c r="L2064" i="11"/>
  <c r="K2065" i="11"/>
  <c r="L2065" i="11"/>
  <c r="K2066" i="11"/>
  <c r="L2066" i="11"/>
  <c r="K2067" i="11"/>
  <c r="L2067" i="11"/>
  <c r="K2068" i="11"/>
  <c r="L2068" i="11"/>
  <c r="K2069" i="11"/>
  <c r="L2069" i="11"/>
  <c r="K2070" i="11"/>
  <c r="L2070" i="11"/>
  <c r="K2071" i="11"/>
  <c r="L2071" i="11"/>
  <c r="K2072" i="11"/>
  <c r="L2072" i="11"/>
  <c r="K2073" i="11"/>
  <c r="L2073" i="11"/>
  <c r="K2074" i="11"/>
  <c r="L2074" i="11"/>
  <c r="K2075" i="11"/>
  <c r="L2075" i="11"/>
  <c r="K2076" i="11"/>
  <c r="L2076" i="11"/>
  <c r="K2077" i="11"/>
  <c r="L2077" i="11"/>
  <c r="K2078" i="11"/>
  <c r="L2078" i="11"/>
  <c r="K2079" i="11"/>
  <c r="L2079" i="11"/>
  <c r="K2080" i="11"/>
  <c r="L2080" i="11"/>
  <c r="K2081" i="11"/>
  <c r="L2081" i="11"/>
  <c r="K2082" i="11"/>
  <c r="L2082" i="11"/>
  <c r="K2083" i="11"/>
  <c r="L2083" i="11"/>
  <c r="K2084" i="11"/>
  <c r="L2084" i="11"/>
  <c r="K2085" i="11"/>
  <c r="L2085" i="11"/>
  <c r="K2086" i="11"/>
  <c r="L2086" i="11"/>
  <c r="K2087" i="11"/>
  <c r="L2087" i="11"/>
  <c r="K2088" i="11"/>
  <c r="L2088" i="11"/>
  <c r="K2089" i="11"/>
  <c r="L2089" i="11"/>
  <c r="K2090" i="11"/>
  <c r="L2090" i="11"/>
  <c r="K2091" i="11"/>
  <c r="L2091" i="11"/>
  <c r="K2092" i="11"/>
  <c r="L2092" i="11"/>
  <c r="K2093" i="11"/>
  <c r="L2093" i="11"/>
  <c r="K2094" i="11"/>
  <c r="L2094" i="11"/>
  <c r="K2095" i="11"/>
  <c r="L2095" i="11"/>
  <c r="K2096" i="11"/>
  <c r="L2096" i="11"/>
  <c r="K2097" i="11"/>
  <c r="L2097" i="11"/>
  <c r="K2098" i="11"/>
  <c r="L2098" i="11"/>
  <c r="K2099" i="11"/>
  <c r="L2099" i="11"/>
  <c r="K2100" i="11"/>
  <c r="L2100" i="11"/>
  <c r="K2101" i="11"/>
  <c r="L2101" i="11"/>
  <c r="K2102" i="11"/>
  <c r="L2102" i="11"/>
  <c r="K2103" i="11"/>
  <c r="L2103" i="11"/>
  <c r="K2104" i="11"/>
  <c r="L2104" i="11"/>
  <c r="K2105" i="11"/>
  <c r="L2105" i="11"/>
  <c r="K2106" i="11"/>
  <c r="L2106" i="11"/>
  <c r="K2107" i="11"/>
  <c r="L2107" i="11"/>
  <c r="K2108" i="11"/>
  <c r="L2108" i="11"/>
  <c r="K2109" i="11"/>
  <c r="L2109" i="11"/>
  <c r="K2110" i="11"/>
  <c r="L2110" i="11"/>
  <c r="K2111" i="11"/>
  <c r="L2111" i="11"/>
  <c r="K2112" i="11"/>
  <c r="L2112" i="11"/>
  <c r="K2113" i="11"/>
  <c r="L2113" i="11"/>
  <c r="K2114" i="11"/>
  <c r="L2114" i="11"/>
  <c r="K2115" i="11"/>
  <c r="L2115" i="11"/>
  <c r="K2116" i="11"/>
  <c r="L2116" i="11"/>
  <c r="K2117" i="11"/>
  <c r="L2117" i="11"/>
  <c r="K2118" i="11"/>
  <c r="L2118" i="11"/>
  <c r="K2119" i="11"/>
  <c r="L2119" i="11"/>
  <c r="K2120" i="11"/>
  <c r="L2120" i="11"/>
  <c r="K2121" i="11"/>
  <c r="L2121" i="11"/>
  <c r="K2122" i="11"/>
  <c r="L2122" i="11"/>
  <c r="K2123" i="11"/>
  <c r="L2123" i="11"/>
  <c r="K2124" i="11"/>
  <c r="L2124" i="11"/>
  <c r="K2125" i="11"/>
  <c r="L2125" i="11"/>
  <c r="K2126" i="11"/>
  <c r="L2126" i="11"/>
  <c r="K2127" i="11"/>
  <c r="L2127" i="11"/>
  <c r="K2128" i="11"/>
  <c r="L2128" i="11"/>
  <c r="K2129" i="11"/>
  <c r="L2129" i="11"/>
  <c r="K2130" i="11"/>
  <c r="L2130" i="11"/>
  <c r="K2131" i="11"/>
  <c r="L2131" i="11"/>
  <c r="K2132" i="11"/>
  <c r="L2132" i="11"/>
  <c r="K2133" i="11"/>
  <c r="L2133" i="11"/>
  <c r="K2134" i="11"/>
  <c r="L2134" i="11"/>
  <c r="K2135" i="11"/>
  <c r="L2135" i="11"/>
  <c r="K2136" i="11"/>
  <c r="L2136" i="11"/>
  <c r="K2137" i="11"/>
  <c r="L2137" i="11"/>
  <c r="K2138" i="11"/>
  <c r="L2138" i="11"/>
  <c r="K2139" i="11"/>
  <c r="L2139" i="11"/>
  <c r="K2140" i="11"/>
  <c r="L2140" i="11"/>
  <c r="K2141" i="11"/>
  <c r="L2141" i="11"/>
  <c r="K2142" i="11"/>
  <c r="L2142" i="11"/>
  <c r="K2143" i="11"/>
  <c r="L2143" i="11"/>
  <c r="K2144" i="11"/>
  <c r="L2144" i="11"/>
  <c r="K2145" i="11"/>
  <c r="L2145" i="11"/>
  <c r="K2146" i="11"/>
  <c r="L2146" i="11"/>
  <c r="K2147" i="11"/>
  <c r="L2147" i="11"/>
  <c r="K2148" i="11"/>
  <c r="L2148" i="11"/>
  <c r="K2149" i="11"/>
  <c r="L2149" i="11"/>
  <c r="K2150" i="11"/>
  <c r="L2150" i="11"/>
  <c r="K2151" i="11"/>
  <c r="L2151" i="11"/>
  <c r="K2152" i="11"/>
  <c r="L2152" i="11"/>
  <c r="K2153" i="11"/>
  <c r="L2153" i="11"/>
  <c r="K2154" i="11"/>
  <c r="L2154" i="11"/>
  <c r="K2155" i="11"/>
  <c r="L2155" i="11"/>
  <c r="K2156" i="11"/>
  <c r="L2156" i="11"/>
  <c r="K2157" i="11"/>
  <c r="L2157" i="11"/>
  <c r="K2158" i="11"/>
  <c r="L2158" i="11"/>
  <c r="K2159" i="11"/>
  <c r="L2159" i="11"/>
  <c r="K2160" i="11"/>
  <c r="L2160" i="11"/>
  <c r="K2161" i="11"/>
  <c r="L2161" i="11"/>
  <c r="K2162" i="11"/>
  <c r="L2162" i="11"/>
  <c r="K2163" i="11"/>
  <c r="L2163" i="11"/>
  <c r="K2164" i="11"/>
  <c r="L2164" i="11"/>
  <c r="K2165" i="11"/>
  <c r="L2165" i="11"/>
  <c r="K2166" i="11"/>
  <c r="L2166" i="11"/>
  <c r="K2167" i="11"/>
  <c r="L2167" i="11"/>
  <c r="K2168" i="11"/>
  <c r="L2168" i="11"/>
  <c r="K2169" i="11"/>
  <c r="L2169" i="11"/>
  <c r="K2170" i="11"/>
  <c r="L2170" i="11"/>
  <c r="K2171" i="11"/>
  <c r="L2171" i="11"/>
  <c r="K2172" i="11"/>
  <c r="L2172" i="11"/>
  <c r="K2173" i="11"/>
  <c r="L2173" i="11"/>
  <c r="K2174" i="11"/>
  <c r="L2174" i="11"/>
  <c r="K2175" i="11"/>
  <c r="L2175" i="11"/>
  <c r="K2176" i="11"/>
  <c r="L2176" i="11"/>
  <c r="K2177" i="11"/>
  <c r="L2177" i="11"/>
  <c r="K2178" i="11"/>
  <c r="L2178" i="11"/>
  <c r="K2179" i="11"/>
  <c r="L2179" i="11"/>
  <c r="K2180" i="11"/>
  <c r="L2180" i="11"/>
  <c r="K2181" i="11"/>
  <c r="L2181" i="11"/>
  <c r="K2182" i="11"/>
  <c r="L2182" i="11"/>
  <c r="K2183" i="11"/>
  <c r="L2183" i="11"/>
  <c r="K2184" i="11"/>
  <c r="L2184" i="11"/>
  <c r="K2185" i="11"/>
  <c r="L2185" i="11"/>
  <c r="K2186" i="11"/>
  <c r="L2186" i="11"/>
  <c r="K2187" i="11"/>
  <c r="L2187" i="11"/>
  <c r="K2188" i="11"/>
  <c r="L2188" i="11"/>
  <c r="K2189" i="11"/>
  <c r="L2189" i="11"/>
  <c r="K2190" i="11"/>
  <c r="L2190" i="11"/>
  <c r="K2191" i="11"/>
  <c r="L2191" i="11"/>
  <c r="K2192" i="11"/>
  <c r="L2192" i="11"/>
  <c r="K2193" i="11"/>
  <c r="L2193" i="11"/>
  <c r="K2194" i="11"/>
  <c r="L2194" i="11"/>
  <c r="K2195" i="11"/>
  <c r="L2195" i="11"/>
  <c r="K2196" i="11"/>
  <c r="L2196" i="11"/>
  <c r="K2197" i="11"/>
  <c r="L2197" i="11"/>
  <c r="K2198" i="11"/>
  <c r="L2198" i="11"/>
  <c r="K2199" i="11"/>
  <c r="L2199" i="11"/>
  <c r="K2200" i="11"/>
  <c r="L2200" i="11"/>
  <c r="K2201" i="11"/>
  <c r="L2201" i="11"/>
  <c r="K2202" i="11"/>
  <c r="L2202" i="11"/>
  <c r="K2203" i="11"/>
  <c r="L2203" i="11"/>
  <c r="K2204" i="11"/>
  <c r="L2204" i="11"/>
  <c r="K2205" i="11"/>
  <c r="L2205" i="11"/>
  <c r="K2206" i="11"/>
  <c r="L2206" i="11"/>
  <c r="K2207" i="11"/>
  <c r="L2207" i="11"/>
  <c r="K2208" i="11"/>
  <c r="L2208" i="11"/>
  <c r="K2209" i="11"/>
  <c r="L2209" i="11"/>
  <c r="K2210" i="11"/>
  <c r="L2210" i="11"/>
  <c r="K2211" i="11"/>
  <c r="L2211" i="11"/>
  <c r="K2212" i="11"/>
  <c r="L2212" i="11"/>
  <c r="K2213" i="11"/>
  <c r="L2213" i="11"/>
  <c r="K2214" i="11"/>
  <c r="L2214" i="11"/>
  <c r="K2215" i="11"/>
  <c r="L2215" i="11"/>
  <c r="K2216" i="11"/>
  <c r="L2216" i="11"/>
  <c r="K2217" i="11"/>
  <c r="L2217" i="11"/>
  <c r="K2218" i="11"/>
  <c r="L2218" i="11"/>
  <c r="K2219" i="11"/>
  <c r="L2219" i="11"/>
  <c r="K2220" i="11"/>
  <c r="L2220" i="11"/>
  <c r="K2221" i="11"/>
  <c r="L2221" i="11"/>
  <c r="K2222" i="11"/>
  <c r="L2222" i="11"/>
  <c r="K2223" i="11"/>
  <c r="L2223" i="11"/>
  <c r="K2224" i="11"/>
  <c r="L2224" i="11"/>
  <c r="K2225" i="11"/>
  <c r="L2225" i="11"/>
  <c r="K2226" i="11"/>
  <c r="L2226" i="11"/>
  <c r="K2227" i="11"/>
  <c r="L2227" i="11"/>
  <c r="K2228" i="11"/>
  <c r="L2228" i="11"/>
  <c r="K2229" i="11"/>
  <c r="L2229" i="11"/>
  <c r="K2230" i="11"/>
  <c r="L2230" i="11"/>
  <c r="K2231" i="11"/>
  <c r="L2231" i="11"/>
  <c r="K2232" i="11"/>
  <c r="L2232" i="11"/>
  <c r="K2233" i="11"/>
  <c r="L2233" i="11"/>
  <c r="K2234" i="11"/>
  <c r="L2234" i="11"/>
  <c r="K2235" i="11"/>
  <c r="L2235" i="11"/>
  <c r="K2236" i="11"/>
  <c r="L2236" i="11"/>
  <c r="K2237" i="11"/>
  <c r="L2237" i="11"/>
  <c r="K2238" i="11"/>
  <c r="L2238" i="11"/>
  <c r="K2239" i="11"/>
  <c r="L2239" i="11"/>
  <c r="K2240" i="11"/>
  <c r="L2240" i="11"/>
  <c r="K2241" i="11"/>
  <c r="L2241" i="11"/>
  <c r="K2242" i="11"/>
  <c r="L2242" i="11"/>
  <c r="K2243" i="11"/>
  <c r="L2243" i="11"/>
  <c r="K2244" i="11"/>
  <c r="L2244" i="11"/>
  <c r="K2245" i="11"/>
  <c r="L2245" i="11"/>
  <c r="K2246" i="11"/>
  <c r="L2246" i="11"/>
  <c r="K2247" i="11"/>
  <c r="L2247" i="11"/>
  <c r="K2248" i="11"/>
  <c r="L2248" i="11"/>
  <c r="K2249" i="11"/>
  <c r="L2249" i="11"/>
  <c r="K2250" i="11"/>
  <c r="L2250" i="11"/>
  <c r="K2251" i="11"/>
  <c r="L2251" i="11"/>
  <c r="K2252" i="11"/>
  <c r="L2252" i="11"/>
  <c r="K2253" i="11"/>
  <c r="L2253" i="11"/>
  <c r="K2254" i="11"/>
  <c r="L2254" i="11"/>
  <c r="K2255" i="11"/>
  <c r="L2255" i="11"/>
  <c r="K2256" i="11"/>
  <c r="L2256" i="11"/>
  <c r="K2257" i="11"/>
  <c r="L2257" i="11"/>
  <c r="K2258" i="11"/>
  <c r="L2258" i="11"/>
  <c r="K2259" i="11"/>
  <c r="L2259" i="11"/>
  <c r="K2260" i="11"/>
  <c r="L2260" i="11"/>
  <c r="K2261" i="11"/>
  <c r="L2261" i="11"/>
  <c r="K2262" i="11"/>
  <c r="L2262" i="11"/>
  <c r="K2263" i="11"/>
  <c r="L2263" i="11"/>
  <c r="K2264" i="11"/>
  <c r="L2264" i="11"/>
  <c r="K2265" i="11"/>
  <c r="L2265" i="11"/>
  <c r="K2266" i="11"/>
  <c r="L2266" i="11"/>
  <c r="K2267" i="11"/>
  <c r="L2267" i="11"/>
  <c r="K2268" i="11"/>
  <c r="L2268" i="11"/>
  <c r="K2269" i="11"/>
  <c r="L2269" i="11"/>
  <c r="K2270" i="11"/>
  <c r="L2270" i="11"/>
  <c r="K2271" i="11"/>
  <c r="L2271" i="11"/>
  <c r="K2272" i="11"/>
  <c r="L2272" i="11"/>
  <c r="K2273" i="11"/>
  <c r="L2273" i="11"/>
  <c r="K2274" i="11"/>
  <c r="L2274" i="11"/>
  <c r="K2275" i="11"/>
  <c r="L2275" i="11"/>
  <c r="K2276" i="11"/>
  <c r="L2276" i="11"/>
  <c r="K2277" i="11"/>
  <c r="L2277" i="11"/>
  <c r="K2278" i="11"/>
  <c r="L2278" i="11"/>
  <c r="K2279" i="11"/>
  <c r="L2279" i="11"/>
  <c r="K2280" i="11"/>
  <c r="L2280" i="11"/>
  <c r="K2281" i="11"/>
  <c r="L2281" i="11"/>
  <c r="K2282" i="11"/>
  <c r="L2282" i="11"/>
  <c r="K2283" i="11"/>
  <c r="L2283" i="11"/>
  <c r="K2284" i="11"/>
  <c r="L2284" i="11"/>
  <c r="K2285" i="11"/>
  <c r="L2285" i="11"/>
  <c r="K2286" i="11"/>
  <c r="L2286" i="11"/>
  <c r="K2287" i="11"/>
  <c r="L2287" i="11"/>
  <c r="K2288" i="11"/>
  <c r="L2288" i="11"/>
  <c r="K2289" i="11"/>
  <c r="L2289" i="11"/>
  <c r="K2290" i="11"/>
  <c r="L2290" i="11"/>
  <c r="K2291" i="11"/>
  <c r="L2291" i="11"/>
  <c r="K2292" i="11"/>
  <c r="L2292" i="11"/>
  <c r="K2293" i="11"/>
  <c r="L2293" i="11"/>
  <c r="K2294" i="11"/>
  <c r="L2294" i="11"/>
  <c r="K2295" i="11"/>
  <c r="L2295" i="11"/>
  <c r="K2296" i="11"/>
  <c r="L2296" i="11"/>
  <c r="K2297" i="11"/>
  <c r="L2297" i="11"/>
  <c r="K2298" i="11"/>
  <c r="L2298" i="11"/>
  <c r="K2299" i="11"/>
  <c r="L2299" i="11"/>
  <c r="K2300" i="11"/>
  <c r="L2300" i="11"/>
  <c r="K2301" i="11"/>
  <c r="L2301" i="11"/>
  <c r="K2302" i="11"/>
  <c r="L2302" i="11"/>
  <c r="K2303" i="11"/>
  <c r="L2303" i="11"/>
  <c r="K2304" i="11"/>
  <c r="L2304" i="11"/>
  <c r="K2305" i="11"/>
  <c r="L2305" i="11"/>
  <c r="K2306" i="11"/>
  <c r="L2306" i="11"/>
  <c r="K2307" i="11"/>
  <c r="L2307" i="11"/>
  <c r="K2308" i="11"/>
  <c r="L2308" i="11"/>
  <c r="K2309" i="11"/>
  <c r="L2309" i="11"/>
  <c r="K2310" i="11"/>
  <c r="L2310" i="11"/>
  <c r="K2311" i="11"/>
  <c r="L2311" i="11"/>
  <c r="K2312" i="11"/>
  <c r="L2312" i="11"/>
  <c r="K2313" i="11"/>
  <c r="L2313" i="11"/>
  <c r="K2314" i="11"/>
  <c r="L2314" i="11"/>
  <c r="K2315" i="11"/>
  <c r="L2315" i="11"/>
  <c r="K2316" i="11"/>
  <c r="L2316" i="11"/>
  <c r="K2317" i="11"/>
  <c r="L2317" i="11"/>
  <c r="K2318" i="11"/>
  <c r="L2318" i="11"/>
  <c r="K2319" i="11"/>
  <c r="L2319" i="11"/>
  <c r="K2320" i="11"/>
  <c r="L2320" i="11"/>
  <c r="K2321" i="11"/>
  <c r="L2321" i="11"/>
  <c r="K2322" i="11"/>
  <c r="L2322" i="11"/>
  <c r="K2323" i="11"/>
  <c r="L2323" i="11"/>
  <c r="K2324" i="11"/>
  <c r="L2324" i="11"/>
  <c r="K2325" i="11"/>
  <c r="L2325" i="11"/>
  <c r="K2326" i="11"/>
  <c r="L2326" i="11"/>
  <c r="K2327" i="11"/>
  <c r="L2327" i="11"/>
  <c r="K2328" i="11"/>
  <c r="L2328" i="11"/>
  <c r="K2329" i="11"/>
  <c r="L2329" i="11"/>
  <c r="K2330" i="11"/>
  <c r="L2330" i="11"/>
  <c r="K2331" i="11"/>
  <c r="L2331" i="11"/>
  <c r="K2332" i="11"/>
  <c r="L2332" i="11"/>
  <c r="K2333" i="11"/>
  <c r="L2333" i="11"/>
  <c r="K2334" i="11"/>
  <c r="L2334" i="11"/>
  <c r="K2335" i="11"/>
  <c r="L2335" i="11"/>
  <c r="K2336" i="11"/>
  <c r="L2336" i="11"/>
  <c r="K2337" i="11"/>
  <c r="L2337" i="11"/>
  <c r="K2338" i="11"/>
  <c r="L2338" i="11"/>
  <c r="K2339" i="11"/>
  <c r="L2339" i="11"/>
  <c r="K2340" i="11"/>
  <c r="L2340" i="11"/>
  <c r="K2341" i="11"/>
  <c r="L2341" i="11"/>
  <c r="K2342" i="11"/>
  <c r="L2342" i="11"/>
  <c r="K2343" i="11"/>
  <c r="L2343" i="11"/>
  <c r="K2344" i="11"/>
  <c r="L2344" i="11"/>
  <c r="K2345" i="11"/>
  <c r="L2345" i="11"/>
  <c r="K2346" i="11"/>
  <c r="L2346" i="11"/>
  <c r="K2347" i="11"/>
  <c r="L2347" i="11"/>
  <c r="K2348" i="11"/>
  <c r="L2348" i="11"/>
  <c r="K2349" i="11"/>
  <c r="L2349" i="11"/>
  <c r="K2350" i="11"/>
  <c r="L2350" i="11"/>
  <c r="K2351" i="11"/>
  <c r="L2351" i="11"/>
  <c r="K2352" i="11"/>
  <c r="L2352" i="11"/>
  <c r="K2353" i="11"/>
  <c r="L2353" i="11"/>
  <c r="K2354" i="11"/>
  <c r="L2354" i="11"/>
  <c r="K2355" i="11"/>
  <c r="L2355" i="11"/>
  <c r="K2356" i="11"/>
  <c r="L2356" i="11"/>
  <c r="K2357" i="11"/>
  <c r="L2357" i="11"/>
  <c r="K2358" i="11"/>
  <c r="L2358" i="11"/>
  <c r="K2359" i="11"/>
  <c r="L2359" i="11"/>
  <c r="K2360" i="11"/>
  <c r="L2360" i="11"/>
  <c r="K2361" i="11"/>
  <c r="L2361" i="11"/>
  <c r="K2362" i="11"/>
  <c r="L2362" i="11"/>
  <c r="K2363" i="11"/>
  <c r="L2363" i="11"/>
  <c r="K2364" i="11"/>
  <c r="L2364" i="11"/>
  <c r="K2365" i="11"/>
  <c r="L2365" i="11"/>
  <c r="K2366" i="11"/>
  <c r="L2366" i="11"/>
  <c r="K2367" i="11"/>
  <c r="L2367" i="11"/>
  <c r="K2368" i="11"/>
  <c r="L2368" i="11"/>
  <c r="K2369" i="11"/>
  <c r="L2369" i="11"/>
  <c r="K2370" i="11"/>
  <c r="L2370" i="11"/>
  <c r="K2371" i="11"/>
  <c r="L2371" i="11"/>
  <c r="K2372" i="11"/>
  <c r="L2372" i="11"/>
  <c r="K2373" i="11"/>
  <c r="L2373" i="11"/>
  <c r="K2374" i="11"/>
  <c r="L2374" i="11"/>
  <c r="K2375" i="11"/>
  <c r="L2375" i="11"/>
  <c r="K2376" i="11"/>
  <c r="L2376" i="11"/>
  <c r="K2377" i="11"/>
  <c r="L2377" i="11"/>
  <c r="K2378" i="11"/>
  <c r="L2378" i="11"/>
  <c r="K2379" i="11"/>
  <c r="L2379" i="11"/>
  <c r="K2380" i="11"/>
  <c r="L2380" i="11"/>
  <c r="K2381" i="11"/>
  <c r="L2381" i="11"/>
  <c r="K2382" i="11"/>
  <c r="L2382" i="11"/>
  <c r="K2383" i="11"/>
  <c r="L2383" i="11"/>
  <c r="K2384" i="11"/>
  <c r="L2384" i="11"/>
  <c r="K2385" i="11"/>
  <c r="L2385" i="11"/>
  <c r="K2386" i="11"/>
  <c r="L2386" i="11"/>
  <c r="K2387" i="11"/>
  <c r="L2387" i="11"/>
  <c r="K2388" i="11"/>
  <c r="L2388" i="11"/>
  <c r="K2389" i="11"/>
  <c r="L2389" i="11"/>
  <c r="K2390" i="11"/>
  <c r="L2390" i="11"/>
  <c r="K2391" i="11"/>
  <c r="L2391" i="11"/>
  <c r="K2392" i="11"/>
  <c r="L2392" i="11"/>
  <c r="K2393" i="11"/>
  <c r="L2393" i="11"/>
  <c r="K2394" i="11"/>
  <c r="L2394" i="11"/>
  <c r="K2395" i="11"/>
  <c r="L2395" i="11"/>
  <c r="K2396" i="11"/>
  <c r="L2396" i="11"/>
  <c r="K2397" i="11"/>
  <c r="L2397" i="11"/>
  <c r="K2398" i="11"/>
  <c r="L2398" i="11"/>
  <c r="K2399" i="11"/>
  <c r="L2399" i="11"/>
  <c r="K2400" i="11"/>
  <c r="L2400" i="11"/>
  <c r="K2401" i="11"/>
  <c r="L2401" i="11"/>
  <c r="K2402" i="11"/>
  <c r="L2402" i="11"/>
  <c r="K2403" i="11"/>
  <c r="L2403" i="11"/>
  <c r="K2404" i="11"/>
  <c r="L2404" i="11"/>
  <c r="K2405" i="11"/>
  <c r="L2405" i="11"/>
  <c r="K2406" i="11"/>
  <c r="L2406" i="11"/>
  <c r="K2407" i="11"/>
  <c r="L2407" i="11"/>
  <c r="K2408" i="11"/>
  <c r="L2408" i="11"/>
  <c r="K2409" i="11"/>
  <c r="L2409" i="11"/>
  <c r="K2410" i="11"/>
  <c r="L2410" i="11"/>
  <c r="K2411" i="11"/>
  <c r="L2411" i="11"/>
  <c r="K2412" i="11"/>
  <c r="L2412" i="11"/>
  <c r="K2413" i="11"/>
  <c r="L2413" i="11"/>
  <c r="K2414" i="11"/>
  <c r="L2414" i="11"/>
  <c r="K2415" i="11"/>
  <c r="L2415" i="11"/>
  <c r="K2416" i="11"/>
  <c r="L2416" i="11"/>
  <c r="K2417" i="11"/>
  <c r="L2417" i="11"/>
  <c r="K2418" i="11"/>
  <c r="L2418" i="11"/>
  <c r="K5" i="11"/>
  <c r="L5" i="11" s="1"/>
  <c r="K4" i="11"/>
  <c r="L4" i="11" s="1"/>
  <c r="G4" i="11"/>
  <c r="H4" i="11" s="1"/>
  <c r="L3" i="11"/>
  <c r="K3" i="11"/>
  <c r="G3" i="11"/>
  <c r="H3" i="11" s="1"/>
  <c r="J176" i="17"/>
  <c r="J177" i="17"/>
  <c r="N177" i="17"/>
  <c r="O177" i="17" s="1"/>
  <c r="B177" i="17"/>
  <c r="O176" i="17"/>
  <c r="N176" i="17"/>
  <c r="B176" i="17"/>
  <c r="D39" i="14"/>
  <c r="E8" i="14"/>
  <c r="J174" i="17"/>
  <c r="K175" i="17"/>
  <c r="J175" i="17"/>
  <c r="K174" i="17" l="1"/>
  <c r="K94" i="17"/>
  <c r="K95" i="17"/>
  <c r="K93" i="17"/>
  <c r="K92" i="17"/>
  <c r="K88" i="17"/>
  <c r="K89" i="17"/>
  <c r="B171" i="17"/>
  <c r="B172" i="17"/>
  <c r="K173" i="17"/>
  <c r="K172" i="17"/>
  <c r="K171" i="17"/>
  <c r="O170" i="17"/>
  <c r="B173" i="17"/>
  <c r="B174" i="17"/>
  <c r="B175" i="17"/>
  <c r="B178" i="17"/>
  <c r="B179" i="17"/>
  <c r="B180" i="17"/>
  <c r="B181" i="17"/>
  <c r="B182" i="17"/>
  <c r="B183" i="17"/>
  <c r="B184" i="17"/>
  <c r="N172" i="17"/>
  <c r="N173" i="17"/>
  <c r="N174" i="17"/>
  <c r="O174" i="17" s="1"/>
  <c r="N175" i="17"/>
  <c r="N178" i="17"/>
  <c r="O178" i="17" s="1"/>
  <c r="N179" i="17"/>
  <c r="N180" i="17"/>
  <c r="N181" i="17"/>
  <c r="N182" i="17"/>
  <c r="O182" i="17" s="1"/>
  <c r="N183" i="17"/>
  <c r="N184" i="17"/>
  <c r="O172" i="17"/>
  <c r="O173" i="17"/>
  <c r="O175" i="17"/>
  <c r="O179" i="17"/>
  <c r="O180" i="17"/>
  <c r="O181" i="17"/>
  <c r="O183" i="17"/>
  <c r="O184" i="17"/>
  <c r="B170" i="17"/>
  <c r="K170" i="17"/>
  <c r="J170" i="17"/>
  <c r="N170" i="17"/>
  <c r="N171" i="17"/>
  <c r="O171" i="17" s="1"/>
  <c r="K91" i="17"/>
  <c r="K90" i="17"/>
  <c r="F42" i="14"/>
  <c r="D56" i="14" s="1"/>
  <c r="B3" i="17"/>
  <c r="B4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114" i="17"/>
  <c r="B115" i="17"/>
  <c r="B116" i="17"/>
  <c r="B117" i="17"/>
  <c r="B118" i="17"/>
  <c r="B119" i="17"/>
  <c r="B120" i="17"/>
  <c r="B121" i="17"/>
  <c r="B122" i="17"/>
  <c r="B123" i="17"/>
  <c r="B124" i="17"/>
  <c r="B125" i="17"/>
  <c r="B126" i="17"/>
  <c r="B127" i="17"/>
  <c r="B128" i="17"/>
  <c r="B129" i="17"/>
  <c r="B130" i="17"/>
  <c r="B131" i="17"/>
  <c r="B132" i="17"/>
  <c r="B133" i="17"/>
  <c r="B134" i="17"/>
  <c r="B135" i="17"/>
  <c r="B136" i="17"/>
  <c r="B137" i="17"/>
  <c r="B138" i="17"/>
  <c r="B139" i="17"/>
  <c r="B140" i="17"/>
  <c r="B141" i="17"/>
  <c r="B142" i="17"/>
  <c r="B143" i="17"/>
  <c r="B144" i="17"/>
  <c r="B145" i="17"/>
  <c r="B146" i="17"/>
  <c r="B147" i="17"/>
  <c r="B148" i="17"/>
  <c r="B149" i="17"/>
  <c r="B150" i="17"/>
  <c r="B151" i="17"/>
  <c r="B152" i="17"/>
  <c r="B153" i="17"/>
  <c r="B154" i="17"/>
  <c r="B155" i="17"/>
  <c r="B156" i="17"/>
  <c r="B157" i="17"/>
  <c r="B158" i="17"/>
  <c r="B159" i="17"/>
  <c r="B160" i="17"/>
  <c r="B161" i="17"/>
  <c r="B162" i="17"/>
  <c r="B163" i="17"/>
  <c r="B164" i="17"/>
  <c r="B165" i="17"/>
  <c r="B166" i="17"/>
  <c r="B167" i="17"/>
  <c r="B168" i="17"/>
  <c r="B169" i="17"/>
  <c r="N135" i="17" l="1"/>
  <c r="N136" i="17"/>
  <c r="O136" i="17" s="1"/>
  <c r="N137" i="17"/>
  <c r="O137" i="17" s="1"/>
  <c r="N138" i="17"/>
  <c r="O138" i="17" s="1"/>
  <c r="N139" i="17"/>
  <c r="N140" i="17"/>
  <c r="O140" i="17" s="1"/>
  <c r="N141" i="17"/>
  <c r="O141" i="17" s="1"/>
  <c r="N142" i="17"/>
  <c r="O142" i="17" s="1"/>
  <c r="N143" i="17"/>
  <c r="N144" i="17"/>
  <c r="O144" i="17" s="1"/>
  <c r="N145" i="17"/>
  <c r="O145" i="17" s="1"/>
  <c r="N146" i="17"/>
  <c r="O146" i="17" s="1"/>
  <c r="N147" i="17"/>
  <c r="N148" i="17"/>
  <c r="O148" i="17" s="1"/>
  <c r="N149" i="17"/>
  <c r="O149" i="17" s="1"/>
  <c r="N150" i="17"/>
  <c r="O150" i="17" s="1"/>
  <c r="N151" i="17"/>
  <c r="N152" i="17"/>
  <c r="N153" i="17"/>
  <c r="N154" i="17"/>
  <c r="O154" i="17" s="1"/>
  <c r="N155" i="17"/>
  <c r="O155" i="17" s="1"/>
  <c r="N156" i="17"/>
  <c r="O156" i="17" s="1"/>
  <c r="N157" i="17"/>
  <c r="O157" i="17" s="1"/>
  <c r="N158" i="17"/>
  <c r="O158" i="17" s="1"/>
  <c r="N159" i="17"/>
  <c r="N160" i="17"/>
  <c r="O160" i="17" s="1"/>
  <c r="N161" i="17"/>
  <c r="O161" i="17" s="1"/>
  <c r="N162" i="17"/>
  <c r="O162" i="17" s="1"/>
  <c r="N163" i="17"/>
  <c r="N164" i="17"/>
  <c r="O164" i="17" s="1"/>
  <c r="N165" i="17"/>
  <c r="O165" i="17" s="1"/>
  <c r="N166" i="17"/>
  <c r="O166" i="17" s="1"/>
  <c r="N167" i="17"/>
  <c r="N168" i="17"/>
  <c r="N169" i="17"/>
  <c r="O135" i="17"/>
  <c r="O139" i="17"/>
  <c r="O143" i="17"/>
  <c r="O147" i="17"/>
  <c r="O151" i="17"/>
  <c r="O152" i="17"/>
  <c r="O153" i="17"/>
  <c r="O159" i="17"/>
  <c r="O163" i="17"/>
  <c r="O167" i="17"/>
  <c r="O168" i="17"/>
  <c r="O169" i="17"/>
  <c r="N134" i="17" l="1"/>
  <c r="O134" i="17" s="1"/>
  <c r="N133" i="17"/>
  <c r="O133" i="17"/>
  <c r="N132" i="17"/>
  <c r="O132" i="17" s="1"/>
  <c r="N131" i="17"/>
  <c r="O131" i="17"/>
  <c r="N130" i="17"/>
  <c r="O130" i="17" s="1"/>
  <c r="O83" i="17"/>
  <c r="N22" i="17"/>
  <c r="O22" i="17" s="1"/>
  <c r="N23" i="17"/>
  <c r="O23" i="17" s="1"/>
  <c r="N24" i="17"/>
  <c r="O24" i="17" s="1"/>
  <c r="N25" i="17"/>
  <c r="O25" i="17" s="1"/>
  <c r="N26" i="17"/>
  <c r="O26" i="17" s="1"/>
  <c r="N27" i="17"/>
  <c r="O27" i="17" s="1"/>
  <c r="N28" i="17"/>
  <c r="O28" i="17" s="1"/>
  <c r="N29" i="17"/>
  <c r="O29" i="17" s="1"/>
  <c r="N30" i="17"/>
  <c r="O30" i="17" s="1"/>
  <c r="N31" i="17"/>
  <c r="O31" i="17" s="1"/>
  <c r="N32" i="17"/>
  <c r="O32" i="17" s="1"/>
  <c r="N33" i="17"/>
  <c r="O33" i="17" s="1"/>
  <c r="N34" i="17"/>
  <c r="O34" i="17" s="1"/>
  <c r="N35" i="17"/>
  <c r="O35" i="17" s="1"/>
  <c r="N36" i="17"/>
  <c r="O36" i="17" s="1"/>
  <c r="N37" i="17"/>
  <c r="O37" i="17" s="1"/>
  <c r="N38" i="17"/>
  <c r="O38" i="17" s="1"/>
  <c r="N39" i="17"/>
  <c r="O39" i="17" s="1"/>
  <c r="N40" i="17"/>
  <c r="O40" i="17" s="1"/>
  <c r="N41" i="17"/>
  <c r="O41" i="17" s="1"/>
  <c r="N42" i="17"/>
  <c r="O42" i="17" s="1"/>
  <c r="N43" i="17"/>
  <c r="O43" i="17" s="1"/>
  <c r="N44" i="17"/>
  <c r="O44" i="17" s="1"/>
  <c r="N45" i="17"/>
  <c r="O45" i="17" s="1"/>
  <c r="N46" i="17"/>
  <c r="O46" i="17" s="1"/>
  <c r="N47" i="17"/>
  <c r="O47" i="17" s="1"/>
  <c r="N48" i="17"/>
  <c r="O48" i="17" s="1"/>
  <c r="N49" i="17"/>
  <c r="O49" i="17" s="1"/>
  <c r="N50" i="17"/>
  <c r="O50" i="17" s="1"/>
  <c r="N51" i="17"/>
  <c r="O51" i="17" s="1"/>
  <c r="N52" i="17"/>
  <c r="O52" i="17" s="1"/>
  <c r="N53" i="17"/>
  <c r="O53" i="17" s="1"/>
  <c r="N54" i="17"/>
  <c r="O54" i="17" s="1"/>
  <c r="N55" i="17"/>
  <c r="O55" i="17" s="1"/>
  <c r="N56" i="17"/>
  <c r="O56" i="17" s="1"/>
  <c r="N57" i="17"/>
  <c r="O57" i="17" s="1"/>
  <c r="N58" i="17"/>
  <c r="O58" i="17" s="1"/>
  <c r="N59" i="17"/>
  <c r="O59" i="17" s="1"/>
  <c r="N60" i="17"/>
  <c r="O60" i="17" s="1"/>
  <c r="N61" i="17"/>
  <c r="O61" i="17" s="1"/>
  <c r="N62" i="17"/>
  <c r="O62" i="17" s="1"/>
  <c r="N63" i="17"/>
  <c r="O63" i="17" s="1"/>
  <c r="N64" i="17"/>
  <c r="O64" i="17" s="1"/>
  <c r="N65" i="17"/>
  <c r="O65" i="17" s="1"/>
  <c r="N66" i="17"/>
  <c r="O66" i="17" s="1"/>
  <c r="N67" i="17"/>
  <c r="O67" i="17" s="1"/>
  <c r="N68" i="17"/>
  <c r="O68" i="17" s="1"/>
  <c r="N69" i="17"/>
  <c r="O69" i="17" s="1"/>
  <c r="N70" i="17"/>
  <c r="O70" i="17" s="1"/>
  <c r="N71" i="17"/>
  <c r="O71" i="17" s="1"/>
  <c r="N72" i="17"/>
  <c r="O72" i="17" s="1"/>
  <c r="N73" i="17"/>
  <c r="O73" i="17" s="1"/>
  <c r="N74" i="17"/>
  <c r="O74" i="17" s="1"/>
  <c r="N75" i="17"/>
  <c r="O75" i="17" s="1"/>
  <c r="N76" i="17"/>
  <c r="O76" i="17" s="1"/>
  <c r="N77" i="17"/>
  <c r="O77" i="17" s="1"/>
  <c r="N78" i="17"/>
  <c r="O78" i="17" s="1"/>
  <c r="N79" i="17"/>
  <c r="O79" i="17" s="1"/>
  <c r="N80" i="17"/>
  <c r="O80" i="17" s="1"/>
  <c r="N81" i="17"/>
  <c r="O81" i="17" s="1"/>
  <c r="N82" i="17"/>
  <c r="O82" i="17" s="1"/>
  <c r="N83" i="17"/>
  <c r="N84" i="17"/>
  <c r="O84" i="17" s="1"/>
  <c r="N85" i="17"/>
  <c r="O85" i="17" s="1"/>
  <c r="N86" i="17"/>
  <c r="O86" i="17" s="1"/>
  <c r="N87" i="17"/>
  <c r="O87" i="17" s="1"/>
  <c r="N88" i="17"/>
  <c r="O88" i="17" s="1"/>
  <c r="N89" i="17"/>
  <c r="O89" i="17" s="1"/>
  <c r="N90" i="17"/>
  <c r="O90" i="17" s="1"/>
  <c r="N91" i="17"/>
  <c r="O91" i="17" s="1"/>
  <c r="N92" i="17"/>
  <c r="O92" i="17" s="1"/>
  <c r="N93" i="17"/>
  <c r="O93" i="17" s="1"/>
  <c r="N94" i="17"/>
  <c r="O94" i="17" s="1"/>
  <c r="N95" i="17"/>
  <c r="O95" i="17" s="1"/>
  <c r="N96" i="17"/>
  <c r="O96" i="17" s="1"/>
  <c r="N97" i="17"/>
  <c r="O97" i="17" s="1"/>
  <c r="N98" i="17"/>
  <c r="O98" i="17" s="1"/>
  <c r="N99" i="17"/>
  <c r="O99" i="17" s="1"/>
  <c r="N100" i="17"/>
  <c r="O100" i="17" s="1"/>
  <c r="N101" i="17"/>
  <c r="O101" i="17" s="1"/>
  <c r="N102" i="17"/>
  <c r="O102" i="17" s="1"/>
  <c r="N103" i="17"/>
  <c r="O103" i="17" s="1"/>
  <c r="N104" i="17"/>
  <c r="O104" i="17" s="1"/>
  <c r="N105" i="17"/>
  <c r="O105" i="17" s="1"/>
  <c r="N106" i="17"/>
  <c r="O106" i="17" s="1"/>
  <c r="N107" i="17"/>
  <c r="O107" i="17" s="1"/>
  <c r="N108" i="17"/>
  <c r="O108" i="17" s="1"/>
  <c r="N109" i="17"/>
  <c r="O109" i="17" s="1"/>
  <c r="N110" i="17"/>
  <c r="O110" i="17" s="1"/>
  <c r="N111" i="17"/>
  <c r="O111" i="17" s="1"/>
  <c r="N112" i="17"/>
  <c r="O112" i="17" s="1"/>
  <c r="N113" i="17"/>
  <c r="O113" i="17" s="1"/>
  <c r="N114" i="17"/>
  <c r="O114" i="17" s="1"/>
  <c r="N115" i="17"/>
  <c r="O115" i="17" s="1"/>
  <c r="N116" i="17"/>
  <c r="O116" i="17" s="1"/>
  <c r="N117" i="17"/>
  <c r="O117" i="17" s="1"/>
  <c r="N118" i="17"/>
  <c r="O118" i="17" s="1"/>
  <c r="N119" i="17"/>
  <c r="O119" i="17" s="1"/>
  <c r="N120" i="17"/>
  <c r="O120" i="17" s="1"/>
  <c r="N121" i="17"/>
  <c r="O121" i="17" s="1"/>
  <c r="N122" i="17"/>
  <c r="O122" i="17" s="1"/>
  <c r="N123" i="17"/>
  <c r="O123" i="17" s="1"/>
  <c r="N124" i="17"/>
  <c r="O124" i="17" s="1"/>
  <c r="N125" i="17"/>
  <c r="O125" i="17" s="1"/>
  <c r="N126" i="17"/>
  <c r="O126" i="17" s="1"/>
  <c r="N127" i="17"/>
  <c r="O127" i="17" s="1"/>
  <c r="N128" i="17"/>
  <c r="O128" i="17" s="1"/>
  <c r="N129" i="17"/>
  <c r="O129" i="17" s="1"/>
  <c r="N21" i="17"/>
  <c r="O21" i="17" s="1"/>
  <c r="N20" i="17"/>
  <c r="O20" i="17" s="1"/>
  <c r="N12" i="17"/>
  <c r="O12" i="17" s="1"/>
  <c r="N13" i="17"/>
  <c r="O13" i="17" s="1"/>
  <c r="N14" i="17"/>
  <c r="O14" i="17" s="1"/>
  <c r="N15" i="17"/>
  <c r="O15" i="17" s="1"/>
  <c r="N16" i="17"/>
  <c r="O16" i="17" s="1"/>
  <c r="N17" i="17"/>
  <c r="O17" i="17" s="1"/>
  <c r="N18" i="17"/>
  <c r="O18" i="17" s="1"/>
  <c r="N19" i="17"/>
  <c r="O19" i="17" s="1"/>
  <c r="N3" i="17" l="1"/>
  <c r="N4" i="17"/>
  <c r="N5" i="17"/>
  <c r="N6" i="17"/>
  <c r="N7" i="17"/>
  <c r="N8" i="17"/>
  <c r="N9" i="17"/>
  <c r="N10" i="17"/>
  <c r="N11" i="17"/>
  <c r="O3" i="17" l="1"/>
  <c r="O4" i="17" l="1"/>
  <c r="O5" i="17" l="1"/>
  <c r="O6" i="17" l="1"/>
  <c r="O7" i="17" l="1"/>
  <c r="O8" i="17"/>
  <c r="O10" i="17" l="1"/>
  <c r="O9" i="17"/>
  <c r="E21" i="14" l="1"/>
  <c r="E20" i="14"/>
  <c r="E45" i="14"/>
  <c r="E22" i="14" l="1"/>
  <c r="K174" i="27" l="1"/>
  <c r="E47" i="14" l="1"/>
  <c r="E17" i="14"/>
  <c r="E16" i="14"/>
  <c r="E18" i="14" l="1"/>
  <c r="V12" i="27" l="1"/>
  <c r="V19" i="27" s="1"/>
  <c r="V26" i="27" s="1"/>
  <c r="V32" i="27" s="1"/>
  <c r="V38" i="27" l="1"/>
  <c r="V44" i="27" l="1"/>
  <c r="V49" i="27" l="1"/>
  <c r="V55" i="27" s="1"/>
  <c r="E29" i="14"/>
  <c r="E30" i="14" l="1"/>
  <c r="E31" i="14" s="1"/>
  <c r="E39" i="14" l="1"/>
  <c r="E40" i="14" l="1"/>
  <c r="E34" i="14"/>
  <c r="E35" i="14"/>
  <c r="E36" i="14" l="1"/>
  <c r="D19" i="30" l="1"/>
  <c r="E19" i="30"/>
  <c r="F19" i="30"/>
  <c r="G19" i="30"/>
  <c r="H19" i="30"/>
  <c r="I19" i="30"/>
  <c r="J19" i="30"/>
  <c r="K19" i="30"/>
  <c r="E50" i="14" l="1"/>
  <c r="G50" i="14" s="1"/>
  <c r="G49" i="14"/>
  <c r="E49" i="14"/>
  <c r="G45" i="14"/>
  <c r="E41" i="14"/>
  <c r="G62" i="14"/>
  <c r="G55" i="14"/>
  <c r="H57" i="14"/>
  <c r="H56" i="14"/>
  <c r="G63" i="14"/>
  <c r="G59" i="14"/>
  <c r="H62" i="14"/>
  <c r="G58" i="14"/>
  <c r="H61" i="14"/>
  <c r="G56" i="14"/>
  <c r="G57" i="14"/>
  <c r="H55" i="14"/>
  <c r="G60" i="14"/>
  <c r="H59" i="14"/>
  <c r="H63" i="14"/>
  <c r="H58" i="14"/>
  <c r="H60" i="14"/>
  <c r="G61" i="14"/>
  <c r="H65" i="14" l="1"/>
  <c r="H64" i="14"/>
  <c r="E52" i="14"/>
  <c r="G64" i="14"/>
  <c r="G65" i="14"/>
  <c r="E25" i="14"/>
  <c r="E24" i="14"/>
  <c r="E13" i="14"/>
  <c r="E12" i="14"/>
  <c r="E9" i="14"/>
  <c r="E7" i="14"/>
  <c r="E26" i="14" l="1"/>
  <c r="E14" i="14"/>
  <c r="E10" i="14"/>
  <c r="E42" i="14" l="1"/>
  <c r="C56" i="14" s="1"/>
  <c r="F56" i="14" s="1"/>
  <c r="I56" i="14" s="1"/>
  <c r="J56" i="14" l="1"/>
  <c r="K56" i="14" l="1"/>
  <c r="C57" i="14" s="1"/>
  <c r="F57" i="14" s="1"/>
  <c r="I57" i="14" s="1"/>
  <c r="J57" i="14" s="1"/>
  <c r="K57" i="14" s="1"/>
  <c r="C58" i="14" l="1"/>
  <c r="F58" i="14" s="1"/>
  <c r="I58" i="14" s="1"/>
  <c r="J58" i="14" l="1"/>
  <c r="K58" i="14" s="1"/>
  <c r="C59" i="14" l="1"/>
  <c r="F59" i="14" s="1"/>
  <c r="I59" i="14" s="1"/>
  <c r="J59" i="14" l="1"/>
  <c r="K59" i="14" s="1"/>
  <c r="C60" i="14" s="1"/>
  <c r="F60" i="14" s="1"/>
  <c r="I60" i="14" l="1"/>
  <c r="J60" i="14" l="1"/>
  <c r="K60" i="14" l="1"/>
  <c r="C61" i="14" s="1"/>
  <c r="F61" i="14" s="1"/>
  <c r="I61" i="14" s="1"/>
  <c r="J61" i="14" l="1"/>
  <c r="K61" i="14" l="1"/>
  <c r="C62" i="14" s="1"/>
  <c r="F62" i="14" s="1"/>
  <c r="I62" i="14" s="1"/>
  <c r="J62" i="14" l="1"/>
  <c r="K62" i="14" s="1"/>
  <c r="C63" i="14" s="1"/>
  <c r="F63" i="14" s="1"/>
  <c r="I63" i="14" l="1"/>
  <c r="J63" i="14" l="1"/>
  <c r="H52" i="14" l="1"/>
  <c r="I52" i="14" s="1"/>
  <c r="K63" i="14"/>
  <c r="K64" i="1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Petar Hristozov</author>
  </authors>
  <commentList>
    <comment ref="F7" authorId="0" shapeId="0" xr:uid="{3B5FAE9F-AFDF-43BF-87A7-FBA980E3F73F}">
      <text>
        <r>
          <rPr>
            <b/>
            <sz val="9"/>
            <color indexed="81"/>
            <rFont val="Tahoma"/>
            <family val="2"/>
            <charset val="204"/>
          </rPr>
          <t>Petar Hristozov:</t>
        </r>
        <r>
          <rPr>
            <sz val="9"/>
            <color indexed="81"/>
            <rFont val="Tahoma"/>
            <family val="2"/>
            <charset val="204"/>
          </rPr>
          <t xml:space="preserve">
Банкова Гаранция МОСВ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5D2B595-2FF5-41AB-8C8C-211E31E38B50}" name="Query - CF" description="Connection to the 'CF' query in the workbook." type="100" refreshedVersion="7" minRefreshableVersion="5">
    <extLst>
      <ext xmlns:x15="http://schemas.microsoft.com/office/spreadsheetml/2010/11/main" uri="{DE250136-89BD-433C-8126-D09CA5730AF9}">
        <x15:connection id="8bb5fc96-1068-423c-ab98-2910d08c6fa7"/>
      </ext>
    </extLst>
  </connection>
  <connection id="2" xr16:uid="{2F4EFD35-3B81-4729-8A3D-2378EA0A4E03}" keepAlive="1" name="Query - ICF_load" description="Connection to the 'ICF_load' query in the workbook." type="5" refreshedVersion="0" background="1">
    <dbPr connection="Provider=Microsoft.Mashup.OleDb.1;Data Source=$Workbook$;Location=ICF_load;Extended Properties=&quot;&quot;" command="SELECT * FROM [ICF_load]"/>
  </connection>
  <connection id="3" xr16:uid="{5B223CFD-EFC6-4A20-AFAE-569BD0D417F9}" keepAlive="1" name="Query - OCF" description="Connection to the 'OCF' query in the workbook." type="5" refreshedVersion="7" background="1" saveData="1">
    <dbPr connection="Provider=Microsoft.Mashup.OleDb.1;Data Source=$Workbook$;Location=OCF;Extended Properties=&quot;&quot;" command="SELECT * FROM [OCF]"/>
  </connection>
  <connection id="4" xr16:uid="{E585D0CD-5345-4E78-8A77-E063550AC938}" keepAlive="1" name="Query - OCF (2)" description="Connection to the 'OCF (2)' query in the workbook." type="5" refreshedVersion="7" background="1" saveData="1">
    <dbPr connection="Provider=Microsoft.Mashup.OleDb.1;Data Source=$Workbook$;Location=&quot;OCF (2)&quot;;Extended Properties=&quot;&quot;" command="SELECT * FROM [OCF (2)]"/>
  </connection>
  <connection id="5" xr16:uid="{39B1DACB-20F0-4DDC-A7BD-46D6185E4F90}" keepAlive="1" name="Query - OCF_load" description="Connection to the 'OCF_load' query in the workbook." type="5" refreshedVersion="0" background="1">
    <dbPr connection="Provider=Microsoft.Mashup.OleDb.1;Data Source=$Workbook$;Location=OCF_load;Extended Properties=&quot;&quot;" command="SELECT * FROM [OCF_load]"/>
  </connection>
  <connection id="6" xr16:uid="{EC19900B-2C24-46DF-8E4D-18C270C341B9}" keepAlive="1" name="Query - OCF_M" description="Connection to the 'OCF_M' query in the workbook." type="5" refreshedVersion="7" background="1" saveData="1">
    <dbPr connection="Provider=Microsoft.Mashup.OleDb.1;Data Source=$Workbook$;Location=OCF_M;Extended Properties=&quot;&quot;" command="SELECT * FROM [OCF_M]"/>
  </connection>
  <connection id="7" xr16:uid="{2C8AC056-1A3A-45B7-AB06-A5AF5BFB4205}" keepAlive="1" name="Query - OCF_MRB" description="Connection to the 'OCF_MRB' query in the workbook." type="5" refreshedVersion="0" background="1">
    <dbPr connection="Provider=Microsoft.Mashup.OleDb.1;Data Source=$Workbook$;Location=OCF_MRB;Extended Properties=&quot;&quot;" command="SELECT * FROM [OCF_MRB]"/>
  </connection>
  <connection id="8" xr16:uid="{F5803ED9-21C5-4314-B049-2E1E5422E7CB}" keepAlive="1" name="Query - OCF_MRR" description="Connection to the 'OCF_MRR' query in the workbook." type="5" refreshedVersion="0" background="1">
    <dbPr connection="Provider=Microsoft.Mashup.OleDb.1;Data Source=$Workbook$;Location=OCF_MRR;Extended Properties=&quot;&quot;" command="SELECT * FROM [OCF_MRR]"/>
  </connection>
  <connection id="9" xr16:uid="{D7C503F1-8577-4373-A593-2EACBE9B2FD6}" keepAlive="1" name="Query - OCF_MRS" description="Connection to the 'OCF_MRS' query in the workbook." type="5" refreshedVersion="7" background="1" saveData="1">
    <dbPr connection="Provider=Microsoft.Mashup.OleDb.1;Data Source=$Workbook$;Location=OCF_MRS;Extended Properties=&quot;&quot;" command="SELECT * FROM [OCF_MRS]"/>
  </connection>
  <connection id="10" xr16:uid="{DB957478-A980-4661-BE0F-17FE800D8D56}" keepAlive="1" name="Query - OCF_S" description="Connection to the 'OCF_S' query in the workbook." type="5" refreshedVersion="0" background="1">
    <dbPr connection="Provider=Microsoft.Mashup.OleDb.1;Data Source=$Workbook$;Location=OCF_S;Extended Properties=&quot;&quot;" command="SELECT * FROM [OCF_S]"/>
  </connection>
  <connection id="11" xr16:uid="{4399DE42-754B-41DD-87CB-73EE34C937CB}" keepAlive="1" name="Query - Parameter1" description="Connection to the 'Parameter1' query in the workbook." type="5" refreshedVersion="0" background="1">
    <dbPr connection="Provider=Microsoft.Mashup.OleDb.1;Data Source=$Workbook$;Location=Parameter1;Extended Properties=&quot;&quot;" command="SELECT * FROM [Parameter1]"/>
  </connection>
  <connection id="12" xr16:uid="{2CE395ED-86FD-4643-A4FD-7D89B8A62BFB}" keepAlive="1" name="Query - Parameter2(1)" description="Connection to the 'Parameter2' query in the workbook." type="5" refreshedVersion="0" background="1">
    <dbPr connection="Provider=Microsoft.Mashup.OleDb.1;Data Source=$Workbook$;Location=Parameter2;Extended Properties=&quot;&quot;" command="SELECT * FROM [Parameter2]"/>
  </connection>
  <connection id="13" xr16:uid="{33159547-5E1E-4BA0-B7A1-FC19ACE0021D}" keepAlive="1" name="Query - Parameter3" description="Connection to the 'Parameter3' query in the workbook." type="5" refreshedVersion="0" background="1">
    <dbPr connection="Provider=Microsoft.Mashup.OleDb.1;Data Source=$Workbook$;Location=Parameter3;Extended Properties=&quot;&quot;" command="SELECT * FROM [Parameter3]"/>
  </connection>
  <connection id="14" xr16:uid="{6FEFF53F-D766-41EB-B6AE-3B391093C1DA}" keepAlive="1" name="Query - Parameter4" description="Connection to the 'Parameter4' query in the workbook." type="5" refreshedVersion="0" background="1">
    <dbPr connection="Provider=Microsoft.Mashup.OleDb.1;Data Source=$Workbook$;Location=Parameter4;Extended Properties=&quot;&quot;" command="SELECT * FROM [Parameter4]"/>
  </connection>
  <connection id="15" xr16:uid="{21A50C48-CB49-4046-87AA-4F3B98910D45}" keepAlive="1" name="Query - Parameter5" description="Connection to the 'Parameter5' query in the workbook." type="5" refreshedVersion="0" background="1">
    <dbPr connection="Provider=Microsoft.Mashup.OleDb.1;Data Source=$Workbook$;Location=Parameter5;Extended Properties=&quot;&quot;" command="SELECT * FROM [Parameter5]"/>
  </connection>
  <connection id="16" xr16:uid="{FEDD4DFF-B42F-4852-80AE-6CF59378927C}" keepAlive="1" name="Query - Payments_Add_load" description="Connection to the 'Payments_Add_load' query in the workbook." type="5" refreshedVersion="7" background="1" saveData="1">
    <dbPr connection="Provider=Microsoft.Mashup.OleDb.1;Data Source=$Workbook$;Location=Payments_Add_load;Extended Properties=&quot;&quot;" command="SELECT * FROM [Payments_Add_load]"/>
  </connection>
  <connection id="17" xr16:uid="{82E58C8B-A2F9-412F-A9DA-59404D62B74C}" keepAlive="1" name="Query - Sample File" description="Connection to the 'Sample File' query in the workbook." type="5" refreshedVersion="0" background="1">
    <dbPr connection="Provider=Microsoft.Mashup.OleDb.1;Data Source=$Workbook$;Location=&quot;Sample File&quot;;Extended Properties=&quot;&quot;" command="SELECT * FROM [Sample File]"/>
  </connection>
  <connection id="18" xr16:uid="{2AC0DB6B-67E5-4F8D-AAFC-C9A83D8B5E8A}" keepAlive="1" name="Query - Sample File (2)(1)" description="Connection to the 'Sample File (2)' query in the workbook." type="5" refreshedVersion="0" background="1">
    <dbPr connection="Provider=Microsoft.Mashup.OleDb.1;Data Source=$Workbook$;Location=&quot;Sample File (2)&quot;;Extended Properties=&quot;&quot;" command="SELECT * FROM [Sample File (2)]"/>
  </connection>
  <connection id="19" xr16:uid="{BDC4A8D5-1556-4435-BC40-E569C3F1274A}" keepAlive="1" name="Query - Sample File (3)" description="Connection to the 'Sample File (3)' query in the workbook." type="5" refreshedVersion="0" background="1">
    <dbPr connection="Provider=Microsoft.Mashup.OleDb.1;Data Source=$Workbook$;Location=&quot;Sample File (3)&quot;;Extended Properties=&quot;&quot;" command="SELECT * FROM [Sample File (3)]"/>
  </connection>
  <connection id="20" xr16:uid="{AAEBE44E-BE18-46A7-AC23-18BECA03D31D}" keepAlive="1" name="Query - Sample File (4)" description="Connection to the 'Sample File (4)' query in the workbook." type="5" refreshedVersion="0" background="1">
    <dbPr connection="Provider=Microsoft.Mashup.OleDb.1;Data Source=$Workbook$;Location=&quot;Sample File (4)&quot;;Extended Properties=&quot;&quot;" command="SELECT * FROM [Sample File (4)]"/>
  </connection>
  <connection id="21" xr16:uid="{2BD6CE3C-0C43-4C0D-9D99-CDE752C3426D}" keepAlive="1" name="Query - Sample File (5)" description="Connection to the 'Sample File (5)' query in the workbook." type="5" refreshedVersion="0" background="1">
    <dbPr connection="Provider=Microsoft.Mashup.OleDb.1;Data Source=$Workbook$;Location=&quot;Sample File (5)&quot;;Extended Properties=&quot;&quot;" command="SELECT * FROM [Sample File (5)]"/>
  </connection>
  <connection id="22" xr16:uid="{825A06BE-A829-42C8-B066-AD8AE979772E}" keepAlive="1" name="Query - Transform File" description="Connection to the 'Transform File' query in the workbook." type="5" refreshedVersion="0" background="1">
    <dbPr connection="Provider=Microsoft.Mashup.OleDb.1;Data Source=$Workbook$;Location=&quot;Transform File&quot;;Extended Properties=&quot;&quot;" command="SELECT * FROM [Transform File]"/>
  </connection>
  <connection id="23" xr16:uid="{E165C48D-756F-4D30-AB61-E47D115A911F}" keepAlive="1" name="Query - Transform File (2)(1)" description="Connection to the 'Transform File (2)' query in the workbook." type="5" refreshedVersion="0" background="1">
    <dbPr connection="Provider=Microsoft.Mashup.OleDb.1;Data Source=$Workbook$;Location=&quot;Transform File (2)&quot;;Extended Properties=&quot;&quot;" command="SELECT * FROM [Transform File (2)]"/>
  </connection>
  <connection id="24" xr16:uid="{F2CD5510-C602-4280-9818-9E1597AB83D5}" keepAlive="1" name="Query - Transform File (3)" description="Connection to the 'Transform File (3)' query in the workbook." type="5" refreshedVersion="0" background="1">
    <dbPr connection="Provider=Microsoft.Mashup.OleDb.1;Data Source=$Workbook$;Location=&quot;Transform File (3)&quot;;Extended Properties=&quot;&quot;" command="SELECT * FROM [Transform File (3)]"/>
  </connection>
  <connection id="25" xr16:uid="{0E5BD917-A7D8-4F7B-9408-28CE018AB164}" keepAlive="1" name="Query - Transform File (4)" description="Connection to the 'Transform File (4)' query in the workbook." type="5" refreshedVersion="0" background="1">
    <dbPr connection="Provider=Microsoft.Mashup.OleDb.1;Data Source=$Workbook$;Location=&quot;Transform File (4)&quot;;Extended Properties=&quot;&quot;" command="SELECT * FROM [Transform File (4)]"/>
  </connection>
  <connection id="26" xr16:uid="{2808432F-CB59-4680-BBF1-A6FFD95AC9FD}" keepAlive="1" name="Query - Transform File (5)" description="Connection to the 'Transform File (5)' query in the workbook." type="5" refreshedVersion="0" background="1">
    <dbPr connection="Provider=Microsoft.Mashup.OleDb.1;Data Source=$Workbook$;Location=&quot;Transform File (5)&quot;;Extended Properties=&quot;&quot;" command="SELECT * FROM [Transform File (5)]"/>
  </connection>
  <connection id="27" xr16:uid="{12C77EFD-7D95-40C4-8E10-56691950A58A}" keepAlive="1" name="Query - Transform Sample File" description="Connection to the 'Transform Sample File' query in the workbook." type="5" refreshedVersion="0" background="1">
    <dbPr connection="Provider=Microsoft.Mashup.OleDb.1;Data Source=$Workbook$;Location=&quot;Transform Sample File&quot;;Extended Properties=&quot;&quot;" command="SELECT * FROM [Transform Sample File]"/>
  </connection>
  <connection id="28" xr16:uid="{3A8EFF8F-4F45-4B6B-B391-5FBF247695F0}" keepAlive="1" name="Query - Transform Sample File (2)(1)" description="Connection to the 'Transform Sample File (2)' query in the workbook." type="5" refreshedVersion="0" background="1">
    <dbPr connection="Provider=Microsoft.Mashup.OleDb.1;Data Source=$Workbook$;Location=&quot;Transform Sample File (2)&quot;;Extended Properties=&quot;&quot;" command="SELECT * FROM [Transform Sample File (2)]"/>
  </connection>
  <connection id="29" xr16:uid="{E62AC0A6-AD7E-49F0-B2E1-50F5F596B86E}" keepAlive="1" name="Query - Transform Sample File (3)" description="Connection to the 'Transform Sample File (3)' query in the workbook." type="5" refreshedVersion="0" background="1">
    <dbPr connection="Provider=Microsoft.Mashup.OleDb.1;Data Source=$Workbook$;Location=&quot;Transform Sample File (3)&quot;;Extended Properties=&quot;&quot;" command="SELECT * FROM [Transform Sample File (3)]"/>
  </connection>
  <connection id="30" xr16:uid="{98371278-3F27-4BBD-A93A-0C394DBBE02F}" keepAlive="1" name="Query - Transform Sample File (4)" description="Connection to the 'Transform Sample File (4)' query in the workbook." type="5" refreshedVersion="0" background="1">
    <dbPr connection="Provider=Microsoft.Mashup.OleDb.1;Data Source=$Workbook$;Location=&quot;Transform Sample File (4)&quot;;Extended Properties=&quot;&quot;" command="SELECT * FROM [Transform Sample File (4)]"/>
  </connection>
  <connection id="31" xr16:uid="{D33AD529-E3B7-49FB-A085-CC7043E1E8DA}" keepAlive="1" name="Query - Transform Sample File (5)" description="Connection to the 'Transform Sample File (5)' query in the workbook." type="5" refreshedVersion="0" background="1">
    <dbPr connection="Provider=Microsoft.Mashup.OleDb.1;Data Source=$Workbook$;Location=&quot;Transform Sample File (5)&quot;;Extended Properties=&quot;&quot;" command="SELECT * FROM [Transform Sample File (5)]"/>
  </connection>
  <connection id="32" xr16:uid="{23339A55-C445-4009-ACBC-C3D5D0C22108}" keepAlive="1" name="ThisWorkbookDataModel" description="Data Model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">
    <s v="ThisWorkbookDataModel"/>
    <s v="{[CF].[RPvsTP].&amp;}"/>
    <s v="{[CF].[BU].[All]}"/>
    <s v="{[CF].[RPvsTP].[All]}"/>
  </metadataStrings>
  <mdxMetadata count="3">
    <mdx n="0" f="s">
      <ms ns="1" c="0"/>
    </mdx>
    <mdx n="0" f="s">
      <ms ns="2" c="0"/>
    </mdx>
    <mdx n="0" f="s">
      <ms ns="3" c="0"/>
    </mdx>
  </mdx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<sst xmlns="http://schemas.openxmlformats.org/spreadsheetml/2006/main" count="21691" uniqueCount="1341">
  <si>
    <t>RPvsTP</t>
  </si>
  <si>
    <t>Weekly CashFlow Forecast</t>
  </si>
  <si>
    <t>Total</t>
  </si>
  <si>
    <t>Overdues</t>
  </si>
  <si>
    <t>01.Incomes Operating Activities</t>
  </si>
  <si>
    <t>02.Payments Operating Activities</t>
  </si>
  <si>
    <t>03.Net Cash Flow Operating Activities</t>
  </si>
  <si>
    <t>Week 1</t>
  </si>
  <si>
    <t>04.Incomes Investing Activities</t>
  </si>
  <si>
    <t>05.Payments Investing Activities (CAPEX)</t>
  </si>
  <si>
    <t>06.Net Cash Flow Investing Activities</t>
  </si>
  <si>
    <t>07.Incomes Financing Activities (Loans, Factoring)</t>
  </si>
  <si>
    <t>08.Payments Financing Activities</t>
  </si>
  <si>
    <t>09.Net Cash Flow Financing Activities</t>
  </si>
  <si>
    <t>Week 2</t>
  </si>
  <si>
    <t>12.Week Net Cash Flow</t>
  </si>
  <si>
    <t>Week 3</t>
  </si>
  <si>
    <t>Week 4</t>
  </si>
  <si>
    <t>Week 5</t>
  </si>
  <si>
    <t>Week 6</t>
  </si>
  <si>
    <t>Week 7</t>
  </si>
  <si>
    <t>Week 8</t>
  </si>
  <si>
    <t>BU</t>
  </si>
  <si>
    <t>10.Available Funds</t>
  </si>
  <si>
    <t>11.Credit Funds</t>
  </si>
  <si>
    <t>CF</t>
  </si>
  <si>
    <t>Materials</t>
  </si>
  <si>
    <t>Other</t>
  </si>
  <si>
    <t>Salaries and Social Securities</t>
  </si>
  <si>
    <t>Services</t>
  </si>
  <si>
    <t>Taxes</t>
  </si>
  <si>
    <t>Transport</t>
  </si>
  <si>
    <t>Utilities</t>
  </si>
  <si>
    <t>FX Rate</t>
  </si>
  <si>
    <t>EUR/</t>
  </si>
  <si>
    <t>Available Funds</t>
  </si>
  <si>
    <t>Raiffaisen Bank</t>
  </si>
  <si>
    <t>Orig.Currency</t>
  </si>
  <si>
    <t>EUR</t>
  </si>
  <si>
    <t>Blocked</t>
  </si>
  <si>
    <t>Eurobank</t>
  </si>
  <si>
    <t>Credit Funds</t>
  </si>
  <si>
    <t>Currency</t>
  </si>
  <si>
    <t>Principal</t>
  </si>
  <si>
    <t>Monthly Interest</t>
  </si>
  <si>
    <t>EUR Overdraft</t>
  </si>
  <si>
    <t>BGN Overdraft</t>
  </si>
  <si>
    <t>Receivables Pledge</t>
  </si>
  <si>
    <t>Paid 8 weeks Credit amount</t>
  </si>
  <si>
    <t>End Week 8 Balance Credit</t>
  </si>
  <si>
    <t>TOTAL Credit Funds</t>
  </si>
  <si>
    <t>Beginning Balance</t>
  </si>
  <si>
    <t>Reserve</t>
  </si>
  <si>
    <t>Week Available</t>
  </si>
  <si>
    <t>Incomes</t>
  </si>
  <si>
    <t>Payments</t>
  </si>
  <si>
    <t>Week Net Cash</t>
  </si>
  <si>
    <t>Ending Balance</t>
  </si>
  <si>
    <t>Week</t>
  </si>
  <si>
    <t>ICF</t>
  </si>
  <si>
    <t>OCF</t>
  </si>
  <si>
    <t>Source.Name</t>
  </si>
  <si>
    <t>Контрагент</t>
  </si>
  <si>
    <t>Дата на падеж</t>
  </si>
  <si>
    <t>Валута</t>
  </si>
  <si>
    <t>Сума във Валута</t>
  </si>
  <si>
    <t>В евро остатък за плащане</t>
  </si>
  <si>
    <t>TODAY</t>
  </si>
  <si>
    <t>Monday</t>
  </si>
  <si>
    <t>WEEK</t>
  </si>
  <si>
    <t>GROUP</t>
  </si>
  <si>
    <t>SUBGROUP</t>
  </si>
  <si>
    <t>TYPE</t>
  </si>
  <si>
    <t>Income</t>
  </si>
  <si>
    <t>Основание</t>
  </si>
  <si>
    <t>Допълнително основание</t>
  </si>
  <si>
    <t>Дата</t>
  </si>
  <si>
    <t>Очакван или докуминтиран разход</t>
  </si>
  <si>
    <t>Week adjusments</t>
  </si>
  <si>
    <t>Основни материали</t>
  </si>
  <si>
    <t>Спомагателни материали</t>
  </si>
  <si>
    <t>Режийни Други</t>
  </si>
  <si>
    <t>Режийни Газ</t>
  </si>
  <si>
    <t>Услуги по договор - абонаментно обслужване</t>
  </si>
  <si>
    <t>Режийни Ток</t>
  </si>
  <si>
    <t>Транспортни услуги</t>
  </si>
  <si>
    <t>Машинни части и ел.материали</t>
  </si>
  <si>
    <t>Олова и оловни сплави</t>
  </si>
  <si>
    <t>Капитални проекти</t>
  </si>
  <si>
    <t>Други</t>
  </si>
  <si>
    <t>Лизинги и Лихви</t>
  </si>
  <si>
    <t>Наеми</t>
  </si>
  <si>
    <t>Покупка на оборудване</t>
  </si>
  <si>
    <t>Банкови кредити плащания</t>
  </si>
  <si>
    <t>Заплати</t>
  </si>
  <si>
    <t>Осигуровки</t>
  </si>
  <si>
    <t>ДДС,ДДФЛ</t>
  </si>
  <si>
    <t>Корпоративен данък</t>
  </si>
  <si>
    <t>Основни материали - общи</t>
  </si>
  <si>
    <t>Основни материали - стартерни батерии</t>
  </si>
  <si>
    <t>Покупка на друго оборудване и други ДМА</t>
  </si>
  <si>
    <t>Спомагателни материалии - стационарни батерии</t>
  </si>
  <si>
    <t>Транспортни услуги - международен транспорт</t>
  </si>
  <si>
    <t>Строително ремонтни работи</t>
  </si>
  <si>
    <t>Транспортни услуги - вътрешен транспорт</t>
  </si>
  <si>
    <t>Ремонт/поддръжка</t>
  </si>
  <si>
    <t xml:space="preserve">Лихви, лизинги, застраховки, </t>
  </si>
  <si>
    <t>Спомагателни материалии - общи</t>
  </si>
  <si>
    <t>ДДС на митница</t>
  </si>
  <si>
    <t>Спомагателни материалии - стартерни батерии</t>
  </si>
  <si>
    <t>Реклама</t>
  </si>
  <si>
    <t>Лихви</t>
  </si>
  <si>
    <t>Основни материали - стационарни батерии</t>
  </si>
  <si>
    <t>Олово</t>
  </si>
  <si>
    <t>Акум. Отпадни</t>
  </si>
  <si>
    <t>Реагенти</t>
  </si>
  <si>
    <t>Други разходи</t>
  </si>
  <si>
    <t>Услуги Други</t>
  </si>
  <si>
    <t>Услуги по договор</t>
  </si>
  <si>
    <t>Газ</t>
  </si>
  <si>
    <t>Лизингова вноска и лихва</t>
  </si>
  <si>
    <t>Главница Заем</t>
  </si>
  <si>
    <t>Лизингова вноска, лихва</t>
  </si>
  <si>
    <t>ДДС</t>
  </si>
  <si>
    <t>Митнически такси</t>
  </si>
  <si>
    <t>Осигуровки Заплати</t>
  </si>
  <si>
    <t>Електричество</t>
  </si>
  <si>
    <t>Концентрат</t>
  </si>
  <si>
    <t>Other Services</t>
  </si>
  <si>
    <t>Documented</t>
  </si>
  <si>
    <t>Scrap Batteries</t>
  </si>
  <si>
    <t>Transportation Services</t>
  </si>
  <si>
    <t>Reagents</t>
  </si>
  <si>
    <t>Raw Lead</t>
  </si>
  <si>
    <t>Gas</t>
  </si>
  <si>
    <t>Other Taxes</t>
  </si>
  <si>
    <t>Electricity</t>
  </si>
  <si>
    <t>Interest</t>
  </si>
  <si>
    <t>Salaries</t>
  </si>
  <si>
    <t>Lease Payments</t>
  </si>
  <si>
    <t>Custom Taxes</t>
  </si>
  <si>
    <t>Rent</t>
  </si>
  <si>
    <t>Purchases of Equipment</t>
  </si>
  <si>
    <t>Social Security</t>
  </si>
  <si>
    <t>Other Lead Containing</t>
  </si>
  <si>
    <t>Capital Projects</t>
  </si>
  <si>
    <t xml:space="preserve">Materials </t>
  </si>
  <si>
    <t xml:space="preserve"> Lead and lead alloys</t>
  </si>
  <si>
    <t xml:space="preserve">Transport </t>
  </si>
  <si>
    <t xml:space="preserve"> Primary</t>
  </si>
  <si>
    <t xml:space="preserve">Services </t>
  </si>
  <si>
    <t xml:space="preserve"> Secondary</t>
  </si>
  <si>
    <t xml:space="preserve">CAPEX </t>
  </si>
  <si>
    <t xml:space="preserve"> International</t>
  </si>
  <si>
    <t xml:space="preserve">Other </t>
  </si>
  <si>
    <t xml:space="preserve"> Domestic</t>
  </si>
  <si>
    <t xml:space="preserve">Salaries and Social Securities </t>
  </si>
  <si>
    <t xml:space="preserve"> Subscription Contracts</t>
  </si>
  <si>
    <t xml:space="preserve">Taxes </t>
  </si>
  <si>
    <t xml:space="preserve"> Advertising</t>
  </si>
  <si>
    <t xml:space="preserve">Utilities </t>
  </si>
  <si>
    <t xml:space="preserve"> Bonuses</t>
  </si>
  <si>
    <t xml:space="preserve">Loans </t>
  </si>
  <si>
    <t xml:space="preserve"> Insurance</t>
  </si>
  <si>
    <t xml:space="preserve">Leases </t>
  </si>
  <si>
    <t xml:space="preserve"> Service and Maintenance</t>
  </si>
  <si>
    <t xml:space="preserve"> Spare Parts</t>
  </si>
  <si>
    <t xml:space="preserve"> Rent</t>
  </si>
  <si>
    <t>Бонуси</t>
  </si>
  <si>
    <t xml:space="preserve"> Other</t>
  </si>
  <si>
    <t>Застраховки</t>
  </si>
  <si>
    <t xml:space="preserve"> Salary</t>
  </si>
  <si>
    <t xml:space="preserve"> Social Securities</t>
  </si>
  <si>
    <t xml:space="preserve"> Taxes</t>
  </si>
  <si>
    <t xml:space="preserve"> VAT</t>
  </si>
  <si>
    <t xml:space="preserve"> Custom Taxes</t>
  </si>
  <si>
    <t xml:space="preserve"> CIT</t>
  </si>
  <si>
    <t xml:space="preserve"> Product Tax</t>
  </si>
  <si>
    <t>Такси</t>
  </si>
  <si>
    <t xml:space="preserve"> Bank Fees</t>
  </si>
  <si>
    <t xml:space="preserve"> ДДС за внасяне</t>
  </si>
  <si>
    <t xml:space="preserve"> Production Equipment</t>
  </si>
  <si>
    <t>Мита и такси</t>
  </si>
  <si>
    <t xml:space="preserve"> Other Equipment and DMA</t>
  </si>
  <si>
    <t xml:space="preserve"> Construction works</t>
  </si>
  <si>
    <t xml:space="preserve"> Capital Projects</t>
  </si>
  <si>
    <t>Продуктова такса</t>
  </si>
  <si>
    <t xml:space="preserve"> Gas</t>
  </si>
  <si>
    <t>Банкови такси</t>
  </si>
  <si>
    <t xml:space="preserve"> Electricity</t>
  </si>
  <si>
    <t>Покупка на производствено оборудване</t>
  </si>
  <si>
    <t xml:space="preserve"> Principal</t>
  </si>
  <si>
    <t xml:space="preserve"> Interest</t>
  </si>
  <si>
    <t xml:space="preserve"> Leases</t>
  </si>
  <si>
    <t xml:space="preserve"> Raw Lead</t>
  </si>
  <si>
    <t xml:space="preserve"> Scrap Batteries</t>
  </si>
  <si>
    <t xml:space="preserve"> Concetrate</t>
  </si>
  <si>
    <t xml:space="preserve"> Other Lead Containing</t>
  </si>
  <si>
    <t>Главница</t>
  </si>
  <si>
    <t xml:space="preserve"> Reagents</t>
  </si>
  <si>
    <t xml:space="preserve"> Other Taxes</t>
  </si>
  <si>
    <t xml:space="preserve"> Other Services</t>
  </si>
  <si>
    <t xml:space="preserve"> Transport</t>
  </si>
  <si>
    <t>Митнически сборове</t>
  </si>
  <si>
    <t>Строителни и ремонтни работи, поддръжка</t>
  </si>
  <si>
    <t>Други оловни</t>
  </si>
  <si>
    <t>Данъци Други</t>
  </si>
  <si>
    <t>Лихва Заем</t>
  </si>
  <si>
    <t>01.Week1.Incomes Operating Activities</t>
  </si>
  <si>
    <t>02.Week1.Payments Operating Activities</t>
  </si>
  <si>
    <t>03.Week1.Net Cash Flow Operating Activities</t>
  </si>
  <si>
    <t>04.Week1.Incomes Investing Activities</t>
  </si>
  <si>
    <t>05.Week1.Payments Investing Activities (CAPEX)</t>
  </si>
  <si>
    <t>06.Week1.Net Cash Flow Investing Activities</t>
  </si>
  <si>
    <t>07.Week1.Incomes Financing Activities (Loans, Factoring)</t>
  </si>
  <si>
    <t>08.Week1.Payments Financing Activities</t>
  </si>
  <si>
    <t>09.Week1.Net Cash Flow Financing Activities</t>
  </si>
  <si>
    <t>10.Week1.Available Funds</t>
  </si>
  <si>
    <t>11.Week1.Credit Funds</t>
  </si>
  <si>
    <t>01.Week2.Incomes Operating Activities</t>
  </si>
  <si>
    <t>02.Week2.Payments Operating Activities</t>
  </si>
  <si>
    <t>03.Week2.Net Cash Flow Operating Activities</t>
  </si>
  <si>
    <t>04.Week2.Incomes Investing Activities</t>
  </si>
  <si>
    <t>05.Week2.Payments Investing Activities (CAPEX)</t>
  </si>
  <si>
    <t>06.Week2.Net Cash Flow Investing Activities</t>
  </si>
  <si>
    <t>07.Week2.Incomes Financing Activities (Loans, Factoring)</t>
  </si>
  <si>
    <t>08.Week2.Payments Financing Activities</t>
  </si>
  <si>
    <t>09.Week2.Net Cash Flow Financing Activities</t>
  </si>
  <si>
    <t>10.Week2.Available Funds</t>
  </si>
  <si>
    <t>11.Week2.Credit Funds</t>
  </si>
  <si>
    <t>01.Week3.Incomes Operating Activities</t>
  </si>
  <si>
    <t>02.Week3.Payments Operating Activities</t>
  </si>
  <si>
    <t>03.Week3.Net Cash Flow Operating Activities</t>
  </si>
  <si>
    <t>04.Week3.Incomes Investing Activities</t>
  </si>
  <si>
    <t>05.Week3.Payments Investing Activities (CAPEX)</t>
  </si>
  <si>
    <t>06.Week3.Net Cash Flow Investing Activities</t>
  </si>
  <si>
    <t>07.Week3.Incomes Financing Activities (Loans, Factoring)</t>
  </si>
  <si>
    <t>08.Week3.Payments Financing Activities</t>
  </si>
  <si>
    <t>09.Week3.Net Cash Flow Financing Activities</t>
  </si>
  <si>
    <t>10.Week3.Available Funds</t>
  </si>
  <si>
    <t>11.Week3.Credit Funds</t>
  </si>
  <si>
    <t>01.Week4.Incomes Operating Activities</t>
  </si>
  <si>
    <t>02.Week4.Payments Operating Activities</t>
  </si>
  <si>
    <t>03.Week4.Net Cash Flow Operating Activities</t>
  </si>
  <si>
    <t>04.Week4.Incomes Investing Activities</t>
  </si>
  <si>
    <t>05.Week4.Payments Investing Activities (CAPEX)</t>
  </si>
  <si>
    <t>06.Week4.Net Cash Flow Investing Activities</t>
  </si>
  <si>
    <t>07.Week4.Incomes Financing Activities (Loans, Factoring)</t>
  </si>
  <si>
    <t>08.Week4.Payments Financing Activities</t>
  </si>
  <si>
    <t>09.Week4.Net Cash Flow Financing Activities</t>
  </si>
  <si>
    <t>10.Week4.Available Funds</t>
  </si>
  <si>
    <t>11.Week4.Credit Funds</t>
  </si>
  <si>
    <t>01.Week5.Incomes Operating Activities</t>
  </si>
  <si>
    <t>02.Week5.Payments Operating Activities</t>
  </si>
  <si>
    <t>03.Week5.Net Cash Flow Operating Activities</t>
  </si>
  <si>
    <t>04.Week5.Incomes Investing Activities</t>
  </si>
  <si>
    <t>05.Week5.Payments Investing Activities (CAPEX)</t>
  </si>
  <si>
    <t>06.Week5.Net Cash Flow Investing Activities</t>
  </si>
  <si>
    <t>07.Week5.Incomes Financing Activities (Loans, Factoring)</t>
  </si>
  <si>
    <t>08.Week5.Payments Financing Activities</t>
  </si>
  <si>
    <t>09.Week5.Net Cash Flow Financing Activities</t>
  </si>
  <si>
    <t>10.Week5.Available Funds</t>
  </si>
  <si>
    <t>11.Week5.Credit Funds</t>
  </si>
  <si>
    <t>01.Week6.Incomes Operating Activities</t>
  </si>
  <si>
    <t>02.Week6.Payments Operating Activities</t>
  </si>
  <si>
    <t>03.Week6.Net Cash Flow Operating Activities</t>
  </si>
  <si>
    <t>04.Week6.Incomes Investing Activities</t>
  </si>
  <si>
    <t>05.Week6.Payments Investing Activities (CAPEX)</t>
  </si>
  <si>
    <t>06.Week6.Net Cash Flow Investing Activities</t>
  </si>
  <si>
    <t>07.Week6.Incomes Financing Activities (Loans, Factoring)</t>
  </si>
  <si>
    <t>08.Week6.Payments Financing Activities</t>
  </si>
  <si>
    <t>09.Week6.Net Cash Flow Financing Activities</t>
  </si>
  <si>
    <t>10.Week6.Available Funds</t>
  </si>
  <si>
    <t>11.Week6.Credit Funds</t>
  </si>
  <si>
    <t>01.Week7.Incomes Operating Activities</t>
  </si>
  <si>
    <t>02.Week7.Payments Operating Activities</t>
  </si>
  <si>
    <t>03.Week7.Net Cash Flow Operating Activities</t>
  </si>
  <si>
    <t>04.Week7.Incomes Investing Activities</t>
  </si>
  <si>
    <t>05.Week7.Payments Investing Activities (CAPEX)</t>
  </si>
  <si>
    <t>06.Week7.Net Cash Flow Investing Activities</t>
  </si>
  <si>
    <t>07.Week7.Incomes Financing Activities (Loans, Factoring)</t>
  </si>
  <si>
    <t>08.Week7.Payments Financing Activities</t>
  </si>
  <si>
    <t>09.Week7.Net Cash Flow Financing Activities</t>
  </si>
  <si>
    <t>10.Week7.Available Funds</t>
  </si>
  <si>
    <t>11.Week7.Credit Funds</t>
  </si>
  <si>
    <t>01.Week8.Incomes Operating Activities</t>
  </si>
  <si>
    <t>02.Week8.Payments Operating Activities</t>
  </si>
  <si>
    <t>03.Week8.Net Cash Flow Operating Activities</t>
  </si>
  <si>
    <t>04.Week8.Incomes Investing Activities</t>
  </si>
  <si>
    <t>05.Week8.Payments Investing Activities (CAPEX)</t>
  </si>
  <si>
    <t>06.Week8.Net Cash Flow Investing Activities</t>
  </si>
  <si>
    <t>07.Week8.Incomes Financing Activities (Loans, Factoring)</t>
  </si>
  <si>
    <t>08.Week8.Payments Financing Activities</t>
  </si>
  <si>
    <t>09.Week8.Net Cash Flow Financing Activities</t>
  </si>
  <si>
    <t>10.Week8.Available Funds</t>
  </si>
  <si>
    <t>11.Week8.Credit Funds</t>
  </si>
  <si>
    <t>12.Week1.Net Cash Flow</t>
  </si>
  <si>
    <t>12.Week2.Net Cash Flow</t>
  </si>
  <si>
    <t>12.Week3.Net Cash Flow</t>
  </si>
  <si>
    <t>12.Week4.Net Cash Flow</t>
  </si>
  <si>
    <t>12.Week5.Net Cash Flow</t>
  </si>
  <si>
    <t>12.Week6.Net Cash Flow</t>
  </si>
  <si>
    <t>12.Week7.Net Cash Flow</t>
  </si>
  <si>
    <t>12.Week8.Net Cash Flow</t>
  </si>
  <si>
    <t>12.Overdues Net Cash Flow</t>
  </si>
  <si>
    <t>11.Overdues.Credit Funds</t>
  </si>
  <si>
    <t>10.Overdues.Available Funds</t>
  </si>
  <si>
    <t>09.Overdues.Net Cash Flow Financing Activities</t>
  </si>
  <si>
    <t>08.Overdues.Payments Financing Activities</t>
  </si>
  <si>
    <t>07.Overdues.Incomes Financing Activities (Loans, Factoring)</t>
  </si>
  <si>
    <t>06.Overdues.Net Cash Flow Investing Activities</t>
  </si>
  <si>
    <t>05.Overdues.Payments Investing Activities (CAPEX)</t>
  </si>
  <si>
    <t>04.Overdues.Incomes Investing Activities</t>
  </si>
  <si>
    <t>03.Overdues.Net Cash Flow Operating Activities</t>
  </si>
  <si>
    <t>02.Overdues.Payments Operating Activities</t>
  </si>
  <si>
    <t>01.Overdues.Incomes Operating Activities</t>
  </si>
  <si>
    <t>Running Net Cash Flow</t>
  </si>
  <si>
    <t>VAT</t>
  </si>
  <si>
    <t>TOTAL EUR</t>
  </si>
  <si>
    <t>Ending Total Credit+Available</t>
  </si>
  <si>
    <t>0</t>
  </si>
  <si>
    <t>Starter</t>
  </si>
  <si>
    <t/>
  </si>
  <si>
    <t>DSK Bank</t>
  </si>
  <si>
    <t>Loans</t>
  </si>
  <si>
    <t>Заем</t>
  </si>
  <si>
    <t>Given loan</t>
  </si>
  <si>
    <t>YU Monbat</t>
  </si>
  <si>
    <t>W04</t>
  </si>
  <si>
    <t>W05</t>
  </si>
  <si>
    <t>W06</t>
  </si>
  <si>
    <t>W07</t>
  </si>
  <si>
    <t>W08</t>
  </si>
  <si>
    <t>Lead and lead alloys</t>
  </si>
  <si>
    <t>W09</t>
  </si>
  <si>
    <t>W10</t>
  </si>
  <si>
    <t>W11</t>
  </si>
  <si>
    <t>TND</t>
  </si>
  <si>
    <t>SND</t>
  </si>
  <si>
    <t>FAKHREDDINE SAKYES</t>
  </si>
  <si>
    <t>CHEBBI BATT</t>
  </si>
  <si>
    <t>JALELEDDINE B SALEM ZERELLI</t>
  </si>
  <si>
    <t>BRAHIM BEN MOHAMED MEDDEB</t>
  </si>
  <si>
    <t>SOCIETE AUTOS PIECES</t>
  </si>
  <si>
    <t>BOUAZIZ SLAH</t>
  </si>
  <si>
    <t>STE TIME</t>
  </si>
  <si>
    <t>STE SEGOR</t>
  </si>
  <si>
    <t>LES PIERRES DU NORD</t>
  </si>
  <si>
    <t>STE LAND'OR</t>
  </si>
  <si>
    <t>STE HARECH TRANS.TERRESTRE</t>
  </si>
  <si>
    <t>SOCIETE DE ROUTE ET BATIMENT</t>
  </si>
  <si>
    <t>LES VIGNERONS DE CARTHAGE</t>
  </si>
  <si>
    <t>SOCIETE M T M</t>
  </si>
  <si>
    <t>STE AGRODIS</t>
  </si>
  <si>
    <t>STE FAB. BETON-SELECT BETON</t>
  </si>
  <si>
    <t>ENTREPRISE BOUDOKHAN MOKHTAR</t>
  </si>
  <si>
    <t>STE TRAVAUX DU NORD</t>
  </si>
  <si>
    <t>CLIENT PASSAGER ASJ</t>
  </si>
  <si>
    <t>CLIENT PASSAGER - MEGRINE</t>
  </si>
  <si>
    <t>AJMI  LAAROUSSI</t>
  </si>
  <si>
    <t>HASSEN ABDELHAKIM B FREDJ</t>
  </si>
  <si>
    <t>OTD ESSALAMA</t>
  </si>
  <si>
    <t>MOHAMMED BEN NOURI MSAKNI</t>
  </si>
  <si>
    <t>TAHER BEN AMOR MAHJOUBI</t>
  </si>
  <si>
    <t>AMAL SALEM</t>
  </si>
  <si>
    <t>HAKIM BEN SADOK KHEMIS</t>
  </si>
  <si>
    <t>EQUIP. AUTOS MOKNINE</t>
  </si>
  <si>
    <t>JAADI MONCEF</t>
  </si>
  <si>
    <t>HAMDA MALEK BEN JILANI</t>
  </si>
  <si>
    <t>SELMI HANEN BT ALI</t>
  </si>
  <si>
    <t>BEN KHALED MOHSEN</t>
  </si>
  <si>
    <t>HAMIDA MOHSEN BEN HASSINE</t>
  </si>
  <si>
    <t>STE AL HAMD PIECE AUTO</t>
  </si>
  <si>
    <t>STE LIZIDI ACCESSOIRES AUTOS</t>
  </si>
  <si>
    <t>STE GENERAL BETON</t>
  </si>
  <si>
    <t>STE RESSIFI DES PIECES AUTOS</t>
  </si>
  <si>
    <t>KHALFALLAH MILOUD B MOHAMED</t>
  </si>
  <si>
    <t>CLIENT PASSAGER - GABES</t>
  </si>
  <si>
    <t>WALID BEN LAID GHARBI</t>
  </si>
  <si>
    <t>EBDELLI WALID BEN NASSER</t>
  </si>
  <si>
    <t>ARBI BEN ALIU GHARBI</t>
  </si>
  <si>
    <t>ALIBI YASSMINA BENT FARHAT</t>
  </si>
  <si>
    <t>STE GENERALE AUTO DU SUD</t>
  </si>
  <si>
    <t>HAJJI MALEK BEN MED LAID</t>
  </si>
  <si>
    <t>BELLIL MED FADHEL B.HAMMOUDA</t>
  </si>
  <si>
    <t>HOUSSAMEDDINE CHORFI</t>
  </si>
  <si>
    <t>ELKHALDI ANIS B MED LAKHDHAR</t>
  </si>
  <si>
    <t>SALEM B.ABDELLAZIZ BELHASSEN</t>
  </si>
  <si>
    <t>STE MARIEM AGRICOLE</t>
  </si>
  <si>
    <t>STE AOULED KHDHIRI SARL</t>
  </si>
  <si>
    <t>MANSOURI OM EZZINE BENT ALI</t>
  </si>
  <si>
    <t>OUERGHI MOUNIR B ABDELMAJID</t>
  </si>
  <si>
    <t>AMMARI BRAHIM B AHMED</t>
  </si>
  <si>
    <t>CLIENT PASSAGER JENDOUBA</t>
  </si>
  <si>
    <t>SOCIETE MAGASIN GENERAL</t>
  </si>
  <si>
    <t>GUIZANI FETHI</t>
  </si>
  <si>
    <t>HEDI ELHADEF  ( AGIL )</t>
  </si>
  <si>
    <t>STE. COMMERCIALE DES PIECES</t>
  </si>
  <si>
    <t>JAMEL BEN HEDI BEN KHSIB</t>
  </si>
  <si>
    <t>ALI BEN BRAHIM HAMMAMI</t>
  </si>
  <si>
    <t>SOCIETE NOUVELLE DE BOISSONS</t>
  </si>
  <si>
    <t>STE AFRIQUE AUTO</t>
  </si>
  <si>
    <t>COMPAGNIE TNNE DE NAVIG.</t>
  </si>
  <si>
    <t>STE DES PROD. SIDERURGIQUES</t>
  </si>
  <si>
    <t>STE TNNE DE BISCUIT SAIDA</t>
  </si>
  <si>
    <t>INTERMETAL</t>
  </si>
  <si>
    <t>STE AGILI TRANSPORT</t>
  </si>
  <si>
    <t>STE SAMFI</t>
  </si>
  <si>
    <t>STE AMARA RAPIDES SERVICES</t>
  </si>
  <si>
    <t>SOCIETE CHAABANE ET CIE</t>
  </si>
  <si>
    <t>SIRAJ BEN ZINA</t>
  </si>
  <si>
    <t>FATHI BEN FRADJ AZOUZI</t>
  </si>
  <si>
    <t>MOUNIR AROUS</t>
  </si>
  <si>
    <t>OTD CHAAL</t>
  </si>
  <si>
    <t>STE MEMMI-AUTO ET COMPAGNIES</t>
  </si>
  <si>
    <t>STE KACEM ET FRERES</t>
  </si>
  <si>
    <t>KHLIFI ACHREF BEN SAIYED</t>
  </si>
  <si>
    <t>TAIEB GHRIBI</t>
  </si>
  <si>
    <t>HEDI BEN MOHAMED GUENBRI</t>
  </si>
  <si>
    <t>STE BOUAOUAJA PCES .RECHANGE</t>
  </si>
  <si>
    <t>KHALED SALLAY</t>
  </si>
  <si>
    <t>JILANI BEN AHMED CHNINA</t>
  </si>
  <si>
    <t>EZZINE MED RAOUF B.ABDERAOUF</t>
  </si>
  <si>
    <t>STE GLE DE COMMERCE PIECES</t>
  </si>
  <si>
    <t>STE PLUS SERVICES "S P S A"</t>
  </si>
  <si>
    <t>STE BEN BRAHIM  " SBB "</t>
  </si>
  <si>
    <t>CENTRALE MAGASIN GENERAL</t>
  </si>
  <si>
    <t>JALEL BEN AHMED EL GABSI</t>
  </si>
  <si>
    <t>STE MDIALE PCE AUTOMOBILES</t>
  </si>
  <si>
    <t>LAHBIB HAMDI</t>
  </si>
  <si>
    <t>S. A. M.</t>
  </si>
  <si>
    <t>STE TUN.DES BOISSONS DU NORD</t>
  </si>
  <si>
    <t>M O N O G R O S</t>
  </si>
  <si>
    <t>STUFEME</t>
  </si>
  <si>
    <t>SOCIETE MAGHREBINE DES</t>
  </si>
  <si>
    <t>STE CARTHAGO</t>
  </si>
  <si>
    <t>SOCIETE AGRICOLE DICK</t>
  </si>
  <si>
    <t>BAAZAOUI SALAH</t>
  </si>
  <si>
    <t>FERJANI FATHALLAH</t>
  </si>
  <si>
    <t>ANIS BEN KHALIPHA RHAIEM</t>
  </si>
  <si>
    <t>ELAYEB SALEM BEN MUSTAPHA</t>
  </si>
  <si>
    <t>AYADI FOURATI</t>
  </si>
  <si>
    <t>DOUIK PIECES AUTOS</t>
  </si>
  <si>
    <t>STE CENTRE NAOUALI SERVICES</t>
  </si>
  <si>
    <t>MATHLOUTHI WALID B ABDLWAHEB</t>
  </si>
  <si>
    <t>LA PIECE EURO-JAPONAISE</t>
  </si>
  <si>
    <t>FETHI MAALOUL</t>
  </si>
  <si>
    <t>MABROUK BEN SALAH HAMMOURI</t>
  </si>
  <si>
    <t>EZZEDDINE LETIFI</t>
  </si>
  <si>
    <t>MOHAMED NACEUR ABDELLI</t>
  </si>
  <si>
    <t>GHARBI ELHABIB B AHMED</t>
  </si>
  <si>
    <t>MISSAOUI RIBEH BENT ARBI</t>
  </si>
  <si>
    <t>BACHTA MED NIZAR BEN AHMED</t>
  </si>
  <si>
    <t>SOCIETE DE NUTRITION ANIMALE</t>
  </si>
  <si>
    <t>SOCIETE SABA</t>
  </si>
  <si>
    <t>TRANSPOOL</t>
  </si>
  <si>
    <t>STE LUMIERE TRANSPORT</t>
  </si>
  <si>
    <t>CHIMICOULEURS</t>
  </si>
  <si>
    <t>NOUREDDINE ZOUCH</t>
  </si>
  <si>
    <t>CHAMAKHI BECHIR</t>
  </si>
  <si>
    <t>MAISON ROULT &amp; PNEU.</t>
  </si>
  <si>
    <t>ALI YAHYAOUI</t>
  </si>
  <si>
    <t>CHAMAKHI YOUSSEF</t>
  </si>
  <si>
    <t>COMPTOIR METOUIEN AUTOMOBILE</t>
  </si>
  <si>
    <t>IMED BEN ZEKRI</t>
  </si>
  <si>
    <t>STE PIECES RECH.EUROPEENNES</t>
  </si>
  <si>
    <t>EQUIPEMENT VOITURES    [EVE]</t>
  </si>
  <si>
    <t>MATERIELS POIDS LOURDS</t>
  </si>
  <si>
    <t>MONDHER MEFTAH</t>
  </si>
  <si>
    <t>STE HADJ AUTO</t>
  </si>
  <si>
    <t>ETABLISSEMENT DABOUSSI</t>
  </si>
  <si>
    <t>NAIM BERRICH</t>
  </si>
  <si>
    <t>MANAI WAHID</t>
  </si>
  <si>
    <t>SOCIETE AGRI MAN</t>
  </si>
  <si>
    <t>STE UNIVSEL AUTOMOTIVES PART</t>
  </si>
  <si>
    <t>BEN SALEM MALIKA</t>
  </si>
  <si>
    <t>GENERALE ELECT.AUTOMOBILE</t>
  </si>
  <si>
    <t>STE PIECES.RECH.FRANCAISE</t>
  </si>
  <si>
    <t>STE TUN.PCE.RECH.ALM.SOTUPRA</t>
  </si>
  <si>
    <t>STE ESPACE.ARTS.DECOR.FER</t>
  </si>
  <si>
    <t>AMENI DES PIECES DETACHEES</t>
  </si>
  <si>
    <t>STE ALLO MECANO</t>
  </si>
  <si>
    <t>STE BEST BATTERIE</t>
  </si>
  <si>
    <t>STE COMPTOIR VOITURE MODERNE</t>
  </si>
  <si>
    <t>STE SOCOFA</t>
  </si>
  <si>
    <t>ETS.BEN JOMAA AUTOS</t>
  </si>
  <si>
    <t>BECHIR BOUCEDRA</t>
  </si>
  <si>
    <t>CHENIB MOHAMED- ESSAYARA</t>
  </si>
  <si>
    <t>SOCIETE CEPA</t>
  </si>
  <si>
    <t>M P R- ESSID LASSAAD</t>
  </si>
  <si>
    <t>STE MATEUR QUINC [SOGEMAQ]</t>
  </si>
  <si>
    <t>ESSAIED SALAH</t>
  </si>
  <si>
    <t>CHEDLY AOUINI</t>
  </si>
  <si>
    <t>STE  COMPTOIR CYRINE-MARIEM</t>
  </si>
  <si>
    <t>AMOR BEN ABDRAHMENE BIBANI</t>
  </si>
  <si>
    <t>AMEL ZGUIDENE EP SADFI</t>
  </si>
  <si>
    <t>NOUREDDINE CHENIB</t>
  </si>
  <si>
    <t>SOCIETE DRIDI AUTO (SDA)</t>
  </si>
  <si>
    <t>MONCEF ZARRAGA</t>
  </si>
  <si>
    <t>COMPTOIR PIECES AUTO ET</t>
  </si>
  <si>
    <t>KHALED DRIDI</t>
  </si>
  <si>
    <t>SOCIETE SOPI</t>
  </si>
  <si>
    <t>MOHAMED ZARAGA  Z P A</t>
  </si>
  <si>
    <t>SOCIETE LA DOUCE</t>
  </si>
  <si>
    <t>AUTO ZARGA</t>
  </si>
  <si>
    <t>STE OULED AHMED DE PIECES</t>
  </si>
  <si>
    <t>CHIBANI BEN SALEM TAYEB</t>
  </si>
  <si>
    <t>STE ARFA AUTO PLUS</t>
  </si>
  <si>
    <t>ABDELKADER MOEZ BEN LAMINE</t>
  </si>
  <si>
    <t>STE JAPAN MOTORS COMPANY</t>
  </si>
  <si>
    <t>STE DOGHRI AL BARAKA</t>
  </si>
  <si>
    <t>SMPA MASMOUDI PIECES AUTOS</t>
  </si>
  <si>
    <t>STE YOSR DE PIECES AUTOS</t>
  </si>
  <si>
    <t>RIGHT CARS</t>
  </si>
  <si>
    <t>SO.CO.PI</t>
  </si>
  <si>
    <t>STE OUBAY DE PIECES</t>
  </si>
  <si>
    <t>AGILI PIECES DETACHEES</t>
  </si>
  <si>
    <t>STE ALBOURAQ PIECES AUTO</t>
  </si>
  <si>
    <t>AOUINI SAFOUANE</t>
  </si>
  <si>
    <t>STE TAHRI STATION SERVICES</t>
  </si>
  <si>
    <t>STE COMPTOIR PCES RCHGS+ELEC</t>
  </si>
  <si>
    <t>STE FREE RENT A CAR</t>
  </si>
  <si>
    <t>MOHSEN ZARAGA</t>
  </si>
  <si>
    <t>COMPTOIR AUTO.SVCES RAPIDES</t>
  </si>
  <si>
    <t>STE ELAMAL PIECS AUTOMOBILES</t>
  </si>
  <si>
    <t>STE GLOBALE BATTERIES DAOUDI</t>
  </si>
  <si>
    <t>CARREFOUR BATTERIES</t>
  </si>
  <si>
    <t>PIECES 9</t>
  </si>
  <si>
    <t>STE KACEM ET FILS " EC "</t>
  </si>
  <si>
    <t>STE QUALITY SPARE PARTS</t>
  </si>
  <si>
    <t>BEJI FAYCEL</t>
  </si>
  <si>
    <t>STE AUTO SERVICE PLUS</t>
  </si>
  <si>
    <t>SOCIETE HNIA</t>
  </si>
  <si>
    <t>BEN ALI HAMDI</t>
  </si>
  <si>
    <t>STE SAMI BOUDALI SVICE AUTO</t>
  </si>
  <si>
    <t>RIAHI TAREK B HMIDA B MED</t>
  </si>
  <si>
    <t>STE MUST SERVICES</t>
  </si>
  <si>
    <t>ESSAFI AUTO</t>
  </si>
  <si>
    <t>FIRST AUTOMOTIVE</t>
  </si>
  <si>
    <t>AUTO ZONE</t>
  </si>
  <si>
    <t>HICHRI MOHAMED</t>
  </si>
  <si>
    <t>HEDI BOUZIRI</t>
  </si>
  <si>
    <t>SOCIETE ZAGHLA FRERES</t>
  </si>
  <si>
    <t>STE ELECTRO-MECANIQUE</t>
  </si>
  <si>
    <t>EL FAIDI MOHAMED NIZAR</t>
  </si>
  <si>
    <t>GARA NABIL BEN BECHIR</t>
  </si>
  <si>
    <t>FETHI MISSAOUI</t>
  </si>
  <si>
    <t>ABDELKADER B YOUSSEF GHARBI</t>
  </si>
  <si>
    <t>MOHAMED BEN MOHAMED SAMIR</t>
  </si>
  <si>
    <t>STE PIECES RECHANGES "SPJA"</t>
  </si>
  <si>
    <t>GROCOMA</t>
  </si>
  <si>
    <t>PROCAR TUNISIE</t>
  </si>
  <si>
    <t>STE CHAABANI AUTOS "S-C-A"</t>
  </si>
  <si>
    <t>BOUZAYENE AUTO</t>
  </si>
  <si>
    <t>JOUINI AUTO " J A "</t>
  </si>
  <si>
    <t>OMEGA PIECES</t>
  </si>
  <si>
    <t>UNIVERS ELECT.AUTOS HOSNI</t>
  </si>
  <si>
    <t>ADEL BEN ACHOUR ATTAYA-MOBIL</t>
  </si>
  <si>
    <t>OUARDA HALLOUMI-TOTAL</t>
  </si>
  <si>
    <t>SAIDA SARRAY VEUVE FENINA</t>
  </si>
  <si>
    <t>RHIM CHEDLY</t>
  </si>
  <si>
    <t>TEMANI SADOK</t>
  </si>
  <si>
    <t>NEJI EL JAZI</t>
  </si>
  <si>
    <t>STE AGRI.QUINCAILLERIE  AMEL</t>
  </si>
  <si>
    <t>STE L'HORIZON DE PIECES DE</t>
  </si>
  <si>
    <t>AYMEN BEN HAMMADI BENAMOR</t>
  </si>
  <si>
    <t>STE SAAIDI PIECES  RECHANGE</t>
  </si>
  <si>
    <t>MAJED BEN MED HAMMAMI</t>
  </si>
  <si>
    <t>NOUREDDINE B MOHAMOUD KNIOUA</t>
  </si>
  <si>
    <t>TAHER KABOUS ROYAL AUTO</t>
  </si>
  <si>
    <t>STE EL MABROUK</t>
  </si>
  <si>
    <t>SOUHEIL TEKAYA</t>
  </si>
  <si>
    <t>STE BOUKHZAR SARL</t>
  </si>
  <si>
    <t>STE EL HAMDI PIECES.RECHANGE</t>
  </si>
  <si>
    <t>STE BICHIOU BRICO HOME</t>
  </si>
  <si>
    <t>STE RAMI.VNTE.PICES.RECHANGE</t>
  </si>
  <si>
    <t>ESSKANDER SLIMAN</t>
  </si>
  <si>
    <t>STE MATER ET EQUIP . BICHIOU</t>
  </si>
  <si>
    <t>STE CAP  AUTO PIECES SA</t>
  </si>
  <si>
    <t>STE NORCINE PIECES AUTO</t>
  </si>
  <si>
    <t>TAREK BEN KHEMAIES LAHBIB</t>
  </si>
  <si>
    <t>ETABLISSEMENTS AUPEICLE</t>
  </si>
  <si>
    <t>STE MATEUR DE PIECES AUTOS</t>
  </si>
  <si>
    <t>SOCIETE PIECE AUTO ESSAID</t>
  </si>
  <si>
    <t>NAJET BENT SALAH ZAMELI</t>
  </si>
  <si>
    <t>NAILA BEN AHMED JEMAI</t>
  </si>
  <si>
    <t>LE PRESTATAIRE  [ 1 ]</t>
  </si>
  <si>
    <t>SOCIETE SAADA</t>
  </si>
  <si>
    <t>HELA FERJANI NEE AJMI</t>
  </si>
  <si>
    <t>STE LAHBIB PIECES RECH-PNEUS</t>
  </si>
  <si>
    <t>CHHIMI HENDA</t>
  </si>
  <si>
    <t>STE TOUNSI PIECES AUTO</t>
  </si>
  <si>
    <t>STE.GUEDRI MOHSEN ET FRERES</t>
  </si>
  <si>
    <t>SOUFIANE MANNAI</t>
  </si>
  <si>
    <t>STE CHIBANI COMMERCE&amp;SERVICE</t>
  </si>
  <si>
    <t>BAHKLI  ABDELWAHAB</t>
  </si>
  <si>
    <t>BEN HAJ SALEM HOUSSEM</t>
  </si>
  <si>
    <t>STE GEN.ELCTRIQUE AUTOMOBILE</t>
  </si>
  <si>
    <t>FAROUK SAADANI</t>
  </si>
  <si>
    <t>BOURAOUI LAMTI</t>
  </si>
  <si>
    <t>SOCIETE COTUSEM</t>
  </si>
  <si>
    <t>SOSTEM</t>
  </si>
  <si>
    <t>CERI TUNISIE(CIE EURAFRICAIN</t>
  </si>
  <si>
    <t>STE FIX-N-GO</t>
  </si>
  <si>
    <t>STE NASR CONTRACTORS</t>
  </si>
  <si>
    <t>SOCIETE EL KANAOUAT</t>
  </si>
  <si>
    <t>STE LAC RENT A CAR</t>
  </si>
  <si>
    <t>BOURAQ VEHICULES A MOTEUR</t>
  </si>
  <si>
    <t>STE AGRICOLE SIDI OTHMANE</t>
  </si>
  <si>
    <t>SOCIETE B S A</t>
  </si>
  <si>
    <t>LOUKIL VEHICULES INDUSTRIELS</t>
  </si>
  <si>
    <t>MEDDIS</t>
  </si>
  <si>
    <t>STE MARJA DE DEVELOPPEMENT</t>
  </si>
  <si>
    <t>BASMA BENT ALI SAYYER</t>
  </si>
  <si>
    <t>BEDOUI MONGI BEN SALEM</t>
  </si>
  <si>
    <t>SALAH FNAIECH</t>
  </si>
  <si>
    <t>STE HERITIERS MHAMED SOUGUA</t>
  </si>
  <si>
    <t>STE GOMRI FRERES DE PIECES</t>
  </si>
  <si>
    <t>STE M&amp;M EQUIPEMENTS DE PECHE</t>
  </si>
  <si>
    <t>BADREDDDINE MED.B AHMED</t>
  </si>
  <si>
    <t>KERKENI NIZAR B ALI</t>
  </si>
  <si>
    <t>STE ELWASAT</t>
  </si>
  <si>
    <t>HAZEM HAMMOUDA</t>
  </si>
  <si>
    <t>STE COGEP AUTO</t>
  </si>
  <si>
    <t>SFAX TECH. AUTO-CHARFEDINE</t>
  </si>
  <si>
    <t>ELECTRO-AUTO</t>
  </si>
  <si>
    <t>COMPTOIR ABDENNADHER</t>
  </si>
  <si>
    <t>HACHICHA THAMEUR</t>
  </si>
  <si>
    <t>COPI  AUTOS</t>
  </si>
  <si>
    <t>MOHAMED GHARIANI</t>
  </si>
  <si>
    <t>S I A  BEN JEMAA ET CIE</t>
  </si>
  <si>
    <t>STE.DES PIECES POIDS LOURD</t>
  </si>
  <si>
    <t>C C P D</t>
  </si>
  <si>
    <t>S. BADREDDINE CHERIF &amp; CIES</t>
  </si>
  <si>
    <t>ETAB. FARHAT BOUJELBAN</t>
  </si>
  <si>
    <t>SFAX VEHICULES INDUSTRIELS</t>
  </si>
  <si>
    <t>KALLEL LASSAAD</t>
  </si>
  <si>
    <t>SOCIETE AMMOUS ET CIE</t>
  </si>
  <si>
    <t>ZOUARI FRERES</t>
  </si>
  <si>
    <t>WAJDI BOUZGENDA</t>
  </si>
  <si>
    <t>KHENFIR MOHAMED LAMJED</t>
  </si>
  <si>
    <t>ETS. FAIZA GARG. &amp; BOUHAMED</t>
  </si>
  <si>
    <t>S M E A</t>
  </si>
  <si>
    <t>ALI JRIBI</t>
  </si>
  <si>
    <t>SMAOUI MOHSEN</t>
  </si>
  <si>
    <t>STE CDTPR</t>
  </si>
  <si>
    <t>LAJNEF SAMI BEN MOHAMED</t>
  </si>
  <si>
    <t>GUIDARA ABDALLAH</t>
  </si>
  <si>
    <t>CENTRE DE DISTRIBUT. PIECES</t>
  </si>
  <si>
    <t>STE HSOUNA FRIKHA ET FILS</t>
  </si>
  <si>
    <t>HABIB KHECHAREM</t>
  </si>
  <si>
    <t>KALLEL HATEM</t>
  </si>
  <si>
    <t>SOCIETE GENERAL DE PIECES</t>
  </si>
  <si>
    <t>MOHAMED BOUAZIZ</t>
  </si>
  <si>
    <t>STE     SCAPA</t>
  </si>
  <si>
    <t>SOCIETE ALI PIECES AUTOS</t>
  </si>
  <si>
    <t>STE COMPTOIR SFAXIEN PIECES</t>
  </si>
  <si>
    <t>GENERALE PIECES AUTO "GPA"</t>
  </si>
  <si>
    <t>STE FIAT AUTO PIECES [ FAP ]</t>
  </si>
  <si>
    <t>F.I.A.M</t>
  </si>
  <si>
    <t>STE FRIKHA PIECES AUTO</t>
  </si>
  <si>
    <t>SOCIETE VEPRA</t>
  </si>
  <si>
    <t>STE IDEALE PIECES AUTOS SIPA</t>
  </si>
  <si>
    <t>MAKNI HANEN</t>
  </si>
  <si>
    <t>MOHAMED AMINE BEN AMOR</t>
  </si>
  <si>
    <t>STE SLIM VENTE PIECES AUTOS</t>
  </si>
  <si>
    <t>STE KZ PIECES AUTOS</t>
  </si>
  <si>
    <t>STE DES PIECES DE RECHANGE</t>
  </si>
  <si>
    <t>STE RANEN.PIECES DE RECHANGE</t>
  </si>
  <si>
    <t>STE M'NEJJA PIECES</t>
  </si>
  <si>
    <t>STE HAJ TAIEB PIECES.RECHANG</t>
  </si>
  <si>
    <t>BENERGUIGA WASSIM B.MED HEDI</t>
  </si>
  <si>
    <t>SOSAPIA</t>
  </si>
  <si>
    <t>SOCIETE C P R A</t>
  </si>
  <si>
    <t>S P I R</t>
  </si>
  <si>
    <t>STE REKIK AUTOS</t>
  </si>
  <si>
    <t>SOCIETE     T I P S</t>
  </si>
  <si>
    <t>STE CO P E M</t>
  </si>
  <si>
    <t>STE AUTO PLUS</t>
  </si>
  <si>
    <t>CHEDLY BOUZID</t>
  </si>
  <si>
    <t>SOKAP AUTOS</t>
  </si>
  <si>
    <t>AYMEN AMMAR</t>
  </si>
  <si>
    <t>FATMA KTATA ( ETS EHK )</t>
  </si>
  <si>
    <t>MOHAMED AYOUB TOUNSI</t>
  </si>
  <si>
    <t>NOUR GENERAL AUTOS</t>
  </si>
  <si>
    <t>STE CPF SALLEMI</t>
  </si>
  <si>
    <t>GROUPEMENT MANUTENTIONNAIRES</t>
  </si>
  <si>
    <t>STE NACEUR AUTOM.SERVICES</t>
  </si>
  <si>
    <t>MEUBLATEX</t>
  </si>
  <si>
    <t>STE VOYAGE&amp;LOISIRS TUNISIE</t>
  </si>
  <si>
    <t>STE INVST.HOTELIERS MOURADI</t>
  </si>
  <si>
    <t>SALAH MHIRI</t>
  </si>
  <si>
    <t>STE.MAGHR. DE PIECES DE RECH</t>
  </si>
  <si>
    <t>HATEM BEN SALAH KRAIEM</t>
  </si>
  <si>
    <t>ALI LAYOUNI- STATION SHELL</t>
  </si>
  <si>
    <t>ETS. JEDIDI RIADH</t>
  </si>
  <si>
    <t>S T A A S</t>
  </si>
  <si>
    <t>STE MESTIRI ET FILS</t>
  </si>
  <si>
    <t>STE ROUA VENTE ET ACHAT EN</t>
  </si>
  <si>
    <t>SOCIETE DARDOUR ET FILS</t>
  </si>
  <si>
    <t>TAHER MESTIRI</t>
  </si>
  <si>
    <t>STE ELECTRICIA AUTO</t>
  </si>
  <si>
    <t>STE DES EQUIP.INDUST.&amp;TRANSP</t>
  </si>
  <si>
    <t>STE DITRI-FILTRE</t>
  </si>
  <si>
    <t>STE MY CAR DISTRIBUTION</t>
  </si>
  <si>
    <t>STE CIPA</t>
  </si>
  <si>
    <t>GRAJA NIZAR "GENERAL AUTO"</t>
  </si>
  <si>
    <t>NADER.COMRC.INTERNATIONALE</t>
  </si>
  <si>
    <t>KRIAA AHMED</t>
  </si>
  <si>
    <t>BAYA FREDJ</t>
  </si>
  <si>
    <t>SOCIETE WORLD PARTS</t>
  </si>
  <si>
    <t>AHMED BEN ALI TEKAYA</t>
  </si>
  <si>
    <t>STE SARRA AUTO</t>
  </si>
  <si>
    <t>STE GENERALE EQUIP.MARITIME</t>
  </si>
  <si>
    <t>STE GALAXY DE SRVICES</t>
  </si>
  <si>
    <t>STE BEN AISSA AUTO</t>
  </si>
  <si>
    <t>MARWEN BEN MED BEN HLIMA</t>
  </si>
  <si>
    <t>STE ELWIFAK.PIECES.RECHANGES</t>
  </si>
  <si>
    <t>PIECES AUTOS BEN ALAYA MED</t>
  </si>
  <si>
    <t>STE EL GHARBI EQUIP.GENERAL</t>
  </si>
  <si>
    <t>NEJI KHIAREDDINE</t>
  </si>
  <si>
    <t>HAMIDA SHILI</t>
  </si>
  <si>
    <t>STE BOUKHRIS PICES.RECHANGES</t>
  </si>
  <si>
    <t>GUEDHAMI JALEL</t>
  </si>
  <si>
    <t>STE AMEN CAR DU CENTRE</t>
  </si>
  <si>
    <t>STE YASSINE PETROLIUM</t>
  </si>
  <si>
    <t>STE MAHDIA AUTO</t>
  </si>
  <si>
    <t>STE AUTO PRO</t>
  </si>
  <si>
    <t>STE ALFATIMYA CARS</t>
  </si>
  <si>
    <t>LES INDUSTRIES DE CARROSSAGE</t>
  </si>
  <si>
    <t>SOCIETE TRANS-FOOD</t>
  </si>
  <si>
    <t>SOTUDIS</t>
  </si>
  <si>
    <t>T T S</t>
  </si>
  <si>
    <t>STE DE BETON INDUST. GLOULOU</t>
  </si>
  <si>
    <t>STE RABII DE TRANS TERRESTRE</t>
  </si>
  <si>
    <t>STE L'EPI D'OR TRANSPORT</t>
  </si>
  <si>
    <t>STE LA PERLE DE BETON INDUST</t>
  </si>
  <si>
    <t>STE D'ASSIST MAINT AUTO SAMA</t>
  </si>
  <si>
    <t>MOHAMED GUIZA</t>
  </si>
  <si>
    <t>PIECE AUTO YOUSSEF ELFEKILI</t>
  </si>
  <si>
    <t>S.G.P</t>
  </si>
  <si>
    <t>MOUHAMED GDEMME</t>
  </si>
  <si>
    <t>MOHAMED BEN SALAH BENHASSEN</t>
  </si>
  <si>
    <t>SOCIETE EL HOUIOUI</t>
  </si>
  <si>
    <t>JOMAA BENT MABROUK NAJII</t>
  </si>
  <si>
    <t>SOCIETE CHAIBI DE CARBURANT</t>
  </si>
  <si>
    <t>STE LA RECHANGE AUTOMOBILE</t>
  </si>
  <si>
    <t>STE MBABET AUTO</t>
  </si>
  <si>
    <t>S P A E</t>
  </si>
  <si>
    <t>KHROUF BAGHDADI B BOULBABA</t>
  </si>
  <si>
    <t>STE B.ABDESSALEM PIECES AUTO</t>
  </si>
  <si>
    <t>BEDOUI MANEL BT ALI</t>
  </si>
  <si>
    <t>CHETTAOUI AFIF BEN TAEIB</t>
  </si>
  <si>
    <t>SOCIETE EL WAFA</t>
  </si>
  <si>
    <t>MOHAMED B BELGACEM MISSAOUI</t>
  </si>
  <si>
    <t>CHOKRI KSIKSI</t>
  </si>
  <si>
    <t>SADOK  DERMECH</t>
  </si>
  <si>
    <t>MOURAD BEN GACEM NALOUTI</t>
  </si>
  <si>
    <t>STE FOURNTURES AUTOS</t>
  </si>
  <si>
    <t>AWADNI MAATOUG</t>
  </si>
  <si>
    <t>HAOUARI CHOKRI</t>
  </si>
  <si>
    <t>HAMZA BALBALI</t>
  </si>
  <si>
    <t>STE M W AUTO'S</t>
  </si>
  <si>
    <t>STE EQUIP.INDUSTRIEL &amp; MARIT</t>
  </si>
  <si>
    <t>HADDAD MAKHLOUF</t>
  </si>
  <si>
    <t>STE FRERES NALOUTI</t>
  </si>
  <si>
    <t>ZAIED HABIB BEN MOHAMED</t>
  </si>
  <si>
    <t>NASRALLAH BELGACEM B.HOUCH</t>
  </si>
  <si>
    <t>STE COMPTOIR MARITINE DJERBA</t>
  </si>
  <si>
    <t>NALOUTI SALAH BEN MAHMOUD</t>
  </si>
  <si>
    <t>JIHED ELARBI</t>
  </si>
  <si>
    <t>RIDHA BN ABDALLALH BOUTALEB</t>
  </si>
  <si>
    <t>STE TRANSPORT ET MANUTENTION</t>
  </si>
  <si>
    <t>NABIL B AHMED B SALAH SMAII</t>
  </si>
  <si>
    <t>SALEM AGIL</t>
  </si>
  <si>
    <t>ALOUI HEDI BEN MOHAMED</t>
  </si>
  <si>
    <t>M'BAREK BEN SALAH  NASRI</t>
  </si>
  <si>
    <t>ALOUI HEDI</t>
  </si>
  <si>
    <t>NASRI WALID BEN ABBES</t>
  </si>
  <si>
    <t>CHAABANI OKBA BEN ALI</t>
  </si>
  <si>
    <t>REBAII MAHJOUB BEN SAHBI</t>
  </si>
  <si>
    <t>STE NIZAR HASNI</t>
  </si>
  <si>
    <t>CHAABANI MOHAMED BEN DHAW</t>
  </si>
  <si>
    <t>BECHIR BEN MOHAMED BRIKI</t>
  </si>
  <si>
    <t>AMMARI WISSEM  BEN MOHAMED</t>
  </si>
  <si>
    <t>STE.GEANT PICES AUTO&amp;MEUBLE</t>
  </si>
  <si>
    <t>NAASRI AHMED B MED HEDI</t>
  </si>
  <si>
    <t>YACOUBI BEN MOULDI EL ABED</t>
  </si>
  <si>
    <t>HOUCINE B. ABDELHAMID BOUONI</t>
  </si>
  <si>
    <t>MEJDI NAJET BENT IBRAHIM</t>
  </si>
  <si>
    <t>CHAABANE BADREDDINE B.MED</t>
  </si>
  <si>
    <t>ELMABROUKI.SERV.MECANIQUES</t>
  </si>
  <si>
    <t>HAROUNI HAFSIA BT MOHAMED</t>
  </si>
  <si>
    <t>RACHED BEN BRAHIM MAMMACHA</t>
  </si>
  <si>
    <t>YAAKOUBI AMMAR B MED B AMMAR</t>
  </si>
  <si>
    <t>KHNICH LOTFI BEN AHMED</t>
  </si>
  <si>
    <t>MOHAMED TAHER TNANCHA</t>
  </si>
  <si>
    <t>RACHED BEN AMOR BOUBAKER</t>
  </si>
  <si>
    <t>SALEM BEN MED BEN BRAHIM</t>
  </si>
  <si>
    <t>NASR BEN ALI RTIMI</t>
  </si>
  <si>
    <t>STE AL BARAKA EQUIP.GENERALE</t>
  </si>
  <si>
    <t>BEN IBRAHIM ALI B.ELHOUSSIN</t>
  </si>
  <si>
    <t>STE NEFZAWA EQUIPS GENERALE</t>
  </si>
  <si>
    <t>STE.PCS AUTOS.EQUIP.AGRICOLE</t>
  </si>
  <si>
    <t>BEN YOUSSEF IHEB B.ELMEHDI</t>
  </si>
  <si>
    <t>SMIDA MABROUKA BENT BELGACEM</t>
  </si>
  <si>
    <t>STE FRERES RADHOUANI DE</t>
  </si>
  <si>
    <t>STE MESTIRI&amp;FILS TRAV.PUBLIC</t>
  </si>
  <si>
    <t>STE BOUAJILA ALI DE TP</t>
  </si>
  <si>
    <t>STE UNIVERS AUTOS DOUZ</t>
  </si>
  <si>
    <t>STE BEN SALAH.TRAVAUX PUBLIC</t>
  </si>
  <si>
    <t>SADOK RHOUMA</t>
  </si>
  <si>
    <t>HOUCINE LOUSSAIEF</t>
  </si>
  <si>
    <t>RIDHA BEN ALI MENSI</t>
  </si>
  <si>
    <t>FIDHA AMINE B FATHI B HEDI</t>
  </si>
  <si>
    <t>STE MEZRI.VTE PCE.RECH.AGRIC</t>
  </si>
  <si>
    <t>HICHEM BEN IBRAHIM RAHALI</t>
  </si>
  <si>
    <t>STE RAHMANI DE PIECES AUTOS</t>
  </si>
  <si>
    <t>STE ALHAYET PARTS</t>
  </si>
  <si>
    <t>ZIED B.MED ALI B.SAADI AYARI</t>
  </si>
  <si>
    <t>ELHADHBA BT MED EL ZAIDI</t>
  </si>
  <si>
    <t>GHARBI JALEL BEN BRAHIM</t>
  </si>
  <si>
    <t>SOUADI ABDELKADER</t>
  </si>
  <si>
    <t>ABDELBAKI KHEMIRI</t>
  </si>
  <si>
    <t>KOUKI FAOUZI</t>
  </si>
  <si>
    <t>OUESLATI LOTFI B BELGACEM</t>
  </si>
  <si>
    <t>SAMIR BEN SLIMEN AOUADI</t>
  </si>
  <si>
    <t>SOCIETE GENERAL DE PNEUS</t>
  </si>
  <si>
    <t>STE TUN DE PRODUITS AGRICOLE</t>
  </si>
  <si>
    <t>STE TUNISIENNE AGRICOLE</t>
  </si>
  <si>
    <t>NABIHA REZGUI BEN HABIB</t>
  </si>
  <si>
    <t>STE TAXI 86</t>
  </si>
  <si>
    <t>STE BEN MECHRI AUTO PIECES</t>
  </si>
  <si>
    <t>MECHERGUI MED- EQUIPT AGRIC.</t>
  </si>
  <si>
    <t>ANIS BEN REHAIEM NASRI</t>
  </si>
  <si>
    <t>WALID BEN HABIB CHORFI</t>
  </si>
  <si>
    <t>STE MECHERGUI D'EQUIP. AUTOS</t>
  </si>
  <si>
    <t>ROJDI BEN MOHAMED KRAOUII</t>
  </si>
  <si>
    <t>STE MAIS</t>
  </si>
  <si>
    <t>REZGUI ANIS BEN ALI BN AMARA</t>
  </si>
  <si>
    <t>CHORFI FOUED</t>
  </si>
  <si>
    <t>BRIHMI SABER B MASSOUD</t>
  </si>
  <si>
    <t>KHALED GHAZOUANI</t>
  </si>
  <si>
    <t>ISSAOUI ABDERRAHMEN</t>
  </si>
  <si>
    <t>MAHER BEN ABID</t>
  </si>
  <si>
    <t>HATEM BEN MOHAMED KOUKI</t>
  </si>
  <si>
    <t>STE GHAMMOUR ENAKHIL</t>
  </si>
  <si>
    <t>FEKRI BEN MOHAMED BAKLOUTI</t>
  </si>
  <si>
    <t>SOUAD BENT HEDI KALAI</t>
  </si>
  <si>
    <t>BOUGANMI ABDELHAKIM B MOSBAH</t>
  </si>
  <si>
    <t>OUERFELLI IMEDEDDINE B.SALAH</t>
  </si>
  <si>
    <t>STE ELAJMI PIECES AUTOS</t>
  </si>
  <si>
    <t>STE TLILI AUTO</t>
  </si>
  <si>
    <t>B  S  B TOYOTA</t>
  </si>
  <si>
    <t>STE " SO TRA PRO "</t>
  </si>
  <si>
    <t>STE.FABRICATION.BOISSONS.TUN</t>
  </si>
  <si>
    <t>S.T.B.G.</t>
  </si>
  <si>
    <t>STE AFRIVISION SERVICES</t>
  </si>
  <si>
    <t>AHMED BEN FETHI CHOUCHENE</t>
  </si>
  <si>
    <t>AMOR B.SADEK AOUDH</t>
  </si>
  <si>
    <t>STE ALHADITHA DE PIECES AUTO</t>
  </si>
  <si>
    <t>AMMAR ESSID</t>
  </si>
  <si>
    <t>HIDOURI ABDALLAH B AMMAR</t>
  </si>
  <si>
    <t>OTHMANI MONCEF BEN LAKHDAR</t>
  </si>
  <si>
    <t>SOMATRA-GET</t>
  </si>
  <si>
    <t>STE DU DJEBEL DJRISSA</t>
  </si>
  <si>
    <t>STE ENTREPRISES SABBEH RAFIK</t>
  </si>
  <si>
    <t>STE D'EMBALLAGE METALLIQUE</t>
  </si>
  <si>
    <t>STE MATECH</t>
  </si>
  <si>
    <t>TOTAL TUNISIE</t>
  </si>
  <si>
    <t>O.T.D AGRO-COMBINET BOUZOUIT</t>
  </si>
  <si>
    <t>MESSAOUD ETTAIEB</t>
  </si>
  <si>
    <t>SOCIETE AU COEUR DU DESERT</t>
  </si>
  <si>
    <t>STE LUMIERE LOGISTIQUE</t>
  </si>
  <si>
    <t>SOTUNOL</t>
  </si>
  <si>
    <t>MEJRI DE PNEUMATIQUE "SMP"</t>
  </si>
  <si>
    <t>STE SLAMA TECH.AVCEE.FROID</t>
  </si>
  <si>
    <t>STE.TRANSP.DISTR.MANUTENTION</t>
  </si>
  <si>
    <t>SECADENORD</t>
  </si>
  <si>
    <t>SOCIETE MBG</t>
  </si>
  <si>
    <t>STE AGRICOLE SAOUEF</t>
  </si>
  <si>
    <t>AMMAR B. ABDERRAHMEN GHRIBI</t>
  </si>
  <si>
    <t>SAMI BEN EZZEDINE B ABDALLAH</t>
  </si>
  <si>
    <t>S. T. A. M.</t>
  </si>
  <si>
    <t>SOTUBISE</t>
  </si>
  <si>
    <t>ECOLOGIQUE TUNISO-ITALIENNE</t>
  </si>
  <si>
    <t>ABDELAZIZ B JEMAI SOUISSI</t>
  </si>
  <si>
    <t>ABDELMAKSOUD IMED B LAZHAR</t>
  </si>
  <si>
    <t>KHAMIS FAHIM BEN SADOK</t>
  </si>
  <si>
    <t>STE KHAMMARIA PIECE RECHANGE</t>
  </si>
  <si>
    <t>KOTNI ALI BEN SALAH</t>
  </si>
  <si>
    <t>GHARBI BILEL BEN ELARBI</t>
  </si>
  <si>
    <t>SOCIETE AGENCES DE VOYAGES</t>
  </si>
  <si>
    <t>SEIFEDDINE BEN ALI</t>
  </si>
  <si>
    <t>BEN TAHA PIECES AUTO</t>
  </si>
  <si>
    <t>MOHAMED RACHED AMAMOU</t>
  </si>
  <si>
    <t>STE SIPRAMA</t>
  </si>
  <si>
    <t>BT SERVICES SURAL</t>
  </si>
  <si>
    <t>STE KHELIFI PIECES.RECHANGE</t>
  </si>
  <si>
    <t>STE COGEPA</t>
  </si>
  <si>
    <t>SKANDER MABROUK</t>
  </si>
  <si>
    <t>AOUADI MOHAMED BEN CHAOUKI</t>
  </si>
  <si>
    <t>GLOBALE PIECES</t>
  </si>
  <si>
    <t>STE BOUANI.PIECES .RECHANGE</t>
  </si>
  <si>
    <t>TROIS J JARRAYA</t>
  </si>
  <si>
    <t>TRABELSI JAMEL</t>
  </si>
  <si>
    <t>SO CO TEM</t>
  </si>
  <si>
    <t>ATECH RENT CAR</t>
  </si>
  <si>
    <t>STE     L A S      DES PNEUS</t>
  </si>
  <si>
    <t>STE METHAMEN AUTO PLUS</t>
  </si>
  <si>
    <t>STE RINAD EQUIP.AGRICOLES</t>
  </si>
  <si>
    <t>KHALFA ABDELKADER</t>
  </si>
  <si>
    <t>STE JEBALI AGRICOLE</t>
  </si>
  <si>
    <t>STE MED ALI DE PIECES DE</t>
  </si>
  <si>
    <t>SOGEPIA</t>
  </si>
  <si>
    <t>ABDELKARIM CHEBBI</t>
  </si>
  <si>
    <t>STE BELKAHIA SERVICE</t>
  </si>
  <si>
    <t>BEN DKHIL FREDJ BEN HASSAN</t>
  </si>
  <si>
    <t>LAJNAF SALHA</t>
  </si>
  <si>
    <t>BEN ALI ZINA BT SASSI</t>
  </si>
  <si>
    <t>AYADA ISMAIL BEN MOHAMED</t>
  </si>
  <si>
    <t>BOUCHADDAKH KHALED</t>
  </si>
  <si>
    <t>ROMDHANI ALAYA</t>
  </si>
  <si>
    <t>PIECES AUTOS MED AZZOUZ</t>
  </si>
  <si>
    <t>STE BEN ABDERRAZEK NASRI</t>
  </si>
  <si>
    <t>STE GENERALE PIECCE.RECHANGE</t>
  </si>
  <si>
    <t>YAAKOUBI SAIDA</t>
  </si>
  <si>
    <t>FOUED BEN SADOK KACEM</t>
  </si>
  <si>
    <t>HACHEM AUTOS</t>
  </si>
  <si>
    <t>MOH KHALED BOUKERI</t>
  </si>
  <si>
    <t>STE. MODERNE AUTO</t>
  </si>
  <si>
    <t>RAMEH JAMILA BEN SADOK</t>
  </si>
  <si>
    <t>MAROUA BENT NEJIB AAZOUZI</t>
  </si>
  <si>
    <t>STE COMP. GENERAL EQUIPEMENT</t>
  </si>
  <si>
    <t>SOCIETE AMIN RENT A CAR</t>
  </si>
  <si>
    <t>SOCIETE SAFIR</t>
  </si>
  <si>
    <t>STE EQUIP.GEN.BAROUDI[E.G.B]</t>
  </si>
  <si>
    <t>STE MECHERGUI EZZEDINE P.AUT</t>
  </si>
  <si>
    <t>STE DABBABI PCS.RCH.AUTO.AGR</t>
  </si>
  <si>
    <t>STE WAFA DAMMAK</t>
  </si>
  <si>
    <t>ELLOUZE RAJA</t>
  </si>
  <si>
    <t>STE  K M P R</t>
  </si>
  <si>
    <t>BAYDER EQUIP.AGRIC &amp; INDUSTR</t>
  </si>
  <si>
    <t>EL BARAKA VENTE PIECES RECH.</t>
  </si>
  <si>
    <t>EL HORRY FARES PAWER AUTO</t>
  </si>
  <si>
    <t>STE CHERIF ELECTRICITE AUTO</t>
  </si>
  <si>
    <t>STE CARTAGE AUTO</t>
  </si>
  <si>
    <t>GOLDS FILTRES</t>
  </si>
  <si>
    <t>ABDELMAJID BEN HASSEN AMIRI</t>
  </si>
  <si>
    <t>STE FARAH</t>
  </si>
  <si>
    <t>EL WIFAK AUTO</t>
  </si>
  <si>
    <t>SOCIETE ZGOLLI TRAC</t>
  </si>
  <si>
    <t>STE KHRIJI PIECE AUTO</t>
  </si>
  <si>
    <t>STE BATI BRICOLA</t>
  </si>
  <si>
    <t>STE CHAKER &amp;C IE PIECES AUTO</t>
  </si>
  <si>
    <t>NOUR</t>
  </si>
  <si>
    <t>Logistic</t>
  </si>
  <si>
    <t>STEG</t>
  </si>
  <si>
    <t>gaz et électricité</t>
  </si>
  <si>
    <t>2RE</t>
  </si>
  <si>
    <t>PDR</t>
  </si>
  <si>
    <t>Maintenance</t>
  </si>
  <si>
    <t>PLANNED PAIEMENT</t>
  </si>
  <si>
    <t>ACCUMA</t>
  </si>
  <si>
    <t>Bac et couvercle</t>
  </si>
  <si>
    <t>Primary Materials</t>
  </si>
  <si>
    <t>ACTD</t>
  </si>
  <si>
    <t xml:space="preserve">soude caustique </t>
  </si>
  <si>
    <t>AIR LIQUIDE</t>
  </si>
  <si>
    <t>oxygene</t>
  </si>
  <si>
    <t>PLANNED</t>
  </si>
  <si>
    <t>ALPHA FORD</t>
  </si>
  <si>
    <t xml:space="preserve">règlement voiture traite avalisée </t>
  </si>
  <si>
    <t>PAIEMENT</t>
  </si>
  <si>
    <t>Boudrant</t>
  </si>
  <si>
    <t>CHIMEX</t>
  </si>
  <si>
    <t xml:space="preserve">acide </t>
  </si>
  <si>
    <t>EEI</t>
  </si>
  <si>
    <t>EQUIPEMENT MODERNE</t>
  </si>
  <si>
    <t>EQUIPEMENT MODERNE HARDWARE</t>
  </si>
  <si>
    <t>Ets LAOUANI</t>
  </si>
  <si>
    <t xml:space="preserve">Travaux d'entretien </t>
  </si>
  <si>
    <t>FBI</t>
  </si>
  <si>
    <t xml:space="preserve">fourniture de bureau </t>
  </si>
  <si>
    <t>GENERAL INCENDIE</t>
  </si>
  <si>
    <t>matériel de sécurité</t>
  </si>
  <si>
    <t>GLOBAL NET</t>
  </si>
  <si>
    <t>internet</t>
  </si>
  <si>
    <t>GROUPMENT MEDECIN DE TRAVAIL</t>
  </si>
  <si>
    <t>honoraires medecin</t>
  </si>
  <si>
    <t>HYDRO WATER</t>
  </si>
  <si>
    <t xml:space="preserve">sel adoucisseur </t>
  </si>
  <si>
    <t>station de traitement de eaux</t>
  </si>
  <si>
    <t>IMEC INTERNATIONAL</t>
  </si>
  <si>
    <t xml:space="preserve">Travaux entretien four </t>
  </si>
  <si>
    <t xml:space="preserve">services </t>
  </si>
  <si>
    <t>LIN</t>
  </si>
  <si>
    <t>LYS IMPRESSION</t>
  </si>
  <si>
    <t xml:space="preserve">etiquettes </t>
  </si>
  <si>
    <t xml:space="preserve">materiel secondaire </t>
  </si>
  <si>
    <t>MAGHREBIA</t>
  </si>
  <si>
    <t xml:space="preserve">Assurance transport </t>
  </si>
  <si>
    <t>TIP</t>
  </si>
  <si>
    <t>METACONCEPT</t>
  </si>
  <si>
    <t xml:space="preserve">achat additifs </t>
  </si>
  <si>
    <t>Planned</t>
  </si>
  <si>
    <t>MHC METALS</t>
  </si>
  <si>
    <t>pb d'œuvre</t>
  </si>
  <si>
    <t>MICROPOROUS</t>
  </si>
  <si>
    <t>separateurs</t>
  </si>
  <si>
    <t>NORD INDUSTRIE</t>
  </si>
  <si>
    <t>OOREDOO</t>
  </si>
  <si>
    <t>téléphone</t>
  </si>
  <si>
    <t>OTHER</t>
  </si>
  <si>
    <t xml:space="preserve">maintence voiture </t>
  </si>
  <si>
    <t>produit nettoyage+ jardinage + fourniture de bureau</t>
  </si>
  <si>
    <t>PDR USINE</t>
  </si>
  <si>
    <t>PROSID</t>
  </si>
  <si>
    <t>Fourniture d'entretien usine</t>
  </si>
  <si>
    <t>RECETTE DES FINANCES</t>
  </si>
  <si>
    <t xml:space="preserve">déclaration impôt à payer </t>
  </si>
  <si>
    <t>RFT</t>
  </si>
  <si>
    <t>ROYALTYRE</t>
  </si>
  <si>
    <t>pneumatique</t>
  </si>
  <si>
    <t>SALAIRES NBI</t>
  </si>
  <si>
    <t>NBI</t>
  </si>
  <si>
    <t>SALAIRES SNA</t>
  </si>
  <si>
    <t>SALAIRES SND</t>
  </si>
  <si>
    <t>SALAIRES TIP</t>
  </si>
  <si>
    <t>SERVICE</t>
  </si>
  <si>
    <t>SFAXIEN INDUSTRI.AUTOMOBILE</t>
  </si>
  <si>
    <t>PDR voiture</t>
  </si>
  <si>
    <t>SNDP AGIL</t>
  </si>
  <si>
    <t>essence</t>
  </si>
  <si>
    <t>SNR NEW FILIALE</t>
  </si>
  <si>
    <t>SOCIETE EL KOUKI</t>
  </si>
  <si>
    <t xml:space="preserve">palette </t>
  </si>
  <si>
    <t>SONEDE</t>
  </si>
  <si>
    <t xml:space="preserve">eau </t>
  </si>
  <si>
    <t>SOTRAM</t>
  </si>
  <si>
    <t xml:space="preserve">batteries usagers </t>
  </si>
  <si>
    <t>STA NOUR</t>
  </si>
  <si>
    <t>batteries usagers et pb</t>
  </si>
  <si>
    <t xml:space="preserve">loyer </t>
  </si>
  <si>
    <t>STB</t>
  </si>
  <si>
    <t xml:space="preserve">intérêts de prêt </t>
  </si>
  <si>
    <t>principal de prêt</t>
  </si>
  <si>
    <t>STE LINA METAL</t>
  </si>
  <si>
    <t>STE MAM PACK SA</t>
  </si>
  <si>
    <t>film thermorétractable</t>
  </si>
  <si>
    <t>emballages</t>
  </si>
  <si>
    <t>STE MOHSEN GUEDRI</t>
  </si>
  <si>
    <t>STE MS ELECTRIC</t>
  </si>
  <si>
    <t>STE REGUIGUI PNEUMATIQUE</t>
  </si>
  <si>
    <t>STP</t>
  </si>
  <si>
    <t>TECHNO FILM</t>
  </si>
  <si>
    <t>film etirable</t>
  </si>
  <si>
    <t>TRANSIT</t>
  </si>
  <si>
    <t>service transitaire</t>
  </si>
  <si>
    <t>TUNISIE VEHICULES INDUSTRIEL</t>
  </si>
  <si>
    <t>TUNO</t>
  </si>
  <si>
    <t xml:space="preserve">cache borne et bouhcon </t>
  </si>
  <si>
    <t>accessoires batteries</t>
  </si>
  <si>
    <t>STE ABRAWARA TOUS SERVICE</t>
  </si>
  <si>
    <t>big bag</t>
  </si>
  <si>
    <t>intérêts crédit de gestion</t>
  </si>
  <si>
    <t>CAPEX</t>
  </si>
  <si>
    <t>Secondary Materials</t>
  </si>
  <si>
    <t>Domestic</t>
  </si>
  <si>
    <t xml:space="preserve">water </t>
  </si>
  <si>
    <t>All</t>
  </si>
  <si>
    <t>TSD</t>
  </si>
  <si>
    <t>Bank 1</t>
  </si>
  <si>
    <t>Total Week 1</t>
  </si>
  <si>
    <t>Total Week 2</t>
  </si>
  <si>
    <t>Total Week 3</t>
  </si>
  <si>
    <t>Total Week 4</t>
  </si>
  <si>
    <t>Total Week 5</t>
  </si>
  <si>
    <t>Total Week 6</t>
  </si>
  <si>
    <t>Total Week 7</t>
  </si>
  <si>
    <t>Total Week 8</t>
  </si>
  <si>
    <t>water</t>
  </si>
  <si>
    <t>(vide)</t>
  </si>
  <si>
    <t>Salary</t>
  </si>
  <si>
    <t>Total général</t>
  </si>
  <si>
    <t>Plaques industrielles</t>
  </si>
  <si>
    <t>SNR</t>
  </si>
  <si>
    <t xml:space="preserve">08.Incomes Investing Activities </t>
  </si>
  <si>
    <t>RP</t>
  </si>
  <si>
    <t>USD</t>
  </si>
  <si>
    <t>STE DES TRAVAUX FERROVIAIRE</t>
  </si>
  <si>
    <t>MIN.DU COMMERCE ET DE</t>
  </si>
  <si>
    <t>TUNIS AIR HANDLING</t>
  </si>
  <si>
    <t>SOCIETE DES TRANSPORTS</t>
  </si>
  <si>
    <t>COMPAGNIE TNNE DE FORAGE</t>
  </si>
  <si>
    <t>STE GLOBAL PIECES AUTOS</t>
  </si>
  <si>
    <t>S.N.D.P.</t>
  </si>
  <si>
    <t>SONEDE SOUSSE</t>
  </si>
  <si>
    <t>MIN. DE L'AGR. CRDA MONASTIR</t>
  </si>
  <si>
    <t>TUNISIE AUTOROUTES</t>
  </si>
  <si>
    <t>AFRIVISION SONY</t>
  </si>
  <si>
    <t>OFF NAT D'ASSAINISSEMENT</t>
  </si>
  <si>
    <t>S T E G- GARAGE REG. DE SFAX</t>
  </si>
  <si>
    <t>STE REG.TRANSP.SILIANA</t>
  </si>
  <si>
    <t>EL MOURADI PALACE</t>
  </si>
  <si>
    <t>STE DES TRAVAUX PUBLIC GAFSA</t>
  </si>
  <si>
    <t>MIN.INTER.- D.GLE.SURETE NAT</t>
  </si>
  <si>
    <t>STE AFRI-IMMOBILIERE</t>
  </si>
  <si>
    <t>STE. EMB. AL &amp; BOISSONS GAZ.</t>
  </si>
  <si>
    <t>ETS TELEVISION TUNISIENNE</t>
  </si>
  <si>
    <t>MIN INTER.-D.GEN. GARDE NAT.</t>
  </si>
  <si>
    <t>MIN.DE L'INTERIEUR SERVICES</t>
  </si>
  <si>
    <t>MERIEM ABDELKADER</t>
  </si>
  <si>
    <t>STE C.D.S</t>
  </si>
  <si>
    <t>OFF MARINE MARCHANDE &amp; PORTS</t>
  </si>
  <si>
    <t>SOCIETE PATES WARDA</t>
  </si>
  <si>
    <t>CHEBBI HEDIA</t>
  </si>
  <si>
    <t>SOTIPAPIER</t>
  </si>
  <si>
    <t>MUNICIPALITE KAIROUAN</t>
  </si>
  <si>
    <t>STAM</t>
  </si>
  <si>
    <t>SOCIETE TUNISIE TRAVAUX</t>
  </si>
  <si>
    <t>SAYARA  S.A</t>
  </si>
  <si>
    <t>STE TRUCKS GROS</t>
  </si>
  <si>
    <t>NOUVEL AIR HANDLING</t>
  </si>
  <si>
    <t>MINOTERIE DE LA SOUKRA</t>
  </si>
  <si>
    <t>HMAD BEN AYEDI HMAD</t>
  </si>
  <si>
    <t>SAI BILLEL BEN AHMED</t>
  </si>
  <si>
    <t>EL MAZRAA</t>
  </si>
  <si>
    <t>D.ACHAT&amp;TRANSIT ARMEE DE MER</t>
  </si>
  <si>
    <t>GROUPE CHIMIQUE TUNISIEN</t>
  </si>
  <si>
    <t>M. DEF.NAT.-D.MAT.ROUL.&amp;ESSE</t>
  </si>
  <si>
    <t>BELEL HABIB</t>
  </si>
  <si>
    <t>STE CONFIANCE VOYAGES</t>
  </si>
  <si>
    <t>STE REG. DE TRANSP.DE NABEUL</t>
  </si>
  <si>
    <t>OFF.NAT.DE LA TELEDIFFUSION</t>
  </si>
  <si>
    <t>MIN AGR.-C.R.D.A DE ZAGHOUAN</t>
  </si>
  <si>
    <t>SOCIETE CEDRIA</t>
  </si>
  <si>
    <t>C R D A   SILIANA</t>
  </si>
  <si>
    <t>MERZOUGUI ABDELKADER</t>
  </si>
  <si>
    <t>MERZOUGUI RIDHA B.MED EZZINE</t>
  </si>
  <si>
    <t>MOHSEN BEN MOHAMED FELHI</t>
  </si>
  <si>
    <t>LAHOUEL MED TAHER BN MOHAMED</t>
  </si>
  <si>
    <t>MIN. AGRICUL. CRDA  JENDOUBA</t>
  </si>
  <si>
    <t>STE CARRIERES BOUZAIENE</t>
  </si>
  <si>
    <t>USINE NOUVELLE DE PATES</t>
  </si>
  <si>
    <t>T R A P S A</t>
  </si>
  <si>
    <t>STE DE TRANSPORT DU SAHEL</t>
  </si>
  <si>
    <t>S T E G</t>
  </si>
  <si>
    <t>S.T.E.G DISTRICT SOUSSE NORD</t>
  </si>
  <si>
    <t>STE BEN EL HEDI ET COMPAGNIE</t>
  </si>
  <si>
    <t>S.T.E.G.</t>
  </si>
  <si>
    <t>S.TNNE MINOTERIE &amp;SEMOULERIE</t>
  </si>
  <si>
    <t>MONCEF BEN HABIB CHERNI</t>
  </si>
  <si>
    <t>ECOLE NAT.PROTECTION CIVILE</t>
  </si>
  <si>
    <t>TRANSPORT COMMUN VOYAGEURS</t>
  </si>
  <si>
    <t>MIN.AGRICULTURE CRDA GABES</t>
  </si>
  <si>
    <t>MUNICIPALITE DE  RAFRAF</t>
  </si>
  <si>
    <t>AFRICA INDUSTRIE</t>
  </si>
  <si>
    <t>STE REGI. DE TRANSP. DE BEJA</t>
  </si>
  <si>
    <t>ENTRE. MED MAJID KRIA&amp;FILS</t>
  </si>
  <si>
    <t>JAPANESE MOTORS COMPANY</t>
  </si>
  <si>
    <t>AGENCE NAT.PROTEC.ENVIRNMENT</t>
  </si>
  <si>
    <t>TUNISAIR</t>
  </si>
  <si>
    <t>BEN-ZID ABICHE-B-SALAH</t>
  </si>
  <si>
    <t>OFF AVIAT. CIVILE &amp;AEROPORT</t>
  </si>
  <si>
    <t>S T I R</t>
  </si>
  <si>
    <t>CROISSANT ROUGE TUNISIEN</t>
  </si>
  <si>
    <t>SOCIETE   T  A  T</t>
  </si>
  <si>
    <t>DIR.REG.EQUIPEMENT SILIANA</t>
  </si>
  <si>
    <t>STE REG. DE TRANSP.-BIZERTE</t>
  </si>
  <si>
    <t>MIN. DE L'AGR. CRDA SOUSSE</t>
  </si>
  <si>
    <t>CARTHAGE CEMENT SA</t>
  </si>
  <si>
    <t>DIRC.REGIONAL.POSTES.BIZERTE</t>
  </si>
  <si>
    <t>QUALITY PARTS ALLIANCE</t>
  </si>
  <si>
    <t>STE EXP &amp; DE PROMT.TOURISTQ</t>
  </si>
  <si>
    <t>STE BSA VOYAGES</t>
  </si>
  <si>
    <t>STE ESSALAMA</t>
  </si>
  <si>
    <t>STE CHIHI PIECES AUTOS</t>
  </si>
  <si>
    <t>S T C I</t>
  </si>
  <si>
    <t>STE LOUSSAIEF ET FILS [SLEF]</t>
  </si>
  <si>
    <t>STE.GEN. DE BOIS. &amp;IND.ALIM.</t>
  </si>
  <si>
    <t>JALEL BEN  ABDELLAZIZ CHATER</t>
  </si>
  <si>
    <t>MUNC.BOUMHAL BASSATINE</t>
  </si>
  <si>
    <t>CARREFOUR BATTERIES PLUS</t>
  </si>
  <si>
    <t>HAMDI NOUREDDINE  "SRB"</t>
  </si>
  <si>
    <t>AHMED ALI IMEN</t>
  </si>
  <si>
    <t>WISSAL CHALGHOUM</t>
  </si>
  <si>
    <t>YOSRI BAAZAOUI</t>
  </si>
  <si>
    <t>SEBEI TAOUFIK BEN MOHAMED</t>
  </si>
  <si>
    <t>AMMAR BEN DHOU KARRAB</t>
  </si>
  <si>
    <t>BARHOUMI WISSEM B MOHAMED</t>
  </si>
  <si>
    <t>MOUFIDA BT MED AKRMI FELHI</t>
  </si>
  <si>
    <t>ELLOUZE KAMEL BN MED TAHER</t>
  </si>
  <si>
    <t>MAJED ELHADI BEN MUSTAPHA</t>
  </si>
  <si>
    <t>BEN ABDALLAH ABDALLAH.MOSBAH</t>
  </si>
  <si>
    <t>STE SIPHAT</t>
  </si>
  <si>
    <t>CENTRALE.MATERIEL&amp;EQUIP CME</t>
  </si>
  <si>
    <t>ATLAS PEINTURE</t>
  </si>
  <si>
    <t>CENTRE NTIONAL PEDAGOGIQUE</t>
  </si>
  <si>
    <t>PRESIDENCE DU GOUVERNEMENT</t>
  </si>
  <si>
    <t>MIN.TECH.COM&amp;ECONO.NUMERIQUE</t>
  </si>
  <si>
    <t>MINISTERE  DE LA JUSTICE</t>
  </si>
  <si>
    <t>AGENCE NATIONALE DE GESTION</t>
  </si>
  <si>
    <t>STE BRIQUETERIE JBEL OUEST</t>
  </si>
  <si>
    <t>TIR VEGA</t>
  </si>
  <si>
    <t>STE ESSID TRADING COMPANY</t>
  </si>
  <si>
    <t>GARDE DOUANIERE</t>
  </si>
  <si>
    <t>MIN.DEF.NAT.DIR.GEN.TRAN.INF</t>
  </si>
  <si>
    <t>STE LOGISTIQUES MAG.GENERAL</t>
  </si>
  <si>
    <t>DIR.REG.EQUIP.&amp; HABITAT SFAX</t>
  </si>
  <si>
    <t>MUNICIPALITE SAKIET EDDAEIR</t>
  </si>
  <si>
    <t>MUNICIPALITE DE TUNIS</t>
  </si>
  <si>
    <t>SOCIETE MEDICAR</t>
  </si>
  <si>
    <t>STE ECOFROID INDUSTRIES</t>
  </si>
  <si>
    <t>AGROMED SA</t>
  </si>
  <si>
    <t>S E T C A R</t>
  </si>
  <si>
    <t>PLANET EXPRESS EQUIP.DISTR</t>
  </si>
  <si>
    <t>STE.REG. DE TRAN. ELGOUAFEL</t>
  </si>
  <si>
    <t>STE YASMINE</t>
  </si>
  <si>
    <t>NEGGAZ MONGI</t>
  </si>
  <si>
    <t>SMART CAR SERVICES</t>
  </si>
  <si>
    <t>SLAHEDDINE CHARNI</t>
  </si>
  <si>
    <t>COMPTOIR GENERAL DE BATIMENT</t>
  </si>
  <si>
    <t>STE L'EPI D'OR DISTIBUTION</t>
  </si>
  <si>
    <t>ESGAIER HAMZA</t>
  </si>
  <si>
    <t>CARREFOUR BETTERIES GADHOUM</t>
  </si>
  <si>
    <t>ABBASSI RAOUF BEN BECHIR</t>
  </si>
  <si>
    <t>GHARBI HASSEN BEN ELAID</t>
  </si>
  <si>
    <t>LE MATERIEL AGRICOLE</t>
  </si>
  <si>
    <t>ITUCY</t>
  </si>
  <si>
    <t>SORECOM</t>
  </si>
  <si>
    <t>AGENCE TUNIS AFRIQUE PRESSE</t>
  </si>
  <si>
    <t>ARIDHI LILYA BENT SADOK</t>
  </si>
  <si>
    <t>BEN ALI HAFEDH</t>
  </si>
  <si>
    <t>C.R.D.A  DE TUNIS</t>
  </si>
  <si>
    <t>CAISSE NAT. RETRAITE &amp; P.S.</t>
  </si>
  <si>
    <t>EL GHOUL FARAH</t>
  </si>
  <si>
    <t>EL MOHTAREF MAINTENANCE AUTO</t>
  </si>
  <si>
    <t>ENT.BOUGUILA SERVICES</t>
  </si>
  <si>
    <t>ETABLISS. MOURAD BEN NASR</t>
  </si>
  <si>
    <t>ETS. AYADI ABDEL-ILAH</t>
  </si>
  <si>
    <t>FLAH AMINALLAH</t>
  </si>
  <si>
    <t>G O V P F</t>
  </si>
  <si>
    <t>G.A.N STIBOIS</t>
  </si>
  <si>
    <t>GENERAL PNEU PIECES RECH</t>
  </si>
  <si>
    <t>GENERALE EQUIP.INDUSTRIELES</t>
  </si>
  <si>
    <t>GHARBI MONGI</t>
  </si>
  <si>
    <t>GHATHGHATHI NABIL</t>
  </si>
  <si>
    <t>HABIB PIECES AUTO</t>
  </si>
  <si>
    <t>HADHRI MOUHED BEN HAMOUDA</t>
  </si>
  <si>
    <t>HAMZA AUTO</t>
  </si>
  <si>
    <t>HASSINI AHMED BEN MOHAMED</t>
  </si>
  <si>
    <t>HELMI PIECES ELECTRIQUES</t>
  </si>
  <si>
    <t>INDUST. MECANIQ. MAGHREBINES</t>
  </si>
  <si>
    <t>ISMAIL BEN OTHMAN KARAOULI</t>
  </si>
  <si>
    <t>KAIES EL KHECHINE</t>
  </si>
  <si>
    <t>KARAOULI PIECES DE RECHANGES</t>
  </si>
  <si>
    <t>LES GRANDS ATELIERS DU NORD</t>
  </si>
  <si>
    <t>LTIFI FTIMA</t>
  </si>
  <si>
    <t>MAGHREBIA TECH.ET TRAVAUX</t>
  </si>
  <si>
    <t>MAJDI B.KHIAREDDINE BOUDHINA</t>
  </si>
  <si>
    <t>MEHREZ BEN MOHAMED GUIZANI</t>
  </si>
  <si>
    <t>MESSAOUD PEINTRE&amp; PIECE AUTO</t>
  </si>
  <si>
    <t>MIN DE LA CULTURE</t>
  </si>
  <si>
    <t>MIN FINANCES</t>
  </si>
  <si>
    <t>MIN FINANCES-D.GEN. DOUANES</t>
  </si>
  <si>
    <t>MIN.AGRICULTURE CRDA KEBILI</t>
  </si>
  <si>
    <t>MINISTERE DU TOURISME</t>
  </si>
  <si>
    <t>MONCEF ABDELKAFI</t>
  </si>
  <si>
    <t>MOUNIR BEN FARHAT BOUSSETTA</t>
  </si>
  <si>
    <t>NACEUR BOUKADIDA</t>
  </si>
  <si>
    <t>NEJIB GADHOUM</t>
  </si>
  <si>
    <t>NORTH AFRICA TRADE COMPANY</t>
  </si>
  <si>
    <t>O.T.D    A / C SIDI CHAMAKH</t>
  </si>
  <si>
    <t>OFF ELEV. &amp; PATUR.S.MATERIEL</t>
  </si>
  <si>
    <t>OFFICE NATIONALE DES POSTES</t>
  </si>
  <si>
    <t>RACHID MABROUK BEN SALEM</t>
  </si>
  <si>
    <t>S N D</t>
  </si>
  <si>
    <t>S O G E M</t>
  </si>
  <si>
    <t>S O N E D E</t>
  </si>
  <si>
    <t>S O R E T R A S</t>
  </si>
  <si>
    <t>SALIMA NSIB</t>
  </si>
  <si>
    <t>SFAX PNEUS</t>
  </si>
  <si>
    <t>SOCIETE AUTO EL WALID</t>
  </si>
  <si>
    <t>SOCIETE ENNAJI</t>
  </si>
  <si>
    <t>SOCIETE PROINJECT</t>
  </si>
  <si>
    <t>SOCIETE SOGEMIM</t>
  </si>
  <si>
    <t>SODIST</t>
  </si>
  <si>
    <t>SOUSSI TAOUFIK</t>
  </si>
  <si>
    <t>SOZEM</t>
  </si>
  <si>
    <t>SPECIALITE PIECES ELEC. AUTO</t>
  </si>
  <si>
    <t>STE     S-G-S-S</t>
  </si>
  <si>
    <t>STE AQUACULTURE SEA FOODS</t>
  </si>
  <si>
    <t>STE ASIE AUTOMOBILE SERVICES</t>
  </si>
  <si>
    <t>STE AYARI AUTOS &amp; CIE</t>
  </si>
  <si>
    <t>STE BELMABROUK DES TRAVAUX</t>
  </si>
  <si>
    <t>STE BEN AMOR AUTO</t>
  </si>
  <si>
    <t>STE BMB AUTO</t>
  </si>
  <si>
    <t>STE CHAHRAZED</t>
  </si>
  <si>
    <t>STE CHARFEDDINE RATEL ET CIE</t>
  </si>
  <si>
    <t>STE CHENIB DE PIECES AUTOS</t>
  </si>
  <si>
    <t>STE COMPTOIR AUTO BOUSSLAMA</t>
  </si>
  <si>
    <t>STE COMPTOIR DES PIECES</t>
  </si>
  <si>
    <t>STE DARDOURI AUTO SERVICES</t>
  </si>
  <si>
    <t>STE EL AMEN.TRANSPORT.MRCSES</t>
  </si>
  <si>
    <t>STE ENASR</t>
  </si>
  <si>
    <t>STE FRIGO-LINE</t>
  </si>
  <si>
    <t>STE HAMZI COMMERCE GENERALE</t>
  </si>
  <si>
    <t>STE INTER.DES SPORT NAUTIQUE</t>
  </si>
  <si>
    <t>STE INVST.TOURISTIQUE.SAHEL</t>
  </si>
  <si>
    <t>STE IRADA PIECES AUTOS</t>
  </si>
  <si>
    <t>STE LARMA</t>
  </si>
  <si>
    <t>STE l'IMMOBLIERE MG.GENERAL</t>
  </si>
  <si>
    <t>STE MAHDI TRANSPORT</t>
  </si>
  <si>
    <t>STE MARETH AUTO SERVICES</t>
  </si>
  <si>
    <t>STE MBS SERVICES</t>
  </si>
  <si>
    <t>STE NUTRIMIX</t>
  </si>
  <si>
    <t>STE PIECES AUTO ROUTE X</t>
  </si>
  <si>
    <t>STE SMART-CAR</t>
  </si>
  <si>
    <t>STE SUD EQUIPEMENT GENERALE</t>
  </si>
  <si>
    <t>STE TAOUFIK REV.CARBURANT</t>
  </si>
  <si>
    <t>STE TOURISTIQUE EL MOURADI</t>
  </si>
  <si>
    <t>STE TUN.TRANS.PROD.MINIERS</t>
  </si>
  <si>
    <t>STE ZORGATI VEHICULES</t>
  </si>
  <si>
    <t>STE. COMMERCIALE EL IKTISSAD</t>
  </si>
  <si>
    <t>STE.DE TRANSP. MARCH.SONIN</t>
  </si>
  <si>
    <t>TALEB RAFIK BEN MOHAMED</t>
  </si>
  <si>
    <t>TAREK KOTTI</t>
  </si>
  <si>
    <t>YAHMADI AUTO PIECES</t>
  </si>
  <si>
    <t>YTY AUTO</t>
  </si>
  <si>
    <t>ZIED BEN ALI MABROUKI</t>
  </si>
  <si>
    <t>ZRIBI WAEL BEN AHMED</t>
  </si>
  <si>
    <t>CIE DE PHOSPHATE DE GAFSA</t>
  </si>
  <si>
    <t>MAISON D'HUILE ET DE FILTRE</t>
  </si>
  <si>
    <t>STE PIECE AUTO TUNISIENNE</t>
  </si>
  <si>
    <t>STE PIECES AUT.ROYAL&amp;ENTRET</t>
  </si>
  <si>
    <t>GHIDHAOUI DORSAF</t>
  </si>
  <si>
    <t>S J D A</t>
  </si>
  <si>
    <t>BEN ABDALLAH HAFIDH MOHAMED</t>
  </si>
  <si>
    <t>STE N S P C TUNISIA</t>
  </si>
  <si>
    <t>HATEM BEN MOHAMED BELGITH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</si>
</sst>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43" formatCode="_-* #,##0.00_-;\-* #,##0.00_-;_-* &quot;-&quot;??_-;_-@_-"/>
    <numFmt numFmtId="164" formatCode="#,##0\ &quot;лв.&quot;;[Red]\-#,##0\ &quot;лв.&quot;"/>
    <numFmt numFmtId="165" formatCode="_-* #,##0.00\ _л_в_-;\-* #,##0.00\ _л_в_-;_-* &quot;-&quot;??\ _л_в_-;_-@_-"/>
    <numFmt numFmtId="166" formatCode="_-* #,##0_-;\-* #,##0_-;_-* &quot;-&quot;??_-;_-@_-"/>
    <numFmt numFmtId="167" formatCode="&quot;€&quot;\ #,##0;\-&quot;€&quot;\ #,##0;&quot;€&quot;\ #,##0"/>
    <numFmt numFmtId="168" formatCode="[$€-2]\ #,##0.00;[Red]\-[$€-2]\ #,##0.00"/>
    <numFmt numFmtId="169" formatCode="[$€-2]\ #,##0;[Red]\-[$€-2]\ #,##0"/>
    <numFmt numFmtId="170" formatCode="_-* #,##0\ [$€-1]_-;\-* #,##0\ [$€-1]_-;_-* &quot;-&quot;??\ [$€-1]_-;_-@_-"/>
    <numFmt numFmtId="171" formatCode="_-* #,##0\ [$лв.-402]_-;\-* #,##0\ [$лв.-402]_-;_-* &quot;-&quot;??\ [$лв.-402]_-;_-@_-"/>
    <numFmt numFmtId="172" formatCode="_-* #,##0\ [$€-1]_-;\-* #,##0\ [$€-1]_-;_-* &quot;-&quot;?\ [$€-1]_-;_-@_-"/>
    <numFmt numFmtId="173" formatCode="[$€-2]\ #,##0;\-[$€-2]\ #,##0"/>
    <numFmt numFmtId="174" formatCode="[$$-409]#,##0_ ;[Red]\-[$$-409]#,##0\ "/>
    <numFmt numFmtId="180" formatCode="&quot;€&quot;\ #,##0;\-&quot;€&quot;\ #,##0;&quot;€&quot;\ #,##0"/>
    <numFmt numFmtId="182" formatCode="_-* #,##0.000\ _€_-;\-* #,##0.000\ _€_-;_-* &quot;-&quot;???\ _€_-;_-@_-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rgb="FF9C0006"/>
      <name val="Calibri"/>
      <family val="2"/>
      <charset val="204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color theme="1"/>
      <name val="Cambria"/>
      <family val="2"/>
    </font>
    <font>
      <b/>
      <sz val="15"/>
      <color theme="3"/>
      <name val="Cambria"/>
      <family val="2"/>
    </font>
    <font>
      <b/>
      <sz val="13"/>
      <color theme="3"/>
      <name val="Cambria"/>
      <family val="2"/>
    </font>
    <font>
      <b/>
      <sz val="11"/>
      <color theme="3"/>
      <name val="Cambria"/>
      <family val="2"/>
    </font>
    <font>
      <sz val="10"/>
      <color rgb="FF006100"/>
      <name val="Cambria"/>
      <family val="2"/>
    </font>
    <font>
      <sz val="10"/>
      <color rgb="FF9C0006"/>
      <name val="Cambria"/>
      <family val="2"/>
    </font>
    <font>
      <sz val="10"/>
      <color rgb="FF9C6500"/>
      <name val="Cambria"/>
      <family val="2"/>
    </font>
    <font>
      <sz val="10"/>
      <color rgb="FF3F3F76"/>
      <name val="Cambria"/>
      <family val="2"/>
    </font>
    <font>
      <b/>
      <sz val="10"/>
      <color rgb="FF3F3F3F"/>
      <name val="Cambria"/>
      <family val="2"/>
    </font>
    <font>
      <b/>
      <sz val="10"/>
      <color rgb="FFFA7D00"/>
      <name val="Cambria"/>
      <family val="2"/>
    </font>
    <font>
      <sz val="10"/>
      <color rgb="FFFA7D00"/>
      <name val="Cambria"/>
      <family val="2"/>
    </font>
    <font>
      <b/>
      <sz val="10"/>
      <color theme="0"/>
      <name val="Cambria"/>
      <family val="2"/>
    </font>
    <font>
      <sz val="10"/>
      <color rgb="FFFF0000"/>
      <name val="Cambria"/>
      <family val="2"/>
    </font>
    <font>
      <i/>
      <sz val="10"/>
      <color rgb="FF7F7F7F"/>
      <name val="Cambria"/>
      <family val="2"/>
    </font>
    <font>
      <b/>
      <sz val="10"/>
      <color theme="1"/>
      <name val="Cambria"/>
      <family val="2"/>
    </font>
    <font>
      <sz val="10"/>
      <color theme="0"/>
      <name val="Cambria"/>
      <family val="2"/>
    </font>
  </fonts>
  <fills count="3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1499984740745262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1">
    <xf numFmtId="0" fontId="0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2" borderId="1" applyNumberFormat="0" applyAlignment="0" applyProtection="0"/>
    <xf numFmtId="0" fontId="12" fillId="3" borderId="1" applyNumberFormat="0" applyAlignment="0" applyProtection="0"/>
    <xf numFmtId="0" fontId="18" fillId="7" borderId="0" applyNumberFormat="0" applyBorder="0" applyAlignment="0" applyProtection="0"/>
    <xf numFmtId="43" fontId="8" fillId="0" borderId="0" applyFont="0" applyFill="0" applyBorder="0" applyAlignment="0" applyProtection="0"/>
    <xf numFmtId="0" fontId="23" fillId="0" borderId="0"/>
    <xf numFmtId="0" fontId="23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6" fillId="0" borderId="48" applyNumberFormat="0" applyFill="0" applyAlignment="0" applyProtection="0"/>
    <xf numFmtId="0" fontId="27" fillId="0" borderId="49" applyNumberFormat="0" applyFill="0" applyAlignment="0" applyProtection="0"/>
    <xf numFmtId="0" fontId="28" fillId="0" borderId="50" applyNumberFormat="0" applyFill="0" applyAlignment="0" applyProtection="0"/>
    <xf numFmtId="0" fontId="28" fillId="0" borderId="0" applyNumberFormat="0" applyFill="0" applyBorder="0" applyAlignment="0" applyProtection="0"/>
    <xf numFmtId="0" fontId="29" fillId="10" borderId="0" applyNumberFormat="0" applyBorder="0" applyAlignment="0" applyProtection="0"/>
    <xf numFmtId="0" fontId="31" fillId="3" borderId="51" applyNumberFormat="0" applyAlignment="0" applyProtection="0"/>
    <xf numFmtId="0" fontId="32" fillId="0" borderId="52" applyNumberFormat="0" applyFill="0" applyAlignment="0" applyProtection="0"/>
    <xf numFmtId="0" fontId="33" fillId="12" borderId="53" applyNumberFormat="0" applyAlignment="0" applyProtection="0"/>
    <xf numFmtId="0" fontId="22" fillId="0" borderId="0" applyNumberFormat="0" applyFill="0" applyBorder="0" applyAlignment="0" applyProtection="0"/>
    <xf numFmtId="0" fontId="8" fillId="13" borderId="54" applyNumberFormat="0" applyFont="0" applyAlignment="0" applyProtection="0"/>
    <xf numFmtId="0" fontId="34" fillId="0" borderId="0" applyNumberFormat="0" applyFill="0" applyBorder="0" applyAlignment="0" applyProtection="0"/>
    <xf numFmtId="0" fontId="10" fillId="0" borderId="55" applyNumberFormat="0" applyFill="0" applyAlignment="0" applyProtection="0"/>
    <xf numFmtId="0" fontId="35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5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5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8" borderId="0" applyNumberFormat="0" applyBorder="0" applyAlignment="0" applyProtection="0"/>
    <xf numFmtId="0" fontId="35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5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5" fillId="33" borderId="0" applyNumberFormat="0" applyBorder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7" borderId="0" applyNumberFormat="0" applyBorder="0" applyAlignment="0" applyProtection="0"/>
    <xf numFmtId="0" fontId="38" fillId="11" borderId="0" applyNumberFormat="0" applyBorder="0" applyAlignment="0" applyProtection="0"/>
    <xf numFmtId="0" fontId="39" fillId="2" borderId="1" applyNumberFormat="0" applyAlignment="0" applyProtection="0"/>
    <xf numFmtId="0" fontId="40" fillId="3" borderId="1" applyNumberFormat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6" borderId="0" applyNumberFormat="0" applyBorder="0" applyAlignment="0" applyProtection="0"/>
    <xf numFmtId="0" fontId="41" fillId="0" borderId="0"/>
    <xf numFmtId="0" fontId="42" fillId="0" borderId="48" applyNumberFormat="0" applyFill="0" applyAlignment="0" applyProtection="0"/>
    <xf numFmtId="0" fontId="43" fillId="0" borderId="49" applyNumberFormat="0" applyFill="0" applyAlignment="0" applyProtection="0"/>
    <xf numFmtId="0" fontId="44" fillId="0" borderId="50" applyNumberFormat="0" applyFill="0" applyAlignment="0" applyProtection="0"/>
    <xf numFmtId="0" fontId="44" fillId="0" borderId="0" applyNumberFormat="0" applyFill="0" applyBorder="0" applyAlignment="0" applyProtection="0"/>
    <xf numFmtId="0" fontId="45" fillId="10" borderId="0" applyNumberFormat="0" applyBorder="0" applyAlignment="0" applyProtection="0"/>
    <xf numFmtId="0" fontId="46" fillId="7" borderId="0" applyNumberFormat="0" applyBorder="0" applyAlignment="0" applyProtection="0"/>
    <xf numFmtId="0" fontId="47" fillId="11" borderId="0" applyNumberFormat="0" applyBorder="0" applyAlignment="0" applyProtection="0"/>
    <xf numFmtId="0" fontId="48" fillId="2" borderId="1" applyNumberFormat="0" applyAlignment="0" applyProtection="0"/>
    <xf numFmtId="0" fontId="49" fillId="3" borderId="51" applyNumberFormat="0" applyAlignment="0" applyProtection="0"/>
    <xf numFmtId="0" fontId="50" fillId="3" borderId="1" applyNumberFormat="0" applyAlignment="0" applyProtection="0"/>
    <xf numFmtId="0" fontId="51" fillId="0" borderId="52" applyNumberFormat="0" applyFill="0" applyAlignment="0" applyProtection="0"/>
    <xf numFmtId="0" fontId="52" fillId="12" borderId="53" applyNumberFormat="0" applyAlignment="0" applyProtection="0"/>
    <xf numFmtId="0" fontId="53" fillId="0" borderId="0" applyNumberFormat="0" applyFill="0" applyBorder="0" applyAlignment="0" applyProtection="0"/>
    <xf numFmtId="0" fontId="41" fillId="13" borderId="54" applyNumberFormat="0" applyFont="0" applyAlignment="0" applyProtection="0"/>
    <xf numFmtId="0" fontId="54" fillId="0" borderId="0" applyNumberFormat="0" applyFill="0" applyBorder="0" applyAlignment="0" applyProtection="0"/>
    <xf numFmtId="0" fontId="55" fillId="0" borderId="55" applyNumberFormat="0" applyFill="0" applyAlignment="0" applyProtection="0"/>
    <xf numFmtId="0" fontId="56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56" fillId="17" borderId="0" applyNumberFormat="0" applyBorder="0" applyAlignment="0" applyProtection="0"/>
    <xf numFmtId="0" fontId="56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56" fillId="21" borderId="0" applyNumberFormat="0" applyBorder="0" applyAlignment="0" applyProtection="0"/>
    <xf numFmtId="0" fontId="56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8" borderId="0" applyNumberFormat="0" applyBorder="0" applyAlignment="0" applyProtection="0"/>
    <xf numFmtId="0" fontId="56" fillId="24" borderId="0" applyNumberFormat="0" applyBorder="0" applyAlignment="0" applyProtection="0"/>
    <xf numFmtId="0" fontId="56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56" fillId="28" borderId="0" applyNumberFormat="0" applyBorder="0" applyAlignment="0" applyProtection="0"/>
    <xf numFmtId="0" fontId="56" fillId="29" borderId="0" applyNumberFormat="0" applyBorder="0" applyAlignment="0" applyProtection="0"/>
    <xf numFmtId="0" fontId="41" fillId="30" borderId="0" applyNumberFormat="0" applyBorder="0" applyAlignment="0" applyProtection="0"/>
    <xf numFmtId="0" fontId="41" fillId="31" borderId="0" applyNumberFormat="0" applyBorder="0" applyAlignment="0" applyProtection="0"/>
    <xf numFmtId="0" fontId="56" fillId="32" borderId="0" applyNumberFormat="0" applyBorder="0" applyAlignment="0" applyProtection="0"/>
    <xf numFmtId="0" fontId="56" fillId="33" borderId="0" applyNumberFormat="0" applyBorder="0" applyAlignment="0" applyProtection="0"/>
    <xf numFmtId="0" fontId="41" fillId="34" borderId="0" applyNumberFormat="0" applyBorder="0" applyAlignment="0" applyProtection="0"/>
    <xf numFmtId="0" fontId="41" fillId="35" borderId="0" applyNumberFormat="0" applyBorder="0" applyAlignment="0" applyProtection="0"/>
    <xf numFmtId="0" fontId="56" fillId="36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30" fillId="11" borderId="0" applyNumberFormat="0" applyBorder="0" applyAlignment="0" applyProtection="0"/>
    <xf numFmtId="0" fontId="25" fillId="0" borderId="0" applyNumberFormat="0" applyFill="0" applyBorder="0" applyAlignment="0" applyProtection="0"/>
  </cellStyleXfs>
  <cellXfs count="262">
    <xf numFmtId="0" fontId="0" fillId="0" borderId="0" xfId="0"/>
    <xf numFmtId="14" fontId="0" fillId="0" borderId="0" xfId="0" applyNumberFormat="1"/>
    <xf numFmtId="166" fontId="0" fillId="0" borderId="0" xfId="2" applyNumberFormat="1" applyFont="1"/>
    <xf numFmtId="0" fontId="11" fillId="2" borderId="1" xfId="3"/>
    <xf numFmtId="0" fontId="13" fillId="0" borderId="0" xfId="0" applyFont="1"/>
    <xf numFmtId="0" fontId="0" fillId="0" borderId="0" xfId="0" applyAlignment="1">
      <alignment horizontal="right"/>
    </xf>
    <xf numFmtId="170" fontId="0" fillId="0" borderId="0" xfId="0" applyNumberFormat="1"/>
    <xf numFmtId="0" fontId="13" fillId="0" borderId="0" xfId="0" applyFont="1" applyAlignment="1">
      <alignment horizontal="center"/>
    </xf>
    <xf numFmtId="0" fontId="0" fillId="0" borderId="5" xfId="0" applyBorder="1"/>
    <xf numFmtId="169" fontId="0" fillId="0" borderId="0" xfId="0" applyNumberFormat="1"/>
    <xf numFmtId="169" fontId="0" fillId="0" borderId="6" xfId="0" applyNumberFormat="1" applyBorder="1"/>
    <xf numFmtId="0" fontId="0" fillId="0" borderId="6" xfId="0" applyBorder="1"/>
    <xf numFmtId="169" fontId="13" fillId="0" borderId="0" xfId="0" applyNumberFormat="1" applyFont="1"/>
    <xf numFmtId="0" fontId="15" fillId="0" borderId="5" xfId="0" applyFont="1" applyBorder="1"/>
    <xf numFmtId="169" fontId="13" fillId="0" borderId="8" xfId="0" applyNumberFormat="1" applyFont="1" applyBorder="1"/>
    <xf numFmtId="0" fontId="0" fillId="0" borderId="9" xfId="0" applyBorder="1"/>
    <xf numFmtId="0" fontId="0" fillId="0" borderId="6" xfId="0" applyBorder="1" applyAlignment="1">
      <alignment horizontal="center"/>
    </xf>
    <xf numFmtId="168" fontId="0" fillId="0" borderId="6" xfId="0" applyNumberFormat="1" applyBorder="1"/>
    <xf numFmtId="171" fontId="0" fillId="0" borderId="0" xfId="0" applyNumberFormat="1"/>
    <xf numFmtId="172" fontId="0" fillId="0" borderId="6" xfId="0" applyNumberFormat="1" applyBorder="1"/>
    <xf numFmtId="0" fontId="0" fillId="0" borderId="8" xfId="0" applyBorder="1"/>
    <xf numFmtId="170" fontId="13" fillId="0" borderId="0" xfId="0" applyNumberFormat="1" applyFont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3" fillId="0" borderId="0" xfId="0" applyFont="1" applyAlignment="1">
      <alignment horizontal="left"/>
    </xf>
    <xf numFmtId="169" fontId="0" fillId="0" borderId="28" xfId="0" applyNumberFormat="1" applyBorder="1"/>
    <xf numFmtId="0" fontId="13" fillId="4" borderId="10" xfId="0" applyFont="1" applyFill="1" applyBorder="1" applyAlignment="1">
      <alignment horizontal="center"/>
    </xf>
    <xf numFmtId="169" fontId="13" fillId="4" borderId="21" xfId="0" applyNumberFormat="1" applyFont="1" applyFill="1" applyBorder="1" applyAlignment="1">
      <alignment horizontal="center"/>
    </xf>
    <xf numFmtId="169" fontId="13" fillId="4" borderId="27" xfId="0" applyNumberFormat="1" applyFont="1" applyFill="1" applyBorder="1" applyAlignment="1">
      <alignment horizontal="center"/>
    </xf>
    <xf numFmtId="0" fontId="10" fillId="0" borderId="0" xfId="0" applyFont="1"/>
    <xf numFmtId="0" fontId="18" fillId="7" borderId="10" xfId="5" applyBorder="1"/>
    <xf numFmtId="0" fontId="18" fillId="7" borderId="18" xfId="5" applyBorder="1"/>
    <xf numFmtId="0" fontId="13" fillId="0" borderId="16" xfId="0" applyFont="1" applyBorder="1" applyAlignment="1">
      <alignment horizontal="right"/>
    </xf>
    <xf numFmtId="0" fontId="13" fillId="0" borderId="17" xfId="0" applyFont="1" applyBorder="1" applyAlignment="1">
      <alignment horizontal="right"/>
    </xf>
    <xf numFmtId="0" fontId="13" fillId="0" borderId="16" xfId="0" applyFont="1" applyBorder="1" applyAlignment="1">
      <alignment horizontal="left"/>
    </xf>
    <xf numFmtId="0" fontId="13" fillId="0" borderId="17" xfId="0" applyFont="1" applyBorder="1" applyAlignment="1">
      <alignment horizontal="left"/>
    </xf>
    <xf numFmtId="0" fontId="0" fillId="0" borderId="0" xfId="0" applyAlignment="1">
      <alignment wrapText="1"/>
    </xf>
    <xf numFmtId="0" fontId="12" fillId="3" borderId="1" xfId="4" applyAlignment="1">
      <alignment wrapText="1"/>
    </xf>
    <xf numFmtId="0" fontId="11" fillId="2" borderId="1" xfId="3" applyAlignment="1">
      <alignment wrapText="1"/>
    </xf>
    <xf numFmtId="169" fontId="6" fillId="0" borderId="22" xfId="0" applyNumberFormat="1" applyFont="1" applyBorder="1"/>
    <xf numFmtId="43" fontId="6" fillId="0" borderId="22" xfId="2" applyFont="1" applyBorder="1"/>
    <xf numFmtId="169" fontId="6" fillId="0" borderId="8" xfId="0" applyNumberFormat="1" applyFont="1" applyBorder="1"/>
    <xf numFmtId="169" fontId="6" fillId="0" borderId="23" xfId="0" applyNumberFormat="1" applyFont="1" applyBorder="1"/>
    <xf numFmtId="0" fontId="0" fillId="0" borderId="0" xfId="0" applyNumberFormat="1"/>
    <xf numFmtId="167" fontId="0" fillId="0" borderId="0" xfId="0" applyNumberFormat="1" applyBorder="1"/>
    <xf numFmtId="0" fontId="0" fillId="0" borderId="0" xfId="0" applyBorder="1"/>
    <xf numFmtId="0" fontId="14" fillId="0" borderId="0" xfId="0" applyFont="1" applyBorder="1" applyAlignment="1">
      <alignment horizontal="left"/>
    </xf>
    <xf numFmtId="169" fontId="14" fillId="0" borderId="0" xfId="0" applyNumberFormat="1" applyFont="1" applyBorder="1"/>
    <xf numFmtId="0" fontId="20" fillId="0" borderId="10" xfId="0" applyFont="1" applyFill="1" applyBorder="1" applyAlignment="1">
      <alignment horizontal="left"/>
    </xf>
    <xf numFmtId="0" fontId="21" fillId="0" borderId="20" xfId="0" applyFont="1" applyBorder="1"/>
    <xf numFmtId="169" fontId="20" fillId="0" borderId="20" xfId="0" applyNumberFormat="1" applyFont="1" applyBorder="1"/>
    <xf numFmtId="0" fontId="21" fillId="0" borderId="11" xfId="0" applyFont="1" applyBorder="1"/>
    <xf numFmtId="0" fontId="22" fillId="0" borderId="0" xfId="0" applyFont="1"/>
    <xf numFmtId="0" fontId="13" fillId="0" borderId="0" xfId="0" applyFont="1" applyBorder="1" applyAlignment="1">
      <alignment horizontal="center" wrapText="1"/>
    </xf>
    <xf numFmtId="0" fontId="13" fillId="0" borderId="6" xfId="0" applyFont="1" applyFill="1" applyBorder="1" applyAlignment="1">
      <alignment horizontal="center"/>
    </xf>
    <xf numFmtId="170" fontId="0" fillId="0" borderId="6" xfId="0" applyNumberFormat="1" applyBorder="1"/>
    <xf numFmtId="167" fontId="14" fillId="0" borderId="0" xfId="0" applyNumberFormat="1" applyFont="1" applyBorder="1"/>
    <xf numFmtId="0" fontId="13" fillId="0" borderId="0" xfId="0" applyFont="1" applyAlignment="1">
      <alignment horizontal="center" wrapText="1"/>
    </xf>
    <xf numFmtId="0" fontId="13" fillId="0" borderId="7" xfId="0" applyFont="1" applyBorder="1" applyAlignment="1">
      <alignment horizontal="right"/>
    </xf>
    <xf numFmtId="0" fontId="13" fillId="0" borderId="8" xfId="0" applyFont="1" applyBorder="1" applyAlignment="1">
      <alignment horizontal="right"/>
    </xf>
    <xf numFmtId="0" fontId="13" fillId="4" borderId="12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3" fillId="4" borderId="31" xfId="0" applyFont="1" applyFill="1" applyBorder="1" applyAlignment="1">
      <alignment horizontal="center"/>
    </xf>
    <xf numFmtId="0" fontId="13" fillId="4" borderId="32" xfId="0" applyFont="1" applyFill="1" applyBorder="1" applyAlignment="1">
      <alignment horizontal="center"/>
    </xf>
    <xf numFmtId="0" fontId="13" fillId="4" borderId="33" xfId="0" applyFont="1" applyFill="1" applyBorder="1" applyAlignment="1">
      <alignment horizontal="center"/>
    </xf>
    <xf numFmtId="166" fontId="0" fillId="0" borderId="0" xfId="2" applyNumberFormat="1" applyFont="1" applyFill="1"/>
    <xf numFmtId="169" fontId="6" fillId="0" borderId="0" xfId="0" applyNumberFormat="1" applyFont="1" applyBorder="1"/>
    <xf numFmtId="0" fontId="0" fillId="0" borderId="29" xfId="0" applyBorder="1"/>
    <xf numFmtId="169" fontId="6" fillId="0" borderId="35" xfId="0" applyNumberFormat="1" applyFont="1" applyBorder="1"/>
    <xf numFmtId="169" fontId="6" fillId="0" borderId="36" xfId="0" applyNumberFormat="1" applyFont="1" applyBorder="1"/>
    <xf numFmtId="0" fontId="0" fillId="0" borderId="37" xfId="0" applyBorder="1"/>
    <xf numFmtId="169" fontId="6" fillId="0" borderId="25" xfId="0" applyNumberFormat="1" applyFont="1" applyBorder="1"/>
    <xf numFmtId="169" fontId="6" fillId="0" borderId="26" xfId="0" applyNumberFormat="1" applyFont="1" applyBorder="1"/>
    <xf numFmtId="0" fontId="0" fillId="0" borderId="38" xfId="0" applyBorder="1"/>
    <xf numFmtId="169" fontId="6" fillId="0" borderId="39" xfId="0" applyNumberFormat="1" applyFont="1" applyBorder="1"/>
    <xf numFmtId="169" fontId="6" fillId="0" borderId="40" xfId="0" applyNumberFormat="1" applyFont="1" applyBorder="1"/>
    <xf numFmtId="0" fontId="13" fillId="4" borderId="18" xfId="0" applyFont="1" applyFill="1" applyBorder="1" applyAlignment="1">
      <alignment horizontal="left"/>
    </xf>
    <xf numFmtId="0" fontId="13" fillId="0" borderId="30" xfId="0" applyFont="1" applyBorder="1" applyAlignment="1">
      <alignment horizontal="right"/>
    </xf>
    <xf numFmtId="0" fontId="10" fillId="0" borderId="34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9" fontId="13" fillId="0" borderId="6" xfId="0" applyNumberFormat="1" applyFont="1" applyBorder="1" applyAlignment="1">
      <alignment horizontal="center"/>
    </xf>
    <xf numFmtId="169" fontId="14" fillId="0" borderId="6" xfId="0" applyNumberFormat="1" applyFont="1" applyBorder="1"/>
    <xf numFmtId="0" fontId="0" fillId="0" borderId="0" xfId="0"/>
    <xf numFmtId="0" fontId="0" fillId="0" borderId="0" xfId="0" applyNumberFormat="1"/>
    <xf numFmtId="0" fontId="0" fillId="0" borderId="0" xfId="0"/>
    <xf numFmtId="0" fontId="0" fillId="0" borderId="0" xfId="0"/>
    <xf numFmtId="166" fontId="0" fillId="0" borderId="0" xfId="6" applyNumberFormat="1" applyFont="1"/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5" xfId="0" applyBorder="1"/>
    <xf numFmtId="169" fontId="14" fillId="0" borderId="9" xfId="0" applyNumberFormat="1" applyFont="1" applyBorder="1"/>
    <xf numFmtId="0" fontId="0" fillId="0" borderId="3" xfId="0" applyBorder="1"/>
    <xf numFmtId="173" fontId="0" fillId="0" borderId="0" xfId="0" applyNumberFormat="1"/>
    <xf numFmtId="0" fontId="0" fillId="0" borderId="0" xfId="0" applyNumberFormat="1"/>
    <xf numFmtId="0" fontId="0" fillId="0" borderId="0" xfId="0" applyBorder="1"/>
    <xf numFmtId="167" fontId="14" fillId="0" borderId="8" xfId="0" applyNumberFormat="1" applyFont="1" applyBorder="1"/>
    <xf numFmtId="167" fontId="14" fillId="0" borderId="7" xfId="0" applyNumberFormat="1" applyFont="1" applyBorder="1"/>
    <xf numFmtId="169" fontId="5" fillId="0" borderId="0" xfId="0" applyNumberFormat="1" applyFont="1" applyFill="1" applyBorder="1"/>
    <xf numFmtId="0" fontId="13" fillId="0" borderId="6" xfId="0" applyFont="1" applyBorder="1" applyAlignment="1">
      <alignment horizontal="center"/>
    </xf>
    <xf numFmtId="169" fontId="6" fillId="0" borderId="42" xfId="0" applyNumberFormat="1" applyFont="1" applyBorder="1"/>
    <xf numFmtId="169" fontId="0" fillId="0" borderId="41" xfId="0" applyNumberFormat="1" applyBorder="1"/>
    <xf numFmtId="0" fontId="0" fillId="0" borderId="0" xfId="0" applyFill="1" applyBorder="1"/>
    <xf numFmtId="0" fontId="0" fillId="0" borderId="0" xfId="0" applyFill="1"/>
    <xf numFmtId="169" fontId="4" fillId="0" borderId="0" xfId="0" applyNumberFormat="1" applyFont="1" applyFill="1" applyBorder="1"/>
    <xf numFmtId="0" fontId="0" fillId="0" borderId="0" xfId="0" applyAlignment="1">
      <alignment horizontal="center"/>
    </xf>
    <xf numFmtId="169" fontId="3" fillId="0" borderId="0" xfId="0" applyNumberFormat="1" applyFont="1" applyFill="1" applyBorder="1"/>
    <xf numFmtId="169" fontId="2" fillId="0" borderId="0" xfId="0" applyNumberFormat="1" applyFont="1" applyFill="1" applyBorder="1"/>
    <xf numFmtId="169" fontId="22" fillId="0" borderId="0" xfId="0" applyNumberFormat="1" applyFont="1"/>
    <xf numFmtId="0" fontId="0" fillId="0" borderId="0" xfId="0" applyAlignment="1">
      <alignment horizontal="center"/>
    </xf>
    <xf numFmtId="1" fontId="0" fillId="0" borderId="44" xfId="0" applyNumberFormat="1" applyBorder="1"/>
    <xf numFmtId="166" fontId="13" fillId="0" borderId="0" xfId="0" applyNumberFormat="1" applyFont="1"/>
    <xf numFmtId="166" fontId="13" fillId="9" borderId="0" xfId="0" applyNumberFormat="1" applyFont="1" applyFill="1"/>
    <xf numFmtId="0" fontId="0" fillId="0" borderId="0" xfId="0" applyNumberFormat="1" applyFill="1"/>
    <xf numFmtId="0" fontId="0" fillId="0" borderId="44" xfId="0" applyNumberFormat="1" applyFill="1" applyBorder="1"/>
    <xf numFmtId="0" fontId="0" fillId="0" borderId="43" xfId="0" applyFill="1" applyBorder="1"/>
    <xf numFmtId="14" fontId="0" fillId="0" borderId="43" xfId="0" applyNumberFormat="1" applyFill="1" applyBorder="1"/>
    <xf numFmtId="0" fontId="10" fillId="0" borderId="45" xfId="0" applyFont="1" applyBorder="1"/>
    <xf numFmtId="0" fontId="11" fillId="2" borderId="46" xfId="3" applyBorder="1"/>
    <xf numFmtId="0" fontId="10" fillId="2" borderId="45" xfId="3" applyFont="1" applyBorder="1"/>
    <xf numFmtId="166" fontId="0" fillId="0" borderId="43" xfId="2" applyNumberFormat="1" applyFont="1" applyFill="1" applyBorder="1"/>
    <xf numFmtId="166" fontId="10" fillId="0" borderId="45" xfId="2" applyNumberFormat="1" applyFont="1" applyBorder="1"/>
    <xf numFmtId="169" fontId="0" fillId="0" borderId="0" xfId="0" applyNumberFormat="1" applyFill="1"/>
    <xf numFmtId="0" fontId="0" fillId="0" borderId="7" xfId="0" applyBorder="1"/>
    <xf numFmtId="14" fontId="0" fillId="0" borderId="0" xfId="0" applyNumberFormat="1" applyFill="1"/>
    <xf numFmtId="2" fontId="0" fillId="0" borderId="44" xfId="0" applyNumberFormat="1" applyFill="1" applyBorder="1"/>
    <xf numFmtId="0" fontId="0" fillId="0" borderId="0" xfId="0" applyAlignment="1">
      <alignment horizontal="center"/>
    </xf>
    <xf numFmtId="0" fontId="0" fillId="0" borderId="47" xfId="0" applyNumberFormat="1" applyFill="1" applyBorder="1"/>
    <xf numFmtId="0" fontId="24" fillId="0" borderId="44" xfId="0" applyNumberFormat="1" applyFont="1" applyFill="1" applyBorder="1" applyAlignment="1">
      <alignment horizontal="left" vertical="center" wrapText="1"/>
    </xf>
    <xf numFmtId="166" fontId="0" fillId="0" borderId="44" xfId="2" applyNumberFormat="1" applyFont="1" applyFill="1" applyBorder="1"/>
    <xf numFmtId="14" fontId="0" fillId="0" borderId="44" xfId="0" applyNumberFormat="1" applyFill="1" applyBorder="1"/>
    <xf numFmtId="43" fontId="0" fillId="0" borderId="44" xfId="2" applyFont="1" applyFill="1" applyBorder="1"/>
    <xf numFmtId="14" fontId="0" fillId="0" borderId="44" xfId="2" applyNumberFormat="1" applyFont="1" applyFill="1" applyBorder="1"/>
    <xf numFmtId="0" fontId="13" fillId="0" borderId="0" xfId="0" applyFont="1" applyFill="1" applyAlignment="1">
      <alignment horizontal="center"/>
    </xf>
    <xf numFmtId="171" fontId="0" fillId="0" borderId="0" xfId="0" applyNumberFormat="1" applyFill="1"/>
    <xf numFmtId="170" fontId="0" fillId="0" borderId="0" xfId="0" applyNumberFormat="1" applyFill="1"/>
    <xf numFmtId="0" fontId="13" fillId="0" borderId="5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169" fontId="13" fillId="0" borderId="6" xfId="0" applyNumberFormat="1" applyFont="1" applyBorder="1" applyAlignment="1">
      <alignment horizontal="center" vertical="center" wrapText="1"/>
    </xf>
    <xf numFmtId="169" fontId="13" fillId="0" borderId="9" xfId="0" applyNumberFormat="1" applyFont="1" applyBorder="1" applyAlignment="1">
      <alignment horizontal="center" vertical="center" wrapText="1"/>
    </xf>
    <xf numFmtId="0" fontId="0" fillId="0" borderId="43" xfId="0" applyNumberFormat="1" applyFill="1" applyBorder="1"/>
    <xf numFmtId="14" fontId="0" fillId="0" borderId="47" xfId="0" applyNumberFormat="1" applyFill="1" applyBorder="1"/>
    <xf numFmtId="166" fontId="0" fillId="0" borderId="47" xfId="2" applyNumberFormat="1" applyFont="1" applyFill="1" applyBorder="1"/>
    <xf numFmtId="43" fontId="0" fillId="0" borderId="47" xfId="2" applyFont="1" applyFill="1" applyBorder="1"/>
    <xf numFmtId="14" fontId="0" fillId="0" borderId="47" xfId="2" applyNumberFormat="1" applyFont="1" applyFill="1" applyBorder="1"/>
    <xf numFmtId="2" fontId="0" fillId="0" borderId="47" xfId="0" applyNumberFormat="1" applyFill="1" applyBorder="1"/>
    <xf numFmtId="0" fontId="0" fillId="0" borderId="0" xfId="0" applyBorder="1" applyAlignment="1">
      <alignment horizontal="center"/>
    </xf>
    <xf numFmtId="164" fontId="0" fillId="0" borderId="0" xfId="0" applyNumberFormat="1" applyFill="1" applyBorder="1"/>
    <xf numFmtId="169" fontId="0" fillId="0" borderId="0" xfId="0" applyNumberFormat="1" applyFill="1" applyBorder="1"/>
    <xf numFmtId="169" fontId="13" fillId="0" borderId="0" xfId="0" applyNumberFormat="1" applyFont="1" applyFill="1" applyBorder="1"/>
    <xf numFmtId="0" fontId="0" fillId="0" borderId="0" xfId="0" applyFill="1" applyBorder="1" applyAlignment="1">
      <alignment horizontal="center"/>
    </xf>
    <xf numFmtId="169" fontId="13" fillId="0" borderId="0" xfId="0" applyNumberFormat="1" applyFont="1" applyBorder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66" fontId="0" fillId="0" borderId="0" xfId="0" applyNumberFormat="1"/>
    <xf numFmtId="1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5" xfId="0" applyBorder="1"/>
    <xf numFmtId="169" fontId="0" fillId="0" borderId="6" xfId="0" applyNumberFormat="1" applyBorder="1"/>
    <xf numFmtId="0" fontId="0" fillId="0" borderId="0" xfId="0" applyNumberFormat="1"/>
    <xf numFmtId="0" fontId="0" fillId="0" borderId="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169" fontId="14" fillId="0" borderId="8" xfId="0" applyNumberFormat="1" applyFont="1" applyBorder="1"/>
    <xf numFmtId="169" fontId="14" fillId="0" borderId="9" xfId="0" applyNumberFormat="1" applyFont="1" applyBorder="1"/>
    <xf numFmtId="0" fontId="0" fillId="0" borderId="3" xfId="0" applyBorder="1"/>
    <xf numFmtId="0" fontId="0" fillId="0" borderId="2" xfId="0" applyBorder="1"/>
    <xf numFmtId="0" fontId="14" fillId="0" borderId="7" xfId="0" applyFont="1" applyBorder="1" applyAlignment="1">
      <alignment horizontal="left"/>
    </xf>
    <xf numFmtId="0" fontId="0" fillId="0" borderId="10" xfId="0" pivotButton="1" applyBorder="1"/>
    <xf numFmtId="0" fontId="0" fillId="0" borderId="11" xfId="0" applyBorder="1"/>
    <xf numFmtId="169" fontId="14" fillId="0" borderId="7" xfId="0" applyNumberFormat="1" applyFont="1" applyBorder="1"/>
    <xf numFmtId="0" fontId="14" fillId="0" borderId="5" xfId="0" applyFont="1" applyBorder="1" applyAlignment="1">
      <alignment horizontal="left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0" borderId="0" xfId="0" applyAlignment="1">
      <alignment horizontal="left" indent="1"/>
    </xf>
    <xf numFmtId="0" fontId="0" fillId="0" borderId="18" xfId="0" pivotButton="1" applyBorder="1"/>
    <xf numFmtId="0" fontId="0" fillId="0" borderId="18" xfId="0" applyBorder="1" applyAlignment="1">
      <alignment horizontal="left"/>
    </xf>
    <xf numFmtId="0" fontId="0" fillId="0" borderId="4" xfId="0" applyBorder="1"/>
    <xf numFmtId="0" fontId="0" fillId="5" borderId="12" xfId="0" applyFill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0" xfId="0" applyBorder="1"/>
    <xf numFmtId="0" fontId="0" fillId="0" borderId="20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5" xfId="0" applyBorder="1" applyAlignment="1">
      <alignment horizontal="left" indent="1"/>
    </xf>
    <xf numFmtId="0" fontId="0" fillId="0" borderId="19" xfId="0" pivotButton="1" applyBorder="1"/>
    <xf numFmtId="0" fontId="13" fillId="6" borderId="11" xfId="0" applyFont="1" applyFill="1" applyBorder="1"/>
    <xf numFmtId="0" fontId="10" fillId="6" borderId="12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10" fillId="6" borderId="24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173" fontId="0" fillId="0" borderId="0" xfId="0" applyNumberFormat="1"/>
    <xf numFmtId="173" fontId="0" fillId="0" borderId="6" xfId="0" applyNumberFormat="1" applyBorder="1"/>
    <xf numFmtId="173" fontId="0" fillId="0" borderId="8" xfId="0" applyNumberFormat="1" applyBorder="1"/>
    <xf numFmtId="173" fontId="0" fillId="0" borderId="9" xfId="0" applyNumberFormat="1" applyBorder="1"/>
    <xf numFmtId="173" fontId="0" fillId="0" borderId="2" xfId="0" applyNumberFormat="1" applyBorder="1"/>
    <xf numFmtId="173" fontId="0" fillId="0" borderId="3" xfId="0" applyNumberFormat="1" applyBorder="1"/>
    <xf numFmtId="173" fontId="0" fillId="0" borderId="4" xfId="0" applyNumberFormat="1" applyBorder="1"/>
    <xf numFmtId="173" fontId="0" fillId="0" borderId="5" xfId="0" applyNumberFormat="1" applyBorder="1"/>
    <xf numFmtId="173" fontId="0" fillId="0" borderId="7" xfId="0" applyNumberFormat="1" applyBorder="1"/>
    <xf numFmtId="173" fontId="0" fillId="0" borderId="29" xfId="0" applyNumberFormat="1" applyBorder="1"/>
    <xf numFmtId="173" fontId="0" fillId="0" borderId="25" xfId="0" applyNumberFormat="1" applyBorder="1"/>
    <xf numFmtId="173" fontId="0" fillId="0" borderId="26" xfId="0" applyNumberFormat="1" applyBorder="1"/>
    <xf numFmtId="173" fontId="14" fillId="0" borderId="6" xfId="0" applyNumberFormat="1" applyFont="1" applyBorder="1"/>
    <xf numFmtId="173" fontId="14" fillId="0" borderId="5" xfId="0" applyNumberFormat="1" applyFont="1" applyBorder="1"/>
    <xf numFmtId="173" fontId="0" fillId="0" borderId="0" xfId="0" applyNumberFormat="1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173" fontId="14" fillId="0" borderId="0" xfId="0" applyNumberFormat="1" applyFont="1" applyBorder="1"/>
    <xf numFmtId="0" fontId="0" fillId="0" borderId="0" xfId="0" pivotButton="1" applyBorder="1"/>
    <xf numFmtId="0" fontId="14" fillId="0" borderId="17" xfId="0" applyFont="1" applyBorder="1" applyAlignment="1">
      <alignment horizontal="left"/>
    </xf>
    <xf numFmtId="0" fontId="19" fillId="0" borderId="17" xfId="0" applyFont="1" applyBorder="1" applyAlignment="1">
      <alignment horizontal="left"/>
    </xf>
    <xf numFmtId="0" fontId="0" fillId="0" borderId="0" xfId="0" applyFill="1"/>
    <xf numFmtId="0" fontId="0" fillId="0" borderId="43" xfId="0" applyFill="1" applyBorder="1"/>
    <xf numFmtId="0" fontId="1" fillId="8" borderId="0" xfId="0" applyFont="1" applyFill="1" applyAlignment="1">
      <alignment horizontal="left"/>
    </xf>
    <xf numFmtId="173" fontId="1" fillId="8" borderId="0" xfId="0" applyNumberFormat="1" applyFont="1" applyFill="1" applyBorder="1"/>
    <xf numFmtId="164" fontId="0" fillId="0" borderId="0" xfId="0" applyNumberFormat="1" applyFill="1" applyBorder="1"/>
    <xf numFmtId="169" fontId="0" fillId="0" borderId="0" xfId="0" applyNumberFormat="1" applyFill="1" applyBorder="1"/>
    <xf numFmtId="174" fontId="0" fillId="0" borderId="0" xfId="0" applyNumberFormat="1" applyFill="1" applyBorder="1"/>
    <xf numFmtId="0" fontId="0" fillId="0" borderId="0" xfId="0" applyAlignment="1">
      <alignment horizontal="center"/>
    </xf>
    <xf numFmtId="0" fontId="13" fillId="4" borderId="12" xfId="0" applyFont="1" applyFill="1" applyBorder="1" applyAlignment="1">
      <alignment horizontal="center"/>
    </xf>
    <xf numFmtId="0" fontId="13" fillId="4" borderId="13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3" fillId="0" borderId="5" xfId="0" applyFont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180" fontId="0" fillId="0" borderId="2" xfId="0" applyNumberFormat="1" applyBorder="1"/>
    <xf numFmtId="180" fontId="10" fillId="0" borderId="8" xfId="0" applyNumberFormat="1" applyFont="1" applyBorder="1"/>
    <xf numFmtId="180" fontId="0" fillId="0" borderId="6" xfId="0" applyNumberFormat="1" applyBorder="1"/>
    <xf numFmtId="180" fontId="14" fillId="0" borderId="7" xfId="0" applyNumberFormat="1" applyFont="1" applyBorder="1"/>
    <xf numFmtId="180" fontId="14" fillId="0" borderId="8" xfId="0" applyNumberFormat="1" applyFont="1" applyBorder="1"/>
    <xf numFmtId="180" fontId="0" fillId="0" borderId="7" xfId="0" applyNumberFormat="1" applyBorder="1"/>
    <xf numFmtId="180" fontId="0" fillId="0" borderId="4" xfId="0" applyNumberFormat="1" applyBorder="1"/>
    <xf numFmtId="180" fontId="0" fillId="0" borderId="5" xfId="0" applyNumberFormat="1" applyBorder="1"/>
    <xf numFmtId="180" fontId="10" fillId="0" borderId="7" xfId="0" applyNumberFormat="1" applyFont="1" applyBorder="1"/>
    <xf numFmtId="180" fontId="0" fillId="0" borderId="3" xfId="0" applyNumberFormat="1" applyBorder="1"/>
    <xf numFmtId="180" fontId="0" fillId="0" borderId="29" xfId="0" applyNumberFormat="1" applyBorder="1"/>
    <xf numFmtId="180" fontId="0" fillId="0" borderId="0" xfId="0" applyNumberFormat="1" applyBorder="1"/>
    <xf numFmtId="180" fontId="0" fillId="0" borderId="9" xfId="0" applyNumberFormat="1" applyBorder="1"/>
    <xf numFmtId="0" fontId="0" fillId="0" borderId="0" xfId="0"/>
    <xf numFmtId="14" fontId="0" fillId="0" borderId="0" xfId="0" applyNumberFormat="1" applyFill="1"/>
    <xf numFmtId="0" fontId="0" fillId="0" borderId="0" xfId="0"/>
    <xf numFmtId="14" fontId="0" fillId="0" borderId="0" xfId="0" applyNumberFormat="1" applyFill="1"/>
    <xf numFmtId="180" fontId="0" fillId="0" borderId="25" xfId="0" applyNumberFormat="1" applyBorder="1"/>
    <xf numFmtId="180" fontId="14" fillId="0" borderId="26" xfId="0" applyNumberFormat="1" applyFont="1" applyBorder="1"/>
    <xf numFmtId="180" fontId="10" fillId="0" borderId="26" xfId="0" applyNumberFormat="1" applyFont="1" applyBorder="1"/>
    <xf numFmtId="3" fontId="0" fillId="0" borderId="0" xfId="0" applyNumberFormat="1"/>
    <xf numFmtId="3" fontId="10" fillId="0" borderId="45" xfId="0" applyNumberFormat="1" applyFont="1" applyBorder="1"/>
    <xf numFmtId="3" fontId="0" fillId="0" borderId="43" xfId="2" applyNumberFormat="1" applyFont="1" applyFill="1" applyBorder="1"/>
    <xf numFmtId="3" fontId="0" fillId="0" borderId="0" xfId="0" applyNumberFormat="1" applyFill="1"/>
    <xf numFmtId="0" fontId="0" fillId="0" borderId="0" xfId="0"/>
    <xf numFmtId="14" fontId="0" fillId="0" borderId="0" xfId="0" applyNumberFormat="1" applyFill="1"/>
    <xf numFmtId="0" fontId="0" fillId="0" borderId="0" xfId="0"/>
    <xf numFmtId="0" fontId="0" fillId="0" borderId="0" xfId="0"/>
    <xf numFmtId="182" fontId="0" fillId="0" borderId="0" xfId="0" applyNumberFormat="1" applyFill="1"/>
  </cellXfs>
  <cellStyles count="101">
    <cellStyle name="20 % - Accent1" xfId="24" builtinId="30" customBuiltin="1"/>
    <cellStyle name="20 % - Accent1 2" xfId="70" xr:uid="{4ADDBE76-64F4-49F2-9B11-B53848E998C8}"/>
    <cellStyle name="20 % - Accent2" xfId="27" builtinId="34" customBuiltin="1"/>
    <cellStyle name="20 % - Accent2 2" xfId="74" xr:uid="{E0B26F8A-C1C5-48F4-A1B7-1D756A4FF38F}"/>
    <cellStyle name="20 % - Accent3" xfId="30" builtinId="38" customBuiltin="1"/>
    <cellStyle name="20 % - Accent3 2" xfId="78" xr:uid="{F67EF675-F327-42D1-9074-78DD38708293}"/>
    <cellStyle name="20 % - Accent4" xfId="33" builtinId="42" customBuiltin="1"/>
    <cellStyle name="20 % - Accent4 2" xfId="82" xr:uid="{D4A5CBE8-3FD7-43C2-8208-06DC028FDD19}"/>
    <cellStyle name="20 % - Accent5" xfId="36" builtinId="46" customBuiltin="1"/>
    <cellStyle name="20 % - Accent5 2" xfId="86" xr:uid="{7D5931CF-1524-4797-9E8F-6C320B963958}"/>
    <cellStyle name="20 % - Accent6" xfId="39" builtinId="50" customBuiltin="1"/>
    <cellStyle name="20 % - Accent6 2" xfId="90" xr:uid="{9C8DF70F-64B9-474C-9375-6E3D4125A8DF}"/>
    <cellStyle name="40 % - Accent1" xfId="25" builtinId="31" customBuiltin="1"/>
    <cellStyle name="40 % - Accent1 2" xfId="71" xr:uid="{C53B0A0A-6F0C-4E50-8FA8-54D0C965D939}"/>
    <cellStyle name="40 % - Accent2" xfId="28" builtinId="35" customBuiltin="1"/>
    <cellStyle name="40 % - Accent2 2" xfId="75" xr:uid="{83496DAB-8633-44B8-A1E7-5A31C1886BE0}"/>
    <cellStyle name="40 % - Accent3" xfId="31" builtinId="39" customBuiltin="1"/>
    <cellStyle name="40 % - Accent3 2" xfId="79" xr:uid="{AAE88EC0-619B-49B0-BEE8-E6CA70B42967}"/>
    <cellStyle name="40 % - Accent4" xfId="34" builtinId="43" customBuiltin="1"/>
    <cellStyle name="40 % - Accent4 2" xfId="83" xr:uid="{510A8D2C-D5C6-4CA4-836D-C2EF7ACED7A1}"/>
    <cellStyle name="40 % - Accent5" xfId="37" builtinId="47" customBuiltin="1"/>
    <cellStyle name="40 % - Accent5 2" xfId="87" xr:uid="{9E2DA013-C16F-4FD3-82D3-CB22BD640580}"/>
    <cellStyle name="40 % - Accent6" xfId="40" builtinId="51" customBuiltin="1"/>
    <cellStyle name="40 % - Accent6 2" xfId="91" xr:uid="{EF28690E-992D-40E7-BED6-BAD375B8CEA0}"/>
    <cellStyle name="60 % - Accent1 2" xfId="72" xr:uid="{914DD1B5-4079-4BD4-9FE4-76F75B80B6F2}"/>
    <cellStyle name="60 % - Accent1 3" xfId="46" xr:uid="{CD4DE008-3167-4A7A-8EA0-76A8AEA5A4AA}"/>
    <cellStyle name="60 % - Accent1 3 2" xfId="93" xr:uid="{16BA32E1-D6F1-44F6-ADE6-8FE71AD553F5}"/>
    <cellStyle name="60 % - Accent2 2" xfId="76" xr:uid="{075D93A8-9707-4291-923E-F9FC7E20884A}"/>
    <cellStyle name="60 % - Accent2 3" xfId="47" xr:uid="{F584BAF0-4DCF-49D0-A994-A9B2EEC13EA9}"/>
    <cellStyle name="60 % - Accent2 3 2" xfId="94" xr:uid="{FED21CEC-36B3-4833-94C3-A2E8C2505AFE}"/>
    <cellStyle name="60 % - Accent3 2" xfId="80" xr:uid="{9D0FF1C9-E478-4FF5-92DF-4E1A56D8BB08}"/>
    <cellStyle name="60 % - Accent3 3" xfId="48" xr:uid="{7F47DAE6-CE73-4A43-A181-97465C4F1284}"/>
    <cellStyle name="60 % - Accent3 3 2" xfId="95" xr:uid="{CF13F212-8491-4817-B194-47ACE6017459}"/>
    <cellStyle name="60 % - Accent4 2" xfId="84" xr:uid="{F777EC68-A5D1-49D8-B25C-D5815232554A}"/>
    <cellStyle name="60 % - Accent4 3" xfId="49" xr:uid="{61837AFB-E4A4-43D3-BF39-97F515163C0E}"/>
    <cellStyle name="60 % - Accent4 3 2" xfId="96" xr:uid="{5705BEC6-88AD-47F3-A421-A70DE61E11D8}"/>
    <cellStyle name="60 % - Accent5 2" xfId="88" xr:uid="{0A5AEA8D-A915-4712-8A87-02015AD9E7C6}"/>
    <cellStyle name="60 % - Accent5 3" xfId="50" xr:uid="{E41A9491-FFE0-4299-BA4B-C0E7FE02B0EE}"/>
    <cellStyle name="60 % - Accent5 3 2" xfId="97" xr:uid="{EE58B6B0-64AC-41E7-9AD7-14594B096DBA}"/>
    <cellStyle name="60 % - Accent6 2" xfId="92" xr:uid="{33E2C118-C283-48BA-BB4E-903EA41346B2}"/>
    <cellStyle name="60 % - Accent6 3" xfId="51" xr:uid="{F3BE0E51-208B-4714-BD5E-93D3AA66D4F3}"/>
    <cellStyle name="60 % - Accent6 3 2" xfId="98" xr:uid="{74A941E9-48E0-4C18-AC3B-2AAC84F44C67}"/>
    <cellStyle name="Accent1" xfId="23" builtinId="29" customBuiltin="1"/>
    <cellStyle name="Accent1 2" xfId="69" xr:uid="{B297081E-7D7B-4DBD-A0DD-66D822E49F82}"/>
    <cellStyle name="Accent2" xfId="26" builtinId="33" customBuiltin="1"/>
    <cellStyle name="Accent2 2" xfId="73" xr:uid="{F0618120-CA5A-4DF7-9BE0-FB2CA358F927}"/>
    <cellStyle name="Accent3" xfId="29" builtinId="37" customBuiltin="1"/>
    <cellStyle name="Accent3 2" xfId="77" xr:uid="{36F14082-D446-4549-81DF-13D20A0B4F96}"/>
    <cellStyle name="Accent4" xfId="32" builtinId="41" customBuiltin="1"/>
    <cellStyle name="Accent4 2" xfId="81" xr:uid="{0165D449-6240-4F7D-840F-6673E55D45CC}"/>
    <cellStyle name="Accent5" xfId="35" builtinId="45" customBuiltin="1"/>
    <cellStyle name="Accent5 2" xfId="85" xr:uid="{7EAC6D12-1A07-4323-8282-127A17C77396}"/>
    <cellStyle name="Accent6" xfId="38" builtinId="49" customBuiltin="1"/>
    <cellStyle name="Accent6 2" xfId="89" xr:uid="{3013A666-FEF0-4C26-98D5-D9FC1B2467CC}"/>
    <cellStyle name="Avertissement" xfId="19" builtinId="11" customBuiltin="1"/>
    <cellStyle name="Avertissement 2" xfId="65" xr:uid="{71361750-2C4C-4843-A46D-BB44AA783DD6}"/>
    <cellStyle name="Calcul" xfId="4" builtinId="22"/>
    <cellStyle name="Calcul 2" xfId="62" xr:uid="{52CDCCD4-CE82-4970-8745-BF1B9171B21A}"/>
    <cellStyle name="Calcul 3" xfId="45" xr:uid="{58DA3A58-B338-4732-A60B-57D8163BBB5F}"/>
    <cellStyle name="Cellule liée" xfId="17" builtinId="24" customBuiltin="1"/>
    <cellStyle name="Cellule liée 2" xfId="63" xr:uid="{5EE40108-0A1C-4948-A7F2-4334FA5D685F}"/>
    <cellStyle name="Comma 2" xfId="6" xr:uid="{1F5DFB19-6A3F-4F3E-BE85-F0BF70C028C4}"/>
    <cellStyle name="Comma 2 2" xfId="10" xr:uid="{3C57EEFC-E2B0-4971-8A29-097817C9D597}"/>
    <cellStyle name="Comma 3" xfId="1" xr:uid="{DE4A9D14-E97B-4AB7-A677-09CBA4A2039B}"/>
    <cellStyle name="Commentaire 2" xfId="66" xr:uid="{6C5D5AF7-C6A1-4C2C-8F44-E70E9D9D1499}"/>
    <cellStyle name="Entrée" xfId="3" builtinId="20"/>
    <cellStyle name="Entrée 2" xfId="60" xr:uid="{29C97321-789E-40CB-AA1E-31EE3C63330F}"/>
    <cellStyle name="Entrée 3" xfId="44" xr:uid="{933ED854-B339-4F3F-8E78-EE2979B35F09}"/>
    <cellStyle name="Insatisfaisant" xfId="5" builtinId="27"/>
    <cellStyle name="Insatisfaisant 2" xfId="58" xr:uid="{44B9CC26-3BC9-4B63-8637-A33CCE88405F}"/>
    <cellStyle name="Insatisfaisant 3" xfId="42" xr:uid="{64E46FD7-FD1A-4DEE-B57C-9596BFDBCB7F}"/>
    <cellStyle name="Milliers" xfId="2" builtinId="3"/>
    <cellStyle name="Milliers 2" xfId="9" xr:uid="{F287DC96-5446-45EE-BA83-CCAA5F1BA995}"/>
    <cellStyle name="Neutre 2" xfId="59" xr:uid="{BE57BCA0-DAAB-404D-84A6-FF110CBA8811}"/>
    <cellStyle name="Neutre 3" xfId="43" xr:uid="{2885C64D-01F3-4004-8AE1-0F7ABD44CB96}"/>
    <cellStyle name="Neutre 3 2" xfId="99" xr:uid="{292340EF-8704-4042-BA16-824896EB4F18}"/>
    <cellStyle name="Normal" xfId="0" builtinId="0"/>
    <cellStyle name="Normal 2" xfId="7" xr:uid="{BEEDAEFF-0459-4134-BBCA-8B891B59EAF7}"/>
    <cellStyle name="Normal 2 12" xfId="8" xr:uid="{0A42933A-E8EA-4218-99DB-3EED99C1A788}"/>
    <cellStyle name="Normal 2 2" xfId="52" xr:uid="{62FC9445-C896-4B1B-BD5B-67154429E3C2}"/>
    <cellStyle name="Note" xfId="20" builtinId="10" customBuiltin="1"/>
    <cellStyle name="Satisfaisant" xfId="15" builtinId="26" customBuiltin="1"/>
    <cellStyle name="Satisfaisant 2" xfId="57" xr:uid="{8D58084E-ABC7-4687-BA8A-7F124703CE1C}"/>
    <cellStyle name="Sortie" xfId="16" builtinId="21" customBuiltin="1"/>
    <cellStyle name="Sortie 2" xfId="61" xr:uid="{553F9ADD-8491-4468-9179-4A3EFDD53127}"/>
    <cellStyle name="Texte explicatif" xfId="21" builtinId="53" customBuiltin="1"/>
    <cellStyle name="Texte explicatif 2" xfId="67" xr:uid="{670460CE-CFAE-4858-A9A8-511A74644560}"/>
    <cellStyle name="Titre 2" xfId="41" xr:uid="{7391A3CC-0536-444E-A600-A3F32A76C6F9}"/>
    <cellStyle name="Titre 2 2" xfId="100" xr:uid="{79EC8745-8554-428E-8D43-BCAAC65DA7F3}"/>
    <cellStyle name="Titre 1" xfId="11" builtinId="16" customBuiltin="1"/>
    <cellStyle name="Titre 1 2" xfId="53" xr:uid="{668BFE31-51C5-4244-85D1-BB597CC2B1E2}"/>
    <cellStyle name="Titre 2" xfId="12" builtinId="17" customBuiltin="1"/>
    <cellStyle name="Titre 2 2" xfId="54" xr:uid="{0628EC1A-5738-4529-BFEB-9364D1A55C5E}"/>
    <cellStyle name="Titre 3" xfId="13" builtinId="18" customBuiltin="1"/>
    <cellStyle name="Titre 3 2" xfId="55" xr:uid="{F9D003EC-509A-4F77-B4B9-494B96A72507}"/>
    <cellStyle name="Titre 4" xfId="14" builtinId="19" customBuiltin="1"/>
    <cellStyle name="Titre 4 2" xfId="56" xr:uid="{5C604B87-EF17-44D2-BBE6-C4C1BE55B69F}"/>
    <cellStyle name="Total" xfId="22" builtinId="25" customBuiltin="1"/>
    <cellStyle name="Total 2" xfId="68" xr:uid="{59D00366-20BC-4280-AA4E-58983F962E50}"/>
    <cellStyle name="Vérification" xfId="18" builtinId="23" customBuiltin="1"/>
    <cellStyle name="Vérification 2" xfId="64" xr:uid="{B4B9EB26-E13C-44EC-AAF3-8EA9CDC2AF2D}"/>
  </cellStyles>
  <dxfs count="2064"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b/>
        <i val="0"/>
        <color rgb="FFEE0000"/>
      </font>
    </dxf>
    <dxf>
      <font>
        <color rgb="FF9C0006"/>
      </font>
    </dxf>
    <dxf>
      <font>
        <color rgb="FF9C0006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" formatCode="#,##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color auto="1"/>
      </font>
    </dxf>
    <dxf>
      <numFmt numFmtId="173" formatCode="[$€-2]\ #,##0;\-[$€-2]\ 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6" tint="0.5999938962981048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2" tint="-0.249977111117893"/>
        </patternFill>
      </fill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ont>
        <b/>
      </font>
    </dxf>
    <dxf>
      <font>
        <b/>
      </font>
    </dxf>
    <dxf>
      <alignment horizontal="center"/>
    </dxf>
    <dxf>
      <alignment horizontal="center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</border>
    </dxf>
    <dxf>
      <border>
        <left/>
        <right/>
      </border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  <charset val="204"/>
      </font>
    </dxf>
    <dxf>
      <font>
        <u/>
      </font>
    </dxf>
    <dxf>
      <font>
        <u/>
      </font>
    </dxf>
    <dxf>
      <font>
        <b/>
        <charset val="204"/>
      </font>
    </dxf>
    <dxf>
      <font>
        <u/>
      </font>
    </dxf>
    <dxf>
      <font>
        <b/>
      </font>
    </dxf>
    <dxf>
      <font>
        <b/>
        <charset val="204"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u/>
        <charset val="204"/>
      </font>
    </dxf>
    <dxf>
      <border>
        <right style="thin">
          <color indexed="64"/>
        </right>
      </border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b/>
        <charset val="204"/>
      </font>
    </dxf>
    <dxf>
      <font>
        <u/>
      </font>
    </dxf>
    <dxf>
      <font>
        <u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9" formatCode="[$€-2]\ #,##0;[Red]\-[$€-2]\ #,##0"/>
    </dxf>
    <dxf>
      <fill>
        <patternFill patternType="solid">
          <bgColor theme="0" tint="-0.249977111117893"/>
        </patternFill>
      </fill>
    </dxf>
    <dxf>
      <font>
        <b/>
        <charset val="204"/>
      </font>
    </dxf>
    <dxf>
      <fill>
        <patternFill>
          <bgColor theme="0" tint="-0.14999847407452621"/>
        </patternFill>
      </fill>
    </dxf>
    <dxf>
      <numFmt numFmtId="173" formatCode="[$€-2]\ #,##0;\-[$€-2]\ #,##0"/>
    </dxf>
    <dxf>
      <numFmt numFmtId="173" formatCode="[$€-2]\ #,##0;\-[$€-2]\ #,##0"/>
    </dxf>
    <dxf>
      <numFmt numFmtId="173" formatCode="[$€-2]\ #,##0;\-[$€-2]\ #,##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66" formatCode="_-* #,##0_-;\-* #,##0_-;_-* &quot;-&quot;??_-;_-@_-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_-* #,##0_-;\-* #,##0_-;_-* &quot;-&quot;??_-;_-@_-"/>
      <fill>
        <patternFill patternType="none">
          <fgColor indexed="64"/>
          <bgColor auto="1"/>
        </patternFill>
      </fill>
    </dxf>
    <dxf>
      <numFmt numFmtId="166" formatCode="_-* #,##0_-;\-* #,##0_-;_-* &quot;-&quot;??_-;_-@_-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66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66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_-* #,##0_-;\-* #,##0_-;_-* &quot;-&quot;??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1" defaultTableStyle="TableStyleMedium2" defaultPivotStyle="PivotStyleLight16">
    <tableStyle name="Invisible" pivot="0" table="0" count="0" xr9:uid="{D3B42584-074A-41A7-AA58-0EC35100CB63}"/>
  </tableStyles>
  <colors>
    <mruColors>
      <color rgb="FFEE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6.xml"/><Relationship Id="rId18" Type="http://schemas.openxmlformats.org/officeDocument/2006/relationships/sheetMetadata" Target="metadata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47" Type="http://schemas.openxmlformats.org/officeDocument/2006/relationships/customXml" Target="../customXml/item27.xml"/><Relationship Id="rId50" Type="http://schemas.openxmlformats.org/officeDocument/2006/relationships/customXml" Target="../customXml/item30.xml"/><Relationship Id="rId55" Type="http://schemas.openxmlformats.org/officeDocument/2006/relationships/customXml" Target="../customXml/item35.xml"/><Relationship Id="rId63" Type="http://schemas.openxmlformats.org/officeDocument/2006/relationships/customXml" Target="../customXml/item43.xml"/><Relationship Id="rId68" Type="http://schemas.openxmlformats.org/officeDocument/2006/relationships/customXml" Target="../customXml/item48.xml"/><Relationship Id="rId7" Type="http://schemas.openxmlformats.org/officeDocument/2006/relationships/worksheet" Target="worksheets/sheet7.xml"/><Relationship Id="rId71" Type="http://schemas.openxmlformats.org/officeDocument/2006/relationships/customXml" Target="../customXml/item5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9" Type="http://schemas.openxmlformats.org/officeDocument/2006/relationships/customXml" Target="../customXml/item9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45" Type="http://schemas.openxmlformats.org/officeDocument/2006/relationships/customXml" Target="../customXml/item25.xml"/><Relationship Id="rId53" Type="http://schemas.openxmlformats.org/officeDocument/2006/relationships/customXml" Target="../customXml/item33.xml"/><Relationship Id="rId58" Type="http://schemas.openxmlformats.org/officeDocument/2006/relationships/customXml" Target="../customXml/item38.xml"/><Relationship Id="rId66" Type="http://schemas.openxmlformats.org/officeDocument/2006/relationships/customXml" Target="../customXml/item46.xml"/><Relationship Id="rId74" Type="http://schemas.openxmlformats.org/officeDocument/2006/relationships/customXml" Target="../customXml/item54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49" Type="http://schemas.openxmlformats.org/officeDocument/2006/relationships/customXml" Target="../customXml/item29.xml"/><Relationship Id="rId57" Type="http://schemas.openxmlformats.org/officeDocument/2006/relationships/customXml" Target="../customXml/item37.xml"/><Relationship Id="rId61" Type="http://schemas.openxmlformats.org/officeDocument/2006/relationships/customXml" Target="../customXml/item41.xml"/><Relationship Id="rId10" Type="http://schemas.openxmlformats.org/officeDocument/2006/relationships/pivotCacheDefinition" Target="pivotCache/pivotCacheDefinition3.xml"/><Relationship Id="rId19" Type="http://schemas.openxmlformats.org/officeDocument/2006/relationships/powerPivotData" Target="model/item.data"/><Relationship Id="rId31" Type="http://schemas.openxmlformats.org/officeDocument/2006/relationships/customXml" Target="../customXml/item11.xml"/><Relationship Id="rId44" Type="http://schemas.openxmlformats.org/officeDocument/2006/relationships/customXml" Target="../customXml/item24.xml"/><Relationship Id="rId52" Type="http://schemas.openxmlformats.org/officeDocument/2006/relationships/customXml" Target="../customXml/item32.xml"/><Relationship Id="rId60" Type="http://schemas.openxmlformats.org/officeDocument/2006/relationships/customXml" Target="../customXml/item40.xml"/><Relationship Id="rId65" Type="http://schemas.openxmlformats.org/officeDocument/2006/relationships/customXml" Target="../customXml/item45.xml"/><Relationship Id="rId73" Type="http://schemas.openxmlformats.org/officeDocument/2006/relationships/customXml" Target="../customXml/item5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theme" Target="theme/theme1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openxmlformats.org/officeDocument/2006/relationships/customXml" Target="../customXml/item23.xml"/><Relationship Id="rId48" Type="http://schemas.openxmlformats.org/officeDocument/2006/relationships/customXml" Target="../customXml/item28.xml"/><Relationship Id="rId56" Type="http://schemas.openxmlformats.org/officeDocument/2006/relationships/customXml" Target="../customXml/item36.xml"/><Relationship Id="rId64" Type="http://schemas.openxmlformats.org/officeDocument/2006/relationships/customXml" Target="../customXml/item44.xml"/><Relationship Id="rId69" Type="http://schemas.openxmlformats.org/officeDocument/2006/relationships/customXml" Target="../customXml/item49.xml"/><Relationship Id="rId8" Type="http://schemas.openxmlformats.org/officeDocument/2006/relationships/pivotCacheDefinition" Target="pivotCache/pivotCacheDefinition1.xml"/><Relationship Id="rId51" Type="http://schemas.openxmlformats.org/officeDocument/2006/relationships/customXml" Target="../customXml/item31.xml"/><Relationship Id="rId72" Type="http://schemas.openxmlformats.org/officeDocument/2006/relationships/customXml" Target="../customXml/item52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Relationship Id="rId46" Type="http://schemas.openxmlformats.org/officeDocument/2006/relationships/customXml" Target="../customXml/item26.xml"/><Relationship Id="rId59" Type="http://schemas.openxmlformats.org/officeDocument/2006/relationships/customXml" Target="../customXml/item39.xml"/><Relationship Id="rId67" Type="http://schemas.openxmlformats.org/officeDocument/2006/relationships/customXml" Target="../customXml/item47.xml"/><Relationship Id="rId20" Type="http://schemas.openxmlformats.org/officeDocument/2006/relationships/calcChain" Target="calcChain.xml"/><Relationship Id="rId41" Type="http://schemas.openxmlformats.org/officeDocument/2006/relationships/customXml" Target="../customXml/item21.xml"/><Relationship Id="rId54" Type="http://schemas.openxmlformats.org/officeDocument/2006/relationships/customXml" Target="../customXml/item34.xml"/><Relationship Id="rId62" Type="http://schemas.openxmlformats.org/officeDocument/2006/relationships/customXml" Target="../customXml/item42.xml"/><Relationship Id="rId70" Type="http://schemas.openxmlformats.org/officeDocument/2006/relationships/customXml" Target="../customXml/item50.xml"/><Relationship Id="rId75" Type="http://schemas.openxmlformats.org/officeDocument/2006/relationships/customXml" Target="../customXml/item5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etar Hristozov" refreshedDate="44592.652499305557" createdVersion="7" refreshedVersion="7" minRefreshableVersion="3" recordCount="167" xr:uid="{D94BA774-F738-430C-8E78-9A465C31216D}">
  <cacheSource type="worksheet">
    <worksheetSource name="OCF"/>
  </cacheSource>
  <cacheFields count="21">
    <cacheField name="Source.Name" numFmtId="0">
      <sharedItems containsNonDate="0" containsString="0" containsBlank="1"/>
    </cacheField>
    <cacheField name="Контрагент" numFmtId="0">
      <sharedItems containsNonDate="0" containsString="0" containsBlank="1"/>
    </cacheField>
    <cacheField name="Основание" numFmtId="0">
      <sharedItems containsNonDate="0" containsBlank="1" count="81">
        <m/>
        <s v="Заплати" u="1"/>
        <s v="Режийни Ток" u="1"/>
        <s v="ДДС" u="1"/>
        <s v="Other Taxes" u="1"/>
        <s v="ДДС на митница" u="1"/>
        <s v="Lead and lead containing waste" u="1"/>
        <s v="Корпоративен данък" u="1"/>
        <s v="Спомагателни материалии - стартерни батерии" u="1"/>
        <s v="Reagents" u="1"/>
        <s v="Главница" u="1"/>
        <s v="Scrap Payment" u="1"/>
        <s v="Other Lead Containing" u="1"/>
        <s v="Реагенти" u="1"/>
        <s v="Спомагателни материали" u="1"/>
        <s v="Salaries" u="1"/>
        <s v="Interest" u="1"/>
        <s v="Основни материали" u="1"/>
        <s v="Custom Taxes" u="1"/>
        <s v="Осигуровки Заплати" u="1"/>
        <s v="Митнически такси" u="1"/>
        <s v="Заем" u="1"/>
        <s v="Олово" u="1"/>
        <s v="Транспортни услуги" u="1"/>
        <s v="Покупка на производствено оборудване" u="1"/>
        <s v="ДДС,ДДФЛ" u="1"/>
        <s v="Capital Projects" u="1"/>
        <s v="Electricity" u="1"/>
        <s v="Други" u="1"/>
        <s v="Олова и оловни сплави" u="1"/>
        <s v="Ремонт/поддръжка" u="1"/>
        <s v="Капитални проекти" u="1"/>
        <s v="Строително ремонтни работи" u="1"/>
        <s v="Акум. Отпадни" u="1"/>
        <s v="Основни материали - общи" u="1"/>
        <s v="Строителни и ремонтни работи, поддръжка" u="1"/>
        <s v="Услуги Други" u="1"/>
        <s v="Основни материали - стационарни батерии" u="1"/>
        <s v="Покупка на друго оборудване и други ДМА" u="1"/>
        <s v="Митнически сборове" u="1"/>
        <s v="Транспортни услуги - вътрешен транспорт" u="1"/>
        <s v="Такси" u="1"/>
        <s v="Концентрат" u="1"/>
        <s v="Lease Payments" u="1"/>
        <s v="Social Security" u="1"/>
        <s v="Спомагателни материалии - стационарни батерии" u="1"/>
        <s v="Rent" u="1"/>
        <s v="Gas" u="1"/>
        <s v="Режийни Газ" u="1"/>
        <s v="Лихви" u="1"/>
        <s v="Purchases of Equipment" u="1"/>
        <s v="Реклама" u="1"/>
        <s v="Лизинги и Лихви" u="1"/>
        <s v="Спомагателни материалии - общи" u="1"/>
        <s v="Услуги по договор - абонаментно обслужване" u="1"/>
        <s v="Лихви, лизинги, застраховки, " u="1"/>
        <s v="Other" u="1"/>
        <s v="YU Monbat" u="1"/>
        <s v="Осигуровки" u="1"/>
        <s v="Режийни Други" u="1"/>
        <s v="Transportation Services" u="1"/>
        <s v="Електричество" u="1"/>
        <s v="Scrap Batteries" u="1"/>
        <s v="1. Плащания към доставчици - трети страни" u="1"/>
        <s v="VAT" u="1"/>
        <s v="Транспортни услуги - международен транспорт" u="1"/>
        <s v="Principal" u="1"/>
        <s v="Other Services" u="1"/>
        <s v="Газ" u="1"/>
        <s v="Лизингова вноска, лихва" u="1"/>
        <s v="Главница Заем" u="1"/>
        <s v="Услуги по договор" u="1"/>
        <s v="Лизингова вноска и лихва" u="1"/>
        <s v="Бонуси" u="1"/>
        <s v="Банкови кредити плащания" u="1"/>
        <s v="Raw Lead" u="1"/>
        <s v="Покупка на оборудване" u="1"/>
        <s v="Наеми" u="1"/>
        <s v="Основни материали - стартерни батерии" u="1"/>
        <s v="Други разходи" u="1"/>
        <s v="Машинни части и ел.материали" u="1"/>
      </sharedItems>
    </cacheField>
    <cacheField name="Допълнително основание" numFmtId="0">
      <sharedItems containsNonDate="0" containsString="0" containsBlank="1"/>
    </cacheField>
    <cacheField name="Дата" numFmtId="14">
      <sharedItems containsNonDate="0" containsString="0" containsBlank="1"/>
    </cacheField>
    <cacheField name="Дата на падеж" numFmtId="14">
      <sharedItems containsNonDate="0" containsString="0" containsBlank="1"/>
    </cacheField>
    <cacheField name="Валута" numFmtId="0">
      <sharedItems containsNonDate="0" containsString="0" containsBlank="1"/>
    </cacheField>
    <cacheField name="Очакван или докуминтиран разход" numFmtId="0">
      <sharedItems containsNonDate="0" containsString="0" containsBlank="1"/>
    </cacheField>
    <cacheField name="Сума във Валута" numFmtId="166">
      <sharedItems containsNonDate="0" containsString="0" containsBlank="1"/>
    </cacheField>
    <cacheField name="В евро остатък за плащане" numFmtId="166">
      <sharedItems containsNonDate="0" containsString="0" containsBlank="1"/>
    </cacheField>
    <cacheField name="BU" numFmtId="43">
      <sharedItems containsNonDate="0" containsBlank="1" count="6">
        <m/>
        <s v="START" u="1"/>
        <s v="MRR" u="1"/>
        <s v="MRB" u="1"/>
        <s v="MRS" u="1"/>
        <s v="MONBAT" u="1"/>
      </sharedItems>
    </cacheField>
    <cacheField name="TODAY" numFmtId="14">
      <sharedItems containsNonDate="0" containsString="0" containsBlank="1"/>
    </cacheField>
    <cacheField name="Monday" numFmtId="14">
      <sharedItems containsNonDate="0" containsString="0" containsBlank="1"/>
    </cacheField>
    <cacheField name="WEEK" numFmtId="2">
      <sharedItems containsNonDate="0" containsString="0" containsBlank="1"/>
    </cacheField>
    <cacheField name="GROUP" numFmtId="0">
      <sharedItems containsNonDate="0" containsString="0" containsBlank="1"/>
    </cacheField>
    <cacheField name="SUBGROUP" numFmtId="0">
      <sharedItems containsNonDate="0" containsString="0" containsBlank="1"/>
    </cacheField>
    <cacheField name="TYPE" numFmtId="0">
      <sharedItems containsNonDate="0" containsString="0" containsBlank="1" containsNumber="1" containsInteger="1" minValue="0" maxValue="0" count="2">
        <m/>
        <n v="0" u="1"/>
      </sharedItems>
    </cacheField>
    <cacheField name="Week adjusments" numFmtId="0">
      <sharedItems containsNonDate="0" containsString="0" containsBlank="1"/>
    </cacheField>
    <cacheField name="RPvsTP" numFmtId="0">
      <sharedItems containsNonDate="0" containsString="0" containsBlank="1"/>
    </cacheField>
    <cacheField name="Available Funds" numFmtId="166">
      <sharedItems containsNonDate="0" containsString="0" containsBlank="1"/>
    </cacheField>
    <cacheField name="Credit Funds" numFmtId="166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601.703530555555" backgroundQuery="1" createdVersion="7" refreshedVersion="7" minRefreshableVersion="3" recordCount="0" supportSubquery="1" supportAdvancedDrill="1" xr:uid="{A3E634B7-BA8D-4E19-82AF-1E12EB318D13}">
  <cacheSource type="external" connectionId="32"/>
  <cacheFields count="4">
    <cacheField name="[CF].[WEEK].[WEEK]" caption="WEEK" numFmtId="0" hierarchy="3" level="1">
      <sharedItems count="9">
        <s v="0"/>
        <s v="1"/>
        <s v="2"/>
        <s v="3"/>
        <s v="4"/>
        <s v="5"/>
        <s v="6"/>
        <s v="7"/>
        <s v="8"/>
      </sharedItems>
    </cacheField>
    <cacheField name="[Measures].[ICF]" caption="ICF" numFmtId="0" hierarchy="22" level="32767"/>
    <cacheField name="[Measures].[OCF]" caption="OCF" numFmtId="0" hierarchy="23" level="32767"/>
    <cacheField name="[CF].[RPvsTP].[RPvsTP]" caption="RPvsTP" numFmtId="0" hierarchy="7" level="1">
      <sharedItems containsSemiMixedTypes="0" containsNonDate="0" containsString="0"/>
    </cacheField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0" memberValueDatatype="130" unbalanced="0"/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0"/>
      </fieldsUsage>
    </cacheHierarchy>
    <cacheHierarchy uniqueName="[CF].[GROUP]" caption="GROUP" attribute="1" defaultMemberUniqueName="[CF].[GROUP].[All]" allUniqueName="[CF].[GROUP].[All]" dimensionUniqueName="[CF]" displayFolder="" count="0" memberValueDatatype="130" unbalanced="0"/>
    <cacheHierarchy uniqueName="[CF].[SUBGROUP]" caption="SUBGROUP" attribute="1" defaultMemberUniqueName="[CF].[SUBGROUP].[All]" allUniqueName="[CF].[SUBGROUP].[All]" dimensionUniqueName="[CF]" displayFolder="" count="0" memberValueDatatype="130" unbalanced="0"/>
    <cacheHierarchy uniqueName="[CF].[TYPE]" caption="TYPE" attribute="1" defaultMemberUniqueName="[CF].[TYPE].[All]" allUniqueName="[CF].[TYPE].[All]" dimensionUniqueName="[CF]" displayFolder="" count="0" memberValueDatatype="130" unbalanced="0"/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3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/>
    <cacheHierarchy uniqueName="[Measures].[02.Payments Operating Activities]" caption="02.Payments Operating Activities" measure="1" displayFolder="" measureGroup="CF" count="0"/>
    <cacheHierarchy uniqueName="[Measures].[07.Incomes Financing Activities (Loans, Factoring)]" caption="07.Incomes Financing Activities (Loans, Factoring)" measure="1" displayFolder="" measureGroup="CF" count="0"/>
    <cacheHierarchy uniqueName="[Measures].[04.Incomes Investing Activities]" caption="04.Incomes Investing Activities" measure="1" displayFolder="" measureGroup="CF" count="0"/>
    <cacheHierarchy uniqueName="[Measures].[03.Net Cash Flow Operating Activities]" caption="03.Net Cash Flow Operating Activities" measure="1" displayFolder="" measureGroup="CF" count="0"/>
    <cacheHierarchy uniqueName="[Measures].[05.Payments Investing Activities (CAPEX)]" caption="05.Payments Investing Activities (CAPEX)" measure="1" displayFolder="" measureGroup="CF" count="0"/>
    <cacheHierarchy uniqueName="[Measures].[06.Net Cash Flow Investing Activities]" caption="06.Net Cash Flow Investing Activities" measure="1" displayFolder="" measureGroup="CF" count="0"/>
    <cacheHierarchy uniqueName="[Measures].[08.Payments Financing Activities]" caption="08.Payments Financing Activities" measure="1" displayFolder="" measureGroup="CF" count="0"/>
    <cacheHierarchy uniqueName="[Measures].[09.Net Cash Flow Financing Activities]" caption="09.Net Cash Flow Financing Activities" measure="1" displayFolder="" measureGroup="CF" count="0"/>
    <cacheHierarchy uniqueName="[Measures].[12.Week Net Cash Flow]" caption="12.Week Net Cash Flow" measure="1" displayFolder="" measureGroup="CF" count="0"/>
    <cacheHierarchy uniqueName="[Measures].[ICF]" caption="ICF" measure="1" displayFolder="" measureGroup="CF" count="0" oneField="1">
      <fieldsUsage count="1">
        <fieldUsage x="1"/>
      </fieldsUsage>
    </cacheHierarchy>
    <cacheHierarchy uniqueName="[Measures].[OCF]" caption="OCF" measure="1" displayFolder="" measureGroup="CF" count="0" oneField="1">
      <fieldsUsage count="1">
        <fieldUsage x="2"/>
      </fieldsUsage>
    </cacheHierarchy>
    <cacheHierarchy uniqueName="[Measures].[CF]" caption="CF" measure="1" displayFolder="" measureGroup="CF" count="0"/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/>
    <cacheHierarchy uniqueName="[Measures].[11.Credit Funds]" caption="11.Credit Funds" measure="1" displayFolder="" measureGroup="CF" count="0"/>
    <cacheHierarchy uniqueName="[Measures].[01.Week1.Incomes Operating Activities]" caption="01.Week1.Incomes Operating Activities" measure="1" displayFolder="" measureGroup="CF" count="0"/>
    <cacheHierarchy uniqueName="[Measures].[02.Week1.Payments Operating Activities]" caption="02.Week1.Payments Operating Activities" measure="1" displayFolder="" measureGroup="CF" count="0"/>
    <cacheHierarchy uniqueName="[Measures].[03.Week1.Net Cash Flow Operating Activities]" caption="03.Week1.Net Cash Flow Operating Activities" measure="1" displayFolder="" measureGroup="CF" count="0"/>
    <cacheHierarchy uniqueName="[Measures].[01.Week2.Incomes Operating Activities]" caption="01.Week2.Incomes Operating Activities" measure="1" displayFolder="" measureGroup="CF" count="0"/>
    <cacheHierarchy uniqueName="[Measures].[02.Week2.Payments Operating Activities]" caption="02.Week2.Payments Operating Activities" measure="1" displayFolder="" measureGroup="CF" count="0"/>
    <cacheHierarchy uniqueName="[Measures].[03.Week2.Net Cash Flow Operating Activities]" caption="03.Week2.Net Cash Flow Operating Activities" measure="1" displayFolder="" measureGroup="CF" count="0"/>
    <cacheHierarchy uniqueName="[Measures].[01.Week3.Incomes Operating Activities]" caption="01.Week3.Incomes Operating Activities" measure="1" displayFolder="" measureGroup="CF" count="0"/>
    <cacheHierarchy uniqueName="[Measures].[02.Week3.Payments Operating Activities]" caption="02.Week3.Payments Operating Activities" measure="1" displayFolder="" measureGroup="CF" count="0"/>
    <cacheHierarchy uniqueName="[Measures].[03.Week3.Net Cash Flow Operating Activities]" caption="03.Week3.Net Cash Flow Operating Activities" measure="1" displayFolder="" measureGroup="CF" count="0"/>
    <cacheHierarchy uniqueName="[Measures].[01.Week4.Incomes Operating Activities]" caption="01.Week4.Incomes Operating Activities" measure="1" displayFolder="" measureGroup="CF" count="0"/>
    <cacheHierarchy uniqueName="[Measures].[02.Week4.Payments Operating Activities]" caption="02.Week4.Payments Operating Activities" measure="1" displayFolder="" measureGroup="CF" count="0"/>
    <cacheHierarchy uniqueName="[Measures].[03.Week4.Net Cash Flow Operating Activities]" caption="03.Week4.Net Cash Flow Operating Activities" measure="1" displayFolder="" measureGroup="CF" count="0"/>
    <cacheHierarchy uniqueName="[Measures].[01.Week5.Incomes Operating Activities]" caption="01.Week5.Incomes Operating Activities" measure="1" displayFolder="" measureGroup="CF" count="0"/>
    <cacheHierarchy uniqueName="[Measures].[02.Week5.Payments Operating Activities]" caption="02.Week5.Payments Operating Activities" measure="1" displayFolder="" measureGroup="CF" count="0"/>
    <cacheHierarchy uniqueName="[Measures].[03.Week5.Net Cash Flow Operating Activities]" caption="03.Week5.Net Cash Flow Operating Activities" measure="1" displayFolder="" measureGroup="CF" count="0"/>
    <cacheHierarchy uniqueName="[Measures].[01.Week6.Incomes Operating Activities]" caption="01.Week6.Incomes Operating Activities" measure="1" displayFolder="" measureGroup="CF" count="0"/>
    <cacheHierarchy uniqueName="[Measures].[02.Week6.Payments Operating Activities]" caption="02.Week6.Payments Operating Activities" measure="1" displayFolder="" measureGroup="CF" count="0"/>
    <cacheHierarchy uniqueName="[Measures].[03.Week6.Net Cash Flow Operating Activities]" caption="03.Week6.Net Cash Flow Operating Activities" measure="1" displayFolder="" measureGroup="CF" count="0"/>
    <cacheHierarchy uniqueName="[Measures].[01.Week7.Incomes Operating Activities]" caption="01.Week7.Incomes Operating Activities" measure="1" displayFolder="" measureGroup="CF" count="0"/>
    <cacheHierarchy uniqueName="[Measures].[02.Week7.Payments Operating Activities]" caption="02.Week7.Payments Operating Activities" measure="1" displayFolder="" measureGroup="CF" count="0"/>
    <cacheHierarchy uniqueName="[Measures].[03.Week7.Net Cash Flow Operating Activities]" caption="03.Week7.Net Cash Flow Operating Activities" measure="1" displayFolder="" measureGroup="CF" count="0"/>
    <cacheHierarchy uniqueName="[Measures].[01.Week8.Incomes Operating Activities]" caption="01.Week8.Incomes Operating Activities" measure="1" displayFolder="" measureGroup="CF" count="0"/>
    <cacheHierarchy uniqueName="[Measures].[02.Week8.Payments Operating Activities]" caption="02.Week8.Payments Operating Activities" measure="1" displayFolder="" measureGroup="CF" count="0"/>
    <cacheHierarchy uniqueName="[Measures].[03.Week8.Net Cash Flow Operating Activities]" caption="03.Week8.Net Cash Flow Operating Activities" measure="1" displayFolder="" measureGroup="CF" count="0"/>
    <cacheHierarchy uniqueName="[Measures].[04.Week1.Incomes Investing Activities]" caption="04.Week1.Incomes Investing Activities" measure="1" displayFolder="" measureGroup="CF" count="0"/>
    <cacheHierarchy uniqueName="[Measures].[05.Week1.Payments Investing Activities (CAPEX)]" caption="05.Week1.Payments Investing Activities (CAPEX)" measure="1" displayFolder="" measureGroup="CF" count="0"/>
    <cacheHierarchy uniqueName="[Measures].[06.Week1.Net Cash Flow Investing Activities]" caption="06.Week1.Net Cash Flow Investing Activities" measure="1" displayFolder="" measureGroup="CF" count="0"/>
    <cacheHierarchy uniqueName="[Measures].[07.Week1.Incomes Financing Activities (Loans, Factoring)]" caption="07.Week1.Incomes Financing Activities (Loans, Factoring)" measure="1" displayFolder="" measureGroup="CF" count="0"/>
    <cacheHierarchy uniqueName="[Measures].[08.Week1.Payments Financing Activities]" caption="08.Week1.Payments Financing Activities" measure="1" displayFolder="" measureGroup="CF" count="0"/>
    <cacheHierarchy uniqueName="[Measures].[09.Week1.Net Cash Flow Financing Activities]" caption="09.Week1.Net Cash Flow Financing Activities" measure="1" displayFolder="" measureGroup="CF" count="0"/>
    <cacheHierarchy uniqueName="[Measures].[04.Week2.Incomes Investing Activities]" caption="04.Week2.Incomes Investing Activities" measure="1" displayFolder="" measureGroup="CF" count="0"/>
    <cacheHierarchy uniqueName="[Measures].[05.Week2.Payments Investing Activities (CAPEX)]" caption="05.Week2.Payments Investing Activities (CAPEX)" measure="1" displayFolder="" measureGroup="CF" count="0"/>
    <cacheHierarchy uniqueName="[Measures].[06.Week2.Net Cash Flow Investing Activities]" caption="06.Week2.Net Cash Flow Investing Activities" measure="1" displayFolder="" measureGroup="CF" count="0"/>
    <cacheHierarchy uniqueName="[Measures].[07.Week2.Incomes Financing Activities (Loans, Factoring)]" caption="07.Week2.Incomes Financing Activities (Loans, Factoring)" measure="1" displayFolder="" measureGroup="CF" count="0"/>
    <cacheHierarchy uniqueName="[Measures].[08.Week2.Payments Financing Activities]" caption="08.Week2.Payments Financing Activities" measure="1" displayFolder="" measureGroup="CF" count="0"/>
    <cacheHierarchy uniqueName="[Measures].[09.Week2.Net Cash Flow Financing Activities]" caption="09.Week2.Net Cash Flow Financing Activities" measure="1" displayFolder="" measureGroup="CF" count="0"/>
    <cacheHierarchy uniqueName="[Measures].[04.Week3.Incomes Investing Activities]" caption="04.Week3.Incomes Investing Activities" measure="1" displayFolder="" measureGroup="CF" count="0"/>
    <cacheHierarchy uniqueName="[Measures].[05.Week3.Payments Investing Activities (CAPEX)]" caption="05.Week3.Payments Investing Activities (CAPEX)" measure="1" displayFolder="" measureGroup="CF" count="0"/>
    <cacheHierarchy uniqueName="[Measures].[06.Week3.Net Cash Flow Investing Activities]" caption="06.Week3.Net Cash Flow Investing Activities" measure="1" displayFolder="" measureGroup="CF" count="0"/>
    <cacheHierarchy uniqueName="[Measures].[07.Week3.Incomes Financing Activities (Loans, Factoring)]" caption="07.Week3.Incomes Financing Activities (Loans, Factoring)" measure="1" displayFolder="" measureGroup="CF" count="0"/>
    <cacheHierarchy uniqueName="[Measures].[08.Week3.Payments Financing Activities]" caption="08.Week3.Payments Financing Activities" measure="1" displayFolder="" measureGroup="CF" count="0"/>
    <cacheHierarchy uniqueName="[Measures].[09.Week3.Net Cash Flow Financing Activities]" caption="09.Week3.Net Cash Flow Financing Activities" measure="1" displayFolder="" measureGroup="CF" count="0"/>
    <cacheHierarchy uniqueName="[Measures].[04.Week4.Incomes Investing Activities]" caption="04.Week4.Incomes Investing Activities" measure="1" displayFolder="" measureGroup="CF" count="0"/>
    <cacheHierarchy uniqueName="[Measures].[05.Week4.Payments Investing Activities (CAPEX)]" caption="05.Week4.Payments Investing Activities (CAPEX)" measure="1" displayFolder="" measureGroup="CF" count="0"/>
    <cacheHierarchy uniqueName="[Measures].[06.Week4.Net Cash Flow Investing Activities]" caption="06.Week4.Net Cash Flow Investing Activities" measure="1" displayFolder="" measureGroup="CF" count="0"/>
    <cacheHierarchy uniqueName="[Measures].[07.Week4.Incomes Financing Activities (Loans, Factoring)]" caption="07.Week4.Incomes Financing Activities (Loans, Factoring)" measure="1" displayFolder="" measureGroup="CF" count="0"/>
    <cacheHierarchy uniqueName="[Measures].[08.Week4.Payments Financing Activities]" caption="08.Week4.Payments Financing Activities" measure="1" displayFolder="" measureGroup="CF" count="0"/>
    <cacheHierarchy uniqueName="[Measures].[09.Week4.Net Cash Flow Financing Activities]" caption="09.Week4.Net Cash Flow Financing Activities" measure="1" displayFolder="" measureGroup="CF" count="0"/>
    <cacheHierarchy uniqueName="[Measures].[04.Week5.Incomes Investing Activities]" caption="04.Week5.Incomes Investing Activities" measure="1" displayFolder="" measureGroup="CF" count="0"/>
    <cacheHierarchy uniqueName="[Measures].[05.Week5.Payments Investing Activities (CAPEX)]" caption="05.Week5.Payments Investing Activities (CAPEX)" measure="1" displayFolder="" measureGroup="CF" count="0"/>
    <cacheHierarchy uniqueName="[Measures].[06.Week5.Net Cash Flow Investing Activities]" caption="06.Week5.Net Cash Flow Investing Activities" measure="1" displayFolder="" measureGroup="CF" count="0"/>
    <cacheHierarchy uniqueName="[Measures].[07.Week5.Incomes Financing Activities (Loans, Factoring)]" caption="07.Week5.Incomes Financing Activities (Loans, Factoring)" measure="1" displayFolder="" measureGroup="CF" count="0"/>
    <cacheHierarchy uniqueName="[Measures].[08.Week5.Payments Financing Activities]" caption="08.Week5.Payments Financing Activities" measure="1" displayFolder="" measureGroup="CF" count="0"/>
    <cacheHierarchy uniqueName="[Measures].[09.Week5.Net Cash Flow Financing Activities]" caption="09.Week5.Net Cash Flow Financing Activities" measure="1" displayFolder="" measureGroup="CF" count="0"/>
    <cacheHierarchy uniqueName="[Measures].[04.Week6.Incomes Investing Activities]" caption="04.Week6.Incomes Investing Activities" measure="1" displayFolder="" measureGroup="CF" count="0"/>
    <cacheHierarchy uniqueName="[Measures].[05.Week6.Payments Investing Activities (CAPEX)]" caption="05.Week6.Payments Investing Activities (CAPEX)" measure="1" displayFolder="" measureGroup="CF" count="0"/>
    <cacheHierarchy uniqueName="[Measures].[06.Week6.Net Cash Flow Investing Activities]" caption="06.Week6.Net Cash Flow Investing Activities" measure="1" displayFolder="" measureGroup="CF" count="0"/>
    <cacheHierarchy uniqueName="[Measures].[07.Week6.Incomes Financing Activities (Loans, Factoring)]" caption="07.Week6.Incomes Financing Activities (Loans, Factoring)" measure="1" displayFolder="" measureGroup="CF" count="0"/>
    <cacheHierarchy uniqueName="[Measures].[08.Week6.Payments Financing Activities]" caption="08.Week6.Payments Financing Activities" measure="1" displayFolder="" measureGroup="CF" count="0"/>
    <cacheHierarchy uniqueName="[Measures].[09.Week6.Net Cash Flow Financing Activities]" caption="09.Week6.Net Cash Flow Financing Activities" measure="1" displayFolder="" measureGroup="CF" count="0"/>
    <cacheHierarchy uniqueName="[Measures].[04.Week7.Incomes Investing Activities]" caption="04.Week7.Incomes Investing Activities" measure="1" displayFolder="" measureGroup="CF" count="0"/>
    <cacheHierarchy uniqueName="[Measures].[05.Week7.Payments Investing Activities (CAPEX)]" caption="05.Week7.Payments Investing Activities (CAPEX)" measure="1" displayFolder="" measureGroup="CF" count="0"/>
    <cacheHierarchy uniqueName="[Measures].[06.Week7.Net Cash Flow Investing Activities]" caption="06.Week7.Net Cash Flow Investing Activities" measure="1" displayFolder="" measureGroup="CF" count="0"/>
    <cacheHierarchy uniqueName="[Measures].[07.Week7.Incomes Financing Activities (Loans, Factoring)]" caption="07.Week7.Incomes Financing Activities (Loans, Factoring)" measure="1" displayFolder="" measureGroup="CF" count="0"/>
    <cacheHierarchy uniqueName="[Measures].[08.Week7.Payments Financing Activities]" caption="08.Week7.Payments Financing Activities" measure="1" displayFolder="" measureGroup="CF" count="0"/>
    <cacheHierarchy uniqueName="[Measures].[09.Week7.Net Cash Flow Financing Activities]" caption="09.Week7.Net Cash Flow Financing Activities" measure="1" displayFolder="" measureGroup="CF" count="0"/>
    <cacheHierarchy uniqueName="[Measures].[04.Week8.Incomes Investing Activities]" caption="04.Week8.Incomes Investing Activities" measure="1" displayFolder="" measureGroup="CF" count="0"/>
    <cacheHierarchy uniqueName="[Measures].[05.Week8.Payments Investing Activities (CAPEX)]" caption="05.Week8.Payments Investing Activities (CAPEX)" measure="1" displayFolder="" measureGroup="CF" count="0"/>
    <cacheHierarchy uniqueName="[Measures].[06.Week8.Net Cash Flow Investing Activities]" caption="06.Week8.Net Cash Flow Investing Activities" measure="1" displayFolder="" measureGroup="CF" count="0"/>
    <cacheHierarchy uniqueName="[Measures].[07.Week8.Incomes Financing Activities (Loans, Factoring)]" caption="07.Week8.Incomes Financing Activities (Loans, Factoring)" measure="1" displayFolder="" measureGroup="CF" count="0"/>
    <cacheHierarchy uniqueName="[Measures].[08.Week8.Payments Financing Activities]" caption="08.Week8.Payments Financing Activities" measure="1" displayFolder="" measureGroup="CF" count="0"/>
    <cacheHierarchy uniqueName="[Measures].[09.Week8.Net Cash Flow Financing Activities]" caption="09.Week8.Net Cash Flow Financing Activities" measure="1" displayFolder="" measureGroup="CF" count="0"/>
    <cacheHierarchy uniqueName="[Measures].[10.Week1.Available Funds]" caption="10.Week1.Available Funds" measure="1" displayFolder="" measureGroup="CF" count="0"/>
    <cacheHierarchy uniqueName="[Measures].[11.Week1.Credit Funds]" caption="11.Week1.Credit Funds" measure="1" displayFolder="" measureGroup="CF" count="0"/>
    <cacheHierarchy uniqueName="[Measures].[10.Week2.Available Funds]" caption="10.Week2.Available Funds" measure="1" displayFolder="" measureGroup="CF" count="0"/>
    <cacheHierarchy uniqueName="[Measures].[11.Week2.Credit Funds]" caption="11.Week2.Credit Funds" measure="1" displayFolder="" measureGroup="CF" count="0"/>
    <cacheHierarchy uniqueName="[Measures].[10.Week3.Available Funds]" caption="10.Week3.Available Funds" measure="1" displayFolder="" measureGroup="CF" count="0"/>
    <cacheHierarchy uniqueName="[Measures].[11.Week3.Credit Funds]" caption="11.Week3.Credit Funds" measure="1" displayFolder="" measureGroup="CF" count="0"/>
    <cacheHierarchy uniqueName="[Measures].[10.Week4.Available Funds]" caption="10.Week4.Available Funds" measure="1" displayFolder="" measureGroup="CF" count="0"/>
    <cacheHierarchy uniqueName="[Measures].[11.Week4.Credit Funds]" caption="11.Week4.Credit Funds" measure="1" displayFolder="" measureGroup="CF" count="0"/>
    <cacheHierarchy uniqueName="[Measures].[10.Week5.Available Funds]" caption="10.Week5.Available Funds" measure="1" displayFolder="" measureGroup="CF" count="0"/>
    <cacheHierarchy uniqueName="[Measures].[11.Week5.Credit Funds]" caption="11.Week5.Credit Funds" measure="1" displayFolder="" measureGroup="CF" count="0"/>
    <cacheHierarchy uniqueName="[Measures].[10.Week6.Available Funds]" caption="10.Week6.Available Funds" measure="1" displayFolder="" measureGroup="CF" count="0"/>
    <cacheHierarchy uniqueName="[Measures].[11.Week6.Credit Funds]" caption="11.Week6.Credit Funds" measure="1" displayFolder="" measureGroup="CF" count="0"/>
    <cacheHierarchy uniqueName="[Measures].[10.Week7.Available Funds]" caption="10.Week7.Available Funds" measure="1" displayFolder="" measureGroup="CF" count="0"/>
    <cacheHierarchy uniqueName="[Measures].[11.Week7.Credit Funds]" caption="11.Week7.Credit Funds" measure="1" displayFolder="" measureGroup="CF" count="0"/>
    <cacheHierarchy uniqueName="[Measures].[10.Week8.Available Funds]" caption="10.Week8.Available Funds" measure="1" displayFolder="" measureGroup="CF" count="0"/>
    <cacheHierarchy uniqueName="[Measures].[11.Week8.Credit Funds]" caption="11.Week8.Credit Funds" measure="1" displayFolder="" measureGroup="CF" count="0"/>
    <cacheHierarchy uniqueName="[Measures].[12.Week1.Net Cash Flow]" caption="12.Week1.Net Cash Flow" measure="1" displayFolder="" measureGroup="CF" count="0"/>
    <cacheHierarchy uniqueName="[Measures].[12.Week2.Net Cash Flow]" caption="12.Week2.Net Cash Flow" measure="1" displayFolder="" measureGroup="CF" count="0"/>
    <cacheHierarchy uniqueName="[Measures].[12.Week3.Net Cash Flow]" caption="12.Week3.Net Cash Flow" measure="1" displayFolder="" measureGroup="CF" count="0"/>
    <cacheHierarchy uniqueName="[Measures].[12.Week4.Net Cash Flow]" caption="12.Week4.Net Cash Flow" measure="1" displayFolder="" measureGroup="CF" count="0"/>
    <cacheHierarchy uniqueName="[Measures].[12.Week5.Net Cash Flow]" caption="12.Week5.Net Cash Flow" measure="1" displayFolder="" measureGroup="CF" count="0"/>
    <cacheHierarchy uniqueName="[Measures].[12.Week6.Net Cash Flow]" caption="12.Week6.Net Cash Flow" measure="1" displayFolder="" measureGroup="CF" count="0"/>
    <cacheHierarchy uniqueName="[Measures].[12.Week7.Net Cash Flow]" caption="12.Week7.Net Cash Flow" measure="1" displayFolder="" measureGroup="CF" count="0"/>
    <cacheHierarchy uniqueName="[Measures].[12.Week8.Net Cash Flow]" caption="12.Week8.Net Cash Flow" measure="1" displayFolder="" measureGroup="CF" count="0"/>
    <cacheHierarchy uniqueName="[Measures].[01.Overdues.Incomes Operating Activities]" caption="01.Overdues.Incomes Operating Activities" measure="1" displayFolder="" measureGroup="CF" count="0"/>
    <cacheHierarchy uniqueName="[Measures].[02.Overdues.Payments Operating Activities]" caption="02.Overdues.Payments Operating Activities" measure="1" displayFolder="" measureGroup="CF" count="0"/>
    <cacheHierarchy uniqueName="[Measures].[03.Overdues.Net Cash Flow Operating Activities]" caption="03.Overdues.Net Cash Flow Operating Activities" measure="1" displayFolder="" measureGroup="CF" count="0"/>
    <cacheHierarchy uniqueName="[Measures].[04.Overdues.Incomes Investing Activities]" caption="04.Overdues.Incomes Investing Activities" measure="1" displayFolder="" measureGroup="CF" count="0"/>
    <cacheHierarchy uniqueName="[Measures].[05.Overdues.Payments Investing Activities (CAPEX)]" caption="05.Overdues.Payments Investing Activities (CAPEX)" measure="1" displayFolder="" measureGroup="CF" count="0"/>
    <cacheHierarchy uniqueName="[Measures].[06.Overdues.Net Cash Flow Investing Activities]" caption="06.Overdues.Net Cash Flow Investing Activities" measure="1" displayFolder="" measureGroup="CF" count="0"/>
    <cacheHierarchy uniqueName="[Measures].[07.Overdues.Incomes Financing Activities (Loans, Factoring)]" caption="07.Overdues.Incomes Financing Activities (Loans, Factoring)" measure="1" displayFolder="" measureGroup="CF" count="0"/>
    <cacheHierarchy uniqueName="[Measures].[08.Overdues.Payments Financing Activities]" caption="08.Overdues.Payments Financing Activities" measure="1" displayFolder="" measureGroup="CF" count="0"/>
    <cacheHierarchy uniqueName="[Measures].[09.Overdues.Net Cash Flow Financing Activities]" caption="09.Overdues.Net Cash Flow Financing Activities" measure="1" displayFolder="" measureGroup="CF" count="0"/>
    <cacheHierarchy uniqueName="[Measures].[10.Overdues.Available Funds]" caption="10.Overdues.Available Funds" measure="1" displayFolder="" measureGroup="CF" count="0"/>
    <cacheHierarchy uniqueName="[Measures].[11.Overdues.Credit Funds]" caption="11.Overdues.Credit Funds" measure="1" displayFolder="" measureGroup="CF" count="0"/>
    <cacheHierarchy uniqueName="[Measures].[12.Overdues Net Cash Flow]" caption="12.Overdues Net Cash Flow" measure="1" displayFolder="" measureGroup="CF" count="0"/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601.70353240741" backgroundQuery="1" createdVersion="7" refreshedVersion="7" minRefreshableVersion="3" recordCount="0" supportSubquery="1" supportAdvancedDrill="1" xr:uid="{38A8DA6D-B144-421F-929F-E1FE1C028FD7}">
  <cacheSource type="external" connectionId="32"/>
  <cacheFields count="15">
    <cacheField name="[CF].[WEEK].[WEEK]" caption="WEEK" numFmtId="0" hierarchy="3" level="1">
      <sharedItems count="9">
        <s v="0"/>
        <s v="1"/>
        <s v="2"/>
        <s v="3"/>
        <s v="4"/>
        <s v="5"/>
        <s v="6"/>
        <s v="7"/>
        <s v="8"/>
      </sharedItems>
    </cacheField>
    <cacheField name="[CF].[BU].[BU]" caption="BU" numFmtId="0" hierarchy="2" level="1">
      <sharedItems containsSemiMixedTypes="0" containsNonDate="0" containsString="0"/>
    </cacheField>
    <cacheField name="[Measures].[01.Incomes Operating Activities]" caption="01.Incomes Operating Activities" numFmtId="0" hierarchy="12" level="32767"/>
    <cacheField name="[Measures].[02.Payments Operating Activities]" caption="02.Payments Operating Activities" numFmtId="0" hierarchy="13" level="32767"/>
    <cacheField name="[Measures].[03.Net Cash Flow Operating Activities]" caption="03.Net Cash Flow Operating Activities" numFmtId="0" hierarchy="16" level="32767"/>
    <cacheField name="[Measures].[04.Incomes Investing Activities]" caption="04.Incomes Investing Activities" numFmtId="0" hierarchy="15" level="32767"/>
    <cacheField name="[Measures].[05.Payments Investing Activities (CAPEX)]" caption="05.Payments Investing Activities (CAPEX)" numFmtId="0" hierarchy="17" level="32767"/>
    <cacheField name="[Measures].[06.Net Cash Flow Investing Activities]" caption="06.Net Cash Flow Investing Activities" numFmtId="0" hierarchy="18" level="32767"/>
    <cacheField name="[Measures].[07.Incomes Financing Activities (Loans, Factoring)]" caption="07.Incomes Financing Activities (Loans, Factoring)" numFmtId="0" hierarchy="14" level="32767"/>
    <cacheField name="[Measures].[08.Payments Financing Activities]" caption="08.Payments Financing Activities" numFmtId="0" hierarchy="19" level="32767"/>
    <cacheField name="[Measures].[09.Net Cash Flow Financing Activities]" caption="09.Net Cash Flow Financing Activities" numFmtId="0" hierarchy="20" level="32767"/>
    <cacheField name="[Measures].[12.Week Net Cash Flow]" caption="12.Week Net Cash Flow" numFmtId="0" hierarchy="21" level="32767"/>
    <cacheField name="[CF].[RPvsTP].[RPvsTP]" caption="RPvsTP" numFmtId="0" hierarchy="7" level="1">
      <sharedItems containsSemiMixedTypes="0" containsNonDate="0" containsString="0"/>
    </cacheField>
    <cacheField name="[Measures].[10.Available Funds]" caption="10.Available Funds" numFmtId="0" hierarchy="33" level="32767"/>
    <cacheField name="[Measures].[11.Credit Funds]" caption="11.Credit Funds" numFmtId="0" hierarchy="34" level="32767"/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2" memberValueDatatype="130" unbalanced="0">
      <fieldsUsage count="2">
        <fieldUsage x="-1"/>
        <fieldUsage x="1"/>
      </fieldsUsage>
    </cacheHierarchy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0"/>
      </fieldsUsage>
    </cacheHierarchy>
    <cacheHierarchy uniqueName="[CF].[GROUP]" caption="GROUP" attribute="1" defaultMemberUniqueName="[CF].[GROUP].[All]" allUniqueName="[CF].[GROUP].[All]" dimensionUniqueName="[CF]" displayFolder="" count="0" memberValueDatatype="130" unbalanced="0"/>
    <cacheHierarchy uniqueName="[CF].[SUBGROUP]" caption="SUBGROUP" attribute="1" defaultMemberUniqueName="[CF].[SUBGROUP].[All]" allUniqueName="[CF].[SUBGROUP].[All]" dimensionUniqueName="[CF]" displayFolder="" count="0" memberValueDatatype="130" unbalanced="0"/>
    <cacheHierarchy uniqueName="[CF].[TYPE]" caption="TYPE" attribute="1" defaultMemberUniqueName="[CF].[TYPE].[All]" allUniqueName="[CF].[TYPE].[All]" dimensionUniqueName="[CF]" displayFolder="" count="0" memberValueDatatype="130" unbalanced="0"/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12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 oneField="1">
      <fieldsUsage count="1">
        <fieldUsage x="2"/>
      </fieldsUsage>
    </cacheHierarchy>
    <cacheHierarchy uniqueName="[Measures].[02.Payments Operating Activities]" caption="02.Payments Operating Activities" measure="1" displayFolder="" measureGroup="CF" count="0" oneField="1">
      <fieldsUsage count="1">
        <fieldUsage x="3"/>
      </fieldsUsage>
    </cacheHierarchy>
    <cacheHierarchy uniqueName="[Measures].[07.Incomes Financing Activities (Loans, Factoring)]" caption="07.Incomes Financing Activities (Loans, Factoring)" measure="1" displayFolder="" measureGroup="CF" count="0" oneField="1">
      <fieldsUsage count="1">
        <fieldUsage x="8"/>
      </fieldsUsage>
    </cacheHierarchy>
    <cacheHierarchy uniqueName="[Measures].[04.Incomes Investing Activities]" caption="04.Incomes Investing Activities" measure="1" displayFolder="" measureGroup="CF" count="0" oneField="1">
      <fieldsUsage count="1">
        <fieldUsage x="5"/>
      </fieldsUsage>
    </cacheHierarchy>
    <cacheHierarchy uniqueName="[Measures].[03.Net Cash Flow Operating Activities]" caption="03.Net Cash Flow Operating Activities" measure="1" displayFolder="" measureGroup="CF" count="0" oneField="1">
      <fieldsUsage count="1">
        <fieldUsage x="4"/>
      </fieldsUsage>
    </cacheHierarchy>
    <cacheHierarchy uniqueName="[Measures].[05.Payments Investing Activities (CAPEX)]" caption="05.Payments Investing Activities (CAPEX)" measure="1" displayFolder="" measureGroup="CF" count="0" oneField="1">
      <fieldsUsage count="1">
        <fieldUsage x="6"/>
      </fieldsUsage>
    </cacheHierarchy>
    <cacheHierarchy uniqueName="[Measures].[06.Net Cash Flow Investing Activities]" caption="06.Net Cash Flow Investing Activities" measure="1" displayFolder="" measureGroup="CF" count="0" oneField="1">
      <fieldsUsage count="1">
        <fieldUsage x="7"/>
      </fieldsUsage>
    </cacheHierarchy>
    <cacheHierarchy uniqueName="[Measures].[08.Payments Financing Activities]" caption="08.Payments Financing Activities" measure="1" displayFolder="" measureGroup="CF" count="0" oneField="1">
      <fieldsUsage count="1">
        <fieldUsage x="9"/>
      </fieldsUsage>
    </cacheHierarchy>
    <cacheHierarchy uniqueName="[Measures].[09.Net Cash Flow Financing Activities]" caption="09.Net Cash Flow Financing Activities" measure="1" displayFolder="" measureGroup="CF" count="0" oneField="1">
      <fieldsUsage count="1">
        <fieldUsage x="10"/>
      </fieldsUsage>
    </cacheHierarchy>
    <cacheHierarchy uniqueName="[Measures].[12.Week Net Cash Flow]" caption="12.Week Net Cash Flow" measure="1" displayFolder="" measureGroup="CF" count="0" oneField="1">
      <fieldsUsage count="1">
        <fieldUsage x="11"/>
      </fieldsUsage>
    </cacheHierarchy>
    <cacheHierarchy uniqueName="[Measures].[ICF]" caption="ICF" measure="1" displayFolder="" measureGroup="CF" count="0"/>
    <cacheHierarchy uniqueName="[Measures].[OCF]" caption="OCF" measure="1" displayFolder="" measureGroup="CF" count="0"/>
    <cacheHierarchy uniqueName="[Measures].[CF]" caption="CF" measure="1" displayFolder="" measureGroup="CF" count="0"/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 oneField="1">
      <fieldsUsage count="1">
        <fieldUsage x="13"/>
      </fieldsUsage>
    </cacheHierarchy>
    <cacheHierarchy uniqueName="[Measures].[11.Credit Funds]" caption="11.Credit Funds" measure="1" displayFolder="" measureGroup="CF" count="0" oneField="1">
      <fieldsUsage count="1">
        <fieldUsage x="14"/>
      </fieldsUsage>
    </cacheHierarchy>
    <cacheHierarchy uniqueName="[Measures].[01.Week1.Incomes Operating Activities]" caption="01.Week1.Incomes Operating Activities" measure="1" displayFolder="" measureGroup="CF" count="0"/>
    <cacheHierarchy uniqueName="[Measures].[02.Week1.Payments Operating Activities]" caption="02.Week1.Payments Operating Activities" measure="1" displayFolder="" measureGroup="CF" count="0"/>
    <cacheHierarchy uniqueName="[Measures].[03.Week1.Net Cash Flow Operating Activities]" caption="03.Week1.Net Cash Flow Operating Activities" measure="1" displayFolder="" measureGroup="CF" count="0"/>
    <cacheHierarchy uniqueName="[Measures].[01.Week2.Incomes Operating Activities]" caption="01.Week2.Incomes Operating Activities" measure="1" displayFolder="" measureGroup="CF" count="0"/>
    <cacheHierarchy uniqueName="[Measures].[02.Week2.Payments Operating Activities]" caption="02.Week2.Payments Operating Activities" measure="1" displayFolder="" measureGroup="CF" count="0"/>
    <cacheHierarchy uniqueName="[Measures].[03.Week2.Net Cash Flow Operating Activities]" caption="03.Week2.Net Cash Flow Operating Activities" measure="1" displayFolder="" measureGroup="CF" count="0"/>
    <cacheHierarchy uniqueName="[Measures].[01.Week3.Incomes Operating Activities]" caption="01.Week3.Incomes Operating Activities" measure="1" displayFolder="" measureGroup="CF" count="0"/>
    <cacheHierarchy uniqueName="[Measures].[02.Week3.Payments Operating Activities]" caption="02.Week3.Payments Operating Activities" measure="1" displayFolder="" measureGroup="CF" count="0"/>
    <cacheHierarchy uniqueName="[Measures].[03.Week3.Net Cash Flow Operating Activities]" caption="03.Week3.Net Cash Flow Operating Activities" measure="1" displayFolder="" measureGroup="CF" count="0"/>
    <cacheHierarchy uniqueName="[Measures].[01.Week4.Incomes Operating Activities]" caption="01.Week4.Incomes Operating Activities" measure="1" displayFolder="" measureGroup="CF" count="0"/>
    <cacheHierarchy uniqueName="[Measures].[02.Week4.Payments Operating Activities]" caption="02.Week4.Payments Operating Activities" measure="1" displayFolder="" measureGroup="CF" count="0"/>
    <cacheHierarchy uniqueName="[Measures].[03.Week4.Net Cash Flow Operating Activities]" caption="03.Week4.Net Cash Flow Operating Activities" measure="1" displayFolder="" measureGroup="CF" count="0"/>
    <cacheHierarchy uniqueName="[Measures].[01.Week5.Incomes Operating Activities]" caption="01.Week5.Incomes Operating Activities" measure="1" displayFolder="" measureGroup="CF" count="0"/>
    <cacheHierarchy uniqueName="[Measures].[02.Week5.Payments Operating Activities]" caption="02.Week5.Payments Operating Activities" measure="1" displayFolder="" measureGroup="CF" count="0"/>
    <cacheHierarchy uniqueName="[Measures].[03.Week5.Net Cash Flow Operating Activities]" caption="03.Week5.Net Cash Flow Operating Activities" measure="1" displayFolder="" measureGroup="CF" count="0"/>
    <cacheHierarchy uniqueName="[Measures].[01.Week6.Incomes Operating Activities]" caption="01.Week6.Incomes Operating Activities" measure="1" displayFolder="" measureGroup="CF" count="0"/>
    <cacheHierarchy uniqueName="[Measures].[02.Week6.Payments Operating Activities]" caption="02.Week6.Payments Operating Activities" measure="1" displayFolder="" measureGroup="CF" count="0"/>
    <cacheHierarchy uniqueName="[Measures].[03.Week6.Net Cash Flow Operating Activities]" caption="03.Week6.Net Cash Flow Operating Activities" measure="1" displayFolder="" measureGroup="CF" count="0"/>
    <cacheHierarchy uniqueName="[Measures].[01.Week7.Incomes Operating Activities]" caption="01.Week7.Incomes Operating Activities" measure="1" displayFolder="" measureGroup="CF" count="0"/>
    <cacheHierarchy uniqueName="[Measures].[02.Week7.Payments Operating Activities]" caption="02.Week7.Payments Operating Activities" measure="1" displayFolder="" measureGroup="CF" count="0"/>
    <cacheHierarchy uniqueName="[Measures].[03.Week7.Net Cash Flow Operating Activities]" caption="03.Week7.Net Cash Flow Operating Activities" measure="1" displayFolder="" measureGroup="CF" count="0"/>
    <cacheHierarchy uniqueName="[Measures].[01.Week8.Incomes Operating Activities]" caption="01.Week8.Incomes Operating Activities" measure="1" displayFolder="" measureGroup="CF" count="0"/>
    <cacheHierarchy uniqueName="[Measures].[02.Week8.Payments Operating Activities]" caption="02.Week8.Payments Operating Activities" measure="1" displayFolder="" measureGroup="CF" count="0"/>
    <cacheHierarchy uniqueName="[Measures].[03.Week8.Net Cash Flow Operating Activities]" caption="03.Week8.Net Cash Flow Operating Activities" measure="1" displayFolder="" measureGroup="CF" count="0"/>
    <cacheHierarchy uniqueName="[Measures].[04.Week1.Incomes Investing Activities]" caption="04.Week1.Incomes Investing Activities" measure="1" displayFolder="" measureGroup="CF" count="0"/>
    <cacheHierarchy uniqueName="[Measures].[05.Week1.Payments Investing Activities (CAPEX)]" caption="05.Week1.Payments Investing Activities (CAPEX)" measure="1" displayFolder="" measureGroup="CF" count="0"/>
    <cacheHierarchy uniqueName="[Measures].[06.Week1.Net Cash Flow Investing Activities]" caption="06.Week1.Net Cash Flow Investing Activities" measure="1" displayFolder="" measureGroup="CF" count="0"/>
    <cacheHierarchy uniqueName="[Measures].[07.Week1.Incomes Financing Activities (Loans, Factoring)]" caption="07.Week1.Incomes Financing Activities (Loans, Factoring)" measure="1" displayFolder="" measureGroup="CF" count="0"/>
    <cacheHierarchy uniqueName="[Measures].[08.Week1.Payments Financing Activities]" caption="08.Week1.Payments Financing Activities" measure="1" displayFolder="" measureGroup="CF" count="0"/>
    <cacheHierarchy uniqueName="[Measures].[09.Week1.Net Cash Flow Financing Activities]" caption="09.Week1.Net Cash Flow Financing Activities" measure="1" displayFolder="" measureGroup="CF" count="0"/>
    <cacheHierarchy uniqueName="[Measures].[04.Week2.Incomes Investing Activities]" caption="04.Week2.Incomes Investing Activities" measure="1" displayFolder="" measureGroup="CF" count="0"/>
    <cacheHierarchy uniqueName="[Measures].[05.Week2.Payments Investing Activities (CAPEX)]" caption="05.Week2.Payments Investing Activities (CAPEX)" measure="1" displayFolder="" measureGroup="CF" count="0"/>
    <cacheHierarchy uniqueName="[Measures].[06.Week2.Net Cash Flow Investing Activities]" caption="06.Week2.Net Cash Flow Investing Activities" measure="1" displayFolder="" measureGroup="CF" count="0"/>
    <cacheHierarchy uniqueName="[Measures].[07.Week2.Incomes Financing Activities (Loans, Factoring)]" caption="07.Week2.Incomes Financing Activities (Loans, Factoring)" measure="1" displayFolder="" measureGroup="CF" count="0"/>
    <cacheHierarchy uniqueName="[Measures].[08.Week2.Payments Financing Activities]" caption="08.Week2.Payments Financing Activities" measure="1" displayFolder="" measureGroup="CF" count="0"/>
    <cacheHierarchy uniqueName="[Measures].[09.Week2.Net Cash Flow Financing Activities]" caption="09.Week2.Net Cash Flow Financing Activities" measure="1" displayFolder="" measureGroup="CF" count="0"/>
    <cacheHierarchy uniqueName="[Measures].[04.Week3.Incomes Investing Activities]" caption="04.Week3.Incomes Investing Activities" measure="1" displayFolder="" measureGroup="CF" count="0"/>
    <cacheHierarchy uniqueName="[Measures].[05.Week3.Payments Investing Activities (CAPEX)]" caption="05.Week3.Payments Investing Activities (CAPEX)" measure="1" displayFolder="" measureGroup="CF" count="0"/>
    <cacheHierarchy uniqueName="[Measures].[06.Week3.Net Cash Flow Investing Activities]" caption="06.Week3.Net Cash Flow Investing Activities" measure="1" displayFolder="" measureGroup="CF" count="0"/>
    <cacheHierarchy uniqueName="[Measures].[07.Week3.Incomes Financing Activities (Loans, Factoring)]" caption="07.Week3.Incomes Financing Activities (Loans, Factoring)" measure="1" displayFolder="" measureGroup="CF" count="0"/>
    <cacheHierarchy uniqueName="[Measures].[08.Week3.Payments Financing Activities]" caption="08.Week3.Payments Financing Activities" measure="1" displayFolder="" measureGroup="CF" count="0"/>
    <cacheHierarchy uniqueName="[Measures].[09.Week3.Net Cash Flow Financing Activities]" caption="09.Week3.Net Cash Flow Financing Activities" measure="1" displayFolder="" measureGroup="CF" count="0"/>
    <cacheHierarchy uniqueName="[Measures].[04.Week4.Incomes Investing Activities]" caption="04.Week4.Incomes Investing Activities" measure="1" displayFolder="" measureGroup="CF" count="0"/>
    <cacheHierarchy uniqueName="[Measures].[05.Week4.Payments Investing Activities (CAPEX)]" caption="05.Week4.Payments Investing Activities (CAPEX)" measure="1" displayFolder="" measureGroup="CF" count="0"/>
    <cacheHierarchy uniqueName="[Measures].[06.Week4.Net Cash Flow Investing Activities]" caption="06.Week4.Net Cash Flow Investing Activities" measure="1" displayFolder="" measureGroup="CF" count="0"/>
    <cacheHierarchy uniqueName="[Measures].[07.Week4.Incomes Financing Activities (Loans, Factoring)]" caption="07.Week4.Incomes Financing Activities (Loans, Factoring)" measure="1" displayFolder="" measureGroup="CF" count="0"/>
    <cacheHierarchy uniqueName="[Measures].[08.Week4.Payments Financing Activities]" caption="08.Week4.Payments Financing Activities" measure="1" displayFolder="" measureGroup="CF" count="0"/>
    <cacheHierarchy uniqueName="[Measures].[09.Week4.Net Cash Flow Financing Activities]" caption="09.Week4.Net Cash Flow Financing Activities" measure="1" displayFolder="" measureGroup="CF" count="0"/>
    <cacheHierarchy uniqueName="[Measures].[04.Week5.Incomes Investing Activities]" caption="04.Week5.Incomes Investing Activities" measure="1" displayFolder="" measureGroup="CF" count="0"/>
    <cacheHierarchy uniqueName="[Measures].[05.Week5.Payments Investing Activities (CAPEX)]" caption="05.Week5.Payments Investing Activities (CAPEX)" measure="1" displayFolder="" measureGroup="CF" count="0"/>
    <cacheHierarchy uniqueName="[Measures].[06.Week5.Net Cash Flow Investing Activities]" caption="06.Week5.Net Cash Flow Investing Activities" measure="1" displayFolder="" measureGroup="CF" count="0"/>
    <cacheHierarchy uniqueName="[Measures].[07.Week5.Incomes Financing Activities (Loans, Factoring)]" caption="07.Week5.Incomes Financing Activities (Loans, Factoring)" measure="1" displayFolder="" measureGroup="CF" count="0"/>
    <cacheHierarchy uniqueName="[Measures].[08.Week5.Payments Financing Activities]" caption="08.Week5.Payments Financing Activities" measure="1" displayFolder="" measureGroup="CF" count="0"/>
    <cacheHierarchy uniqueName="[Measures].[09.Week5.Net Cash Flow Financing Activities]" caption="09.Week5.Net Cash Flow Financing Activities" measure="1" displayFolder="" measureGroup="CF" count="0"/>
    <cacheHierarchy uniqueName="[Measures].[04.Week6.Incomes Investing Activities]" caption="04.Week6.Incomes Investing Activities" measure="1" displayFolder="" measureGroup="CF" count="0"/>
    <cacheHierarchy uniqueName="[Measures].[05.Week6.Payments Investing Activities (CAPEX)]" caption="05.Week6.Payments Investing Activities (CAPEX)" measure="1" displayFolder="" measureGroup="CF" count="0"/>
    <cacheHierarchy uniqueName="[Measures].[06.Week6.Net Cash Flow Investing Activities]" caption="06.Week6.Net Cash Flow Investing Activities" measure="1" displayFolder="" measureGroup="CF" count="0"/>
    <cacheHierarchy uniqueName="[Measures].[07.Week6.Incomes Financing Activities (Loans, Factoring)]" caption="07.Week6.Incomes Financing Activities (Loans, Factoring)" measure="1" displayFolder="" measureGroup="CF" count="0"/>
    <cacheHierarchy uniqueName="[Measures].[08.Week6.Payments Financing Activities]" caption="08.Week6.Payments Financing Activities" measure="1" displayFolder="" measureGroup="CF" count="0"/>
    <cacheHierarchy uniqueName="[Measures].[09.Week6.Net Cash Flow Financing Activities]" caption="09.Week6.Net Cash Flow Financing Activities" measure="1" displayFolder="" measureGroup="CF" count="0"/>
    <cacheHierarchy uniqueName="[Measures].[04.Week7.Incomes Investing Activities]" caption="04.Week7.Incomes Investing Activities" measure="1" displayFolder="" measureGroup="CF" count="0"/>
    <cacheHierarchy uniqueName="[Measures].[05.Week7.Payments Investing Activities (CAPEX)]" caption="05.Week7.Payments Investing Activities (CAPEX)" measure="1" displayFolder="" measureGroup="CF" count="0"/>
    <cacheHierarchy uniqueName="[Measures].[06.Week7.Net Cash Flow Investing Activities]" caption="06.Week7.Net Cash Flow Investing Activities" measure="1" displayFolder="" measureGroup="CF" count="0"/>
    <cacheHierarchy uniqueName="[Measures].[07.Week7.Incomes Financing Activities (Loans, Factoring)]" caption="07.Week7.Incomes Financing Activities (Loans, Factoring)" measure="1" displayFolder="" measureGroup="CF" count="0"/>
    <cacheHierarchy uniqueName="[Measures].[08.Week7.Payments Financing Activities]" caption="08.Week7.Payments Financing Activities" measure="1" displayFolder="" measureGroup="CF" count="0"/>
    <cacheHierarchy uniqueName="[Measures].[09.Week7.Net Cash Flow Financing Activities]" caption="09.Week7.Net Cash Flow Financing Activities" measure="1" displayFolder="" measureGroup="CF" count="0"/>
    <cacheHierarchy uniqueName="[Measures].[04.Week8.Incomes Investing Activities]" caption="04.Week8.Incomes Investing Activities" measure="1" displayFolder="" measureGroup="CF" count="0"/>
    <cacheHierarchy uniqueName="[Measures].[05.Week8.Payments Investing Activities (CAPEX)]" caption="05.Week8.Payments Investing Activities (CAPEX)" measure="1" displayFolder="" measureGroup="CF" count="0"/>
    <cacheHierarchy uniqueName="[Measures].[06.Week8.Net Cash Flow Investing Activities]" caption="06.Week8.Net Cash Flow Investing Activities" measure="1" displayFolder="" measureGroup="CF" count="0"/>
    <cacheHierarchy uniqueName="[Measures].[07.Week8.Incomes Financing Activities (Loans, Factoring)]" caption="07.Week8.Incomes Financing Activities (Loans, Factoring)" measure="1" displayFolder="" measureGroup="CF" count="0"/>
    <cacheHierarchy uniqueName="[Measures].[08.Week8.Payments Financing Activities]" caption="08.Week8.Payments Financing Activities" measure="1" displayFolder="" measureGroup="CF" count="0"/>
    <cacheHierarchy uniqueName="[Measures].[09.Week8.Net Cash Flow Financing Activities]" caption="09.Week8.Net Cash Flow Financing Activities" measure="1" displayFolder="" measureGroup="CF" count="0"/>
    <cacheHierarchy uniqueName="[Measures].[10.Week1.Available Funds]" caption="10.Week1.Available Funds" measure="1" displayFolder="" measureGroup="CF" count="0"/>
    <cacheHierarchy uniqueName="[Measures].[11.Week1.Credit Funds]" caption="11.Week1.Credit Funds" measure="1" displayFolder="" measureGroup="CF" count="0"/>
    <cacheHierarchy uniqueName="[Measures].[10.Week2.Available Funds]" caption="10.Week2.Available Funds" measure="1" displayFolder="" measureGroup="CF" count="0"/>
    <cacheHierarchy uniqueName="[Measures].[11.Week2.Credit Funds]" caption="11.Week2.Credit Funds" measure="1" displayFolder="" measureGroup="CF" count="0"/>
    <cacheHierarchy uniqueName="[Measures].[10.Week3.Available Funds]" caption="10.Week3.Available Funds" measure="1" displayFolder="" measureGroup="CF" count="0"/>
    <cacheHierarchy uniqueName="[Measures].[11.Week3.Credit Funds]" caption="11.Week3.Credit Funds" measure="1" displayFolder="" measureGroup="CF" count="0"/>
    <cacheHierarchy uniqueName="[Measures].[10.Week4.Available Funds]" caption="10.Week4.Available Funds" measure="1" displayFolder="" measureGroup="CF" count="0"/>
    <cacheHierarchy uniqueName="[Measures].[11.Week4.Credit Funds]" caption="11.Week4.Credit Funds" measure="1" displayFolder="" measureGroup="CF" count="0"/>
    <cacheHierarchy uniqueName="[Measures].[10.Week5.Available Funds]" caption="10.Week5.Available Funds" measure="1" displayFolder="" measureGroup="CF" count="0"/>
    <cacheHierarchy uniqueName="[Measures].[11.Week5.Credit Funds]" caption="11.Week5.Credit Funds" measure="1" displayFolder="" measureGroup="CF" count="0"/>
    <cacheHierarchy uniqueName="[Measures].[10.Week6.Available Funds]" caption="10.Week6.Available Funds" measure="1" displayFolder="" measureGroup="CF" count="0"/>
    <cacheHierarchy uniqueName="[Measures].[11.Week6.Credit Funds]" caption="11.Week6.Credit Funds" measure="1" displayFolder="" measureGroup="CF" count="0"/>
    <cacheHierarchy uniqueName="[Measures].[10.Week7.Available Funds]" caption="10.Week7.Available Funds" measure="1" displayFolder="" measureGroup="CF" count="0"/>
    <cacheHierarchy uniqueName="[Measures].[11.Week7.Credit Funds]" caption="11.Week7.Credit Funds" measure="1" displayFolder="" measureGroup="CF" count="0"/>
    <cacheHierarchy uniqueName="[Measures].[10.Week8.Available Funds]" caption="10.Week8.Available Funds" measure="1" displayFolder="" measureGroup="CF" count="0"/>
    <cacheHierarchy uniqueName="[Measures].[11.Week8.Credit Funds]" caption="11.Week8.Credit Funds" measure="1" displayFolder="" measureGroup="CF" count="0"/>
    <cacheHierarchy uniqueName="[Measures].[12.Week1.Net Cash Flow]" caption="12.Week1.Net Cash Flow" measure="1" displayFolder="" measureGroup="CF" count="0"/>
    <cacheHierarchy uniqueName="[Measures].[12.Week2.Net Cash Flow]" caption="12.Week2.Net Cash Flow" measure="1" displayFolder="" measureGroup="CF" count="0"/>
    <cacheHierarchy uniqueName="[Measures].[12.Week3.Net Cash Flow]" caption="12.Week3.Net Cash Flow" measure="1" displayFolder="" measureGroup="CF" count="0"/>
    <cacheHierarchy uniqueName="[Measures].[12.Week4.Net Cash Flow]" caption="12.Week4.Net Cash Flow" measure="1" displayFolder="" measureGroup="CF" count="0"/>
    <cacheHierarchy uniqueName="[Measures].[12.Week5.Net Cash Flow]" caption="12.Week5.Net Cash Flow" measure="1" displayFolder="" measureGroup="CF" count="0"/>
    <cacheHierarchy uniqueName="[Measures].[12.Week6.Net Cash Flow]" caption="12.Week6.Net Cash Flow" measure="1" displayFolder="" measureGroup="CF" count="0"/>
    <cacheHierarchy uniqueName="[Measures].[12.Week7.Net Cash Flow]" caption="12.Week7.Net Cash Flow" measure="1" displayFolder="" measureGroup="CF" count="0"/>
    <cacheHierarchy uniqueName="[Measures].[12.Week8.Net Cash Flow]" caption="12.Week8.Net Cash Flow" measure="1" displayFolder="" measureGroup="CF" count="0"/>
    <cacheHierarchy uniqueName="[Measures].[01.Overdues.Incomes Operating Activities]" caption="01.Overdues.Incomes Operating Activities" measure="1" displayFolder="" measureGroup="CF" count="0"/>
    <cacheHierarchy uniqueName="[Measures].[02.Overdues.Payments Operating Activities]" caption="02.Overdues.Payments Operating Activities" measure="1" displayFolder="" measureGroup="CF" count="0"/>
    <cacheHierarchy uniqueName="[Measures].[03.Overdues.Net Cash Flow Operating Activities]" caption="03.Overdues.Net Cash Flow Operating Activities" measure="1" displayFolder="" measureGroup="CF" count="0"/>
    <cacheHierarchy uniqueName="[Measures].[04.Overdues.Incomes Investing Activities]" caption="04.Overdues.Incomes Investing Activities" measure="1" displayFolder="" measureGroup="CF" count="0"/>
    <cacheHierarchy uniqueName="[Measures].[05.Overdues.Payments Investing Activities (CAPEX)]" caption="05.Overdues.Payments Investing Activities (CAPEX)" measure="1" displayFolder="" measureGroup="CF" count="0"/>
    <cacheHierarchy uniqueName="[Measures].[06.Overdues.Net Cash Flow Investing Activities]" caption="06.Overdues.Net Cash Flow Investing Activities" measure="1" displayFolder="" measureGroup="CF" count="0"/>
    <cacheHierarchy uniqueName="[Measures].[07.Overdues.Incomes Financing Activities (Loans, Factoring)]" caption="07.Overdues.Incomes Financing Activities (Loans, Factoring)" measure="1" displayFolder="" measureGroup="CF" count="0"/>
    <cacheHierarchy uniqueName="[Measures].[08.Overdues.Payments Financing Activities]" caption="08.Overdues.Payments Financing Activities" measure="1" displayFolder="" measureGroup="CF" count="0"/>
    <cacheHierarchy uniqueName="[Measures].[09.Overdues.Net Cash Flow Financing Activities]" caption="09.Overdues.Net Cash Flow Financing Activities" measure="1" displayFolder="" measureGroup="CF" count="0"/>
    <cacheHierarchy uniqueName="[Measures].[10.Overdues.Available Funds]" caption="10.Overdues.Available Funds" measure="1" displayFolder="" measureGroup="CF" count="0"/>
    <cacheHierarchy uniqueName="[Measures].[11.Overdues.Credit Funds]" caption="11.Overdues.Credit Funds" measure="1" displayFolder="" measureGroup="CF" count="0"/>
    <cacheHierarchy uniqueName="[Measures].[12.Overdues Net Cash Flow]" caption="12.Overdues Net Cash Flow" measure="1" displayFolder="" measureGroup="CF" count="0"/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601.703542476855" backgroundQuery="1" createdVersion="7" refreshedVersion="7" minRefreshableVersion="3" recordCount="0" supportSubquery="1" supportAdvancedDrill="1" xr:uid="{0D79EAAE-4879-4252-8A39-7D8C20CF8ACA}">
  <cacheSource type="external" connectionId="32"/>
  <cacheFields count="111">
    <cacheField name="[CF].[WEEK].[WEEK]" caption="WEEK" numFmtId="0" hierarchy="3" level="1">
      <sharedItems containsBlank="1" count="10">
        <m/>
        <s v="0"/>
        <s v="1"/>
        <s v="2"/>
        <s v="3"/>
        <s v="4"/>
        <s v="5"/>
        <s v="6"/>
        <s v="7"/>
        <s v="8"/>
      </sharedItems>
    </cacheField>
    <cacheField name="[CF].[BU].[BU]" caption="BU" numFmtId="0" hierarchy="2" level="1">
      <sharedItems count="4">
        <s v="NBI"/>
        <s v="NOUR"/>
        <s v="SND"/>
        <s v="TIP"/>
      </sharedItems>
    </cacheField>
    <cacheField name="[CF].[RPvsTP].[RPvsTP]" caption="RPvsTP" numFmtId="0" hierarchy="7" level="1">
      <sharedItems containsSemiMixedTypes="0" containsNonDate="0" containsString="0"/>
    </cacheField>
    <cacheField name="[Measures].[01.Week1.Incomes Operating Activities]" caption="01.Week1.Incomes Operating Activities" numFmtId="0" hierarchy="35" level="32767"/>
    <cacheField name="[Measures].[02.Week1.Payments Operating Activities]" caption="02.Week1.Payments Operating Activities" numFmtId="0" hierarchy="36" level="32767"/>
    <cacheField name="[Measures].[03.Week1.Net Cash Flow Operating Activities]" caption="03.Week1.Net Cash Flow Operating Activities" numFmtId="0" hierarchy="37" level="32767"/>
    <cacheField name="[Measures].[04.Week1.Incomes Investing Activities]" caption="04.Week1.Incomes Investing Activities" numFmtId="0" hierarchy="59" level="32767"/>
    <cacheField name="[Measures].[05.Week1.Payments Investing Activities (CAPEX)]" caption="05.Week1.Payments Investing Activities (CAPEX)" numFmtId="0" hierarchy="60" level="32767"/>
    <cacheField name="[Measures].[06.Week1.Net Cash Flow Investing Activities]" caption="06.Week1.Net Cash Flow Investing Activities" numFmtId="0" hierarchy="61" level="32767"/>
    <cacheField name="[Measures].[07.Week1.Incomes Financing Activities (Loans, Factoring)]" caption="07.Week1.Incomes Financing Activities (Loans, Factoring)" numFmtId="0" hierarchy="62" level="32767"/>
    <cacheField name="[Measures].[08.Week1.Payments Financing Activities]" caption="08.Week1.Payments Financing Activities" numFmtId="0" hierarchy="63" level="32767"/>
    <cacheField name="[Measures].[09.Week1.Net Cash Flow Financing Activities]" caption="09.Week1.Net Cash Flow Financing Activities" numFmtId="0" hierarchy="64" level="32767"/>
    <cacheField name="[Measures].[10.Week1.Available Funds]" caption="10.Week1.Available Funds" numFmtId="0" hierarchy="107" level="32767"/>
    <cacheField name="[Measures].[11.Week1.Credit Funds]" caption="11.Week1.Credit Funds" numFmtId="0" hierarchy="108" level="32767"/>
    <cacheField name="[Measures].[12.Week1.Net Cash Flow]" caption="12.Week1.Net Cash Flow" numFmtId="0" hierarchy="123" level="32767"/>
    <cacheField name="[Measures].[01.Week2.Incomes Operating Activities]" caption="01.Week2.Incomes Operating Activities" numFmtId="0" hierarchy="38" level="32767"/>
    <cacheField name="[Measures].[02.Week2.Payments Operating Activities]" caption="02.Week2.Payments Operating Activities" numFmtId="0" hierarchy="39" level="32767"/>
    <cacheField name="[Measures].[03.Week2.Net Cash Flow Operating Activities]" caption="03.Week2.Net Cash Flow Operating Activities" numFmtId="0" hierarchy="40" level="32767"/>
    <cacheField name="[Measures].[04.Week2.Incomes Investing Activities]" caption="04.Week2.Incomes Investing Activities" numFmtId="0" hierarchy="65" level="32767"/>
    <cacheField name="[Measures].[05.Week2.Payments Investing Activities (CAPEX)]" caption="05.Week2.Payments Investing Activities (CAPEX)" numFmtId="0" hierarchy="66" level="32767"/>
    <cacheField name="[Measures].[06.Week2.Net Cash Flow Investing Activities]" caption="06.Week2.Net Cash Flow Investing Activities" numFmtId="0" hierarchy="67" level="32767"/>
    <cacheField name="[Measures].[07.Week2.Incomes Financing Activities (Loans, Factoring)]" caption="07.Week2.Incomes Financing Activities (Loans, Factoring)" numFmtId="0" hierarchy="68" level="32767"/>
    <cacheField name="[Measures].[08.Week2.Payments Financing Activities]" caption="08.Week2.Payments Financing Activities" numFmtId="0" hierarchy="69" level="32767"/>
    <cacheField name="[Measures].[09.Week2.Net Cash Flow Financing Activities]" caption="09.Week2.Net Cash Flow Financing Activities" numFmtId="0" hierarchy="70" level="32767"/>
    <cacheField name="[Measures].[10.Week2.Available Funds]" caption="10.Week2.Available Funds" numFmtId="0" hierarchy="109" level="32767"/>
    <cacheField name="[Measures].[11.Week2.Credit Funds]" caption="11.Week2.Credit Funds" numFmtId="0" hierarchy="110" level="32767"/>
    <cacheField name="[Measures].[12.Week2.Net Cash Flow]" caption="12.Week2.Net Cash Flow" numFmtId="0" hierarchy="124" level="32767"/>
    <cacheField name="[Measures].[01.Week3.Incomes Operating Activities]" caption="01.Week3.Incomes Operating Activities" numFmtId="0" hierarchy="41" level="32767"/>
    <cacheField name="[Measures].[02.Week3.Payments Operating Activities]" caption="02.Week3.Payments Operating Activities" numFmtId="0" hierarchy="42" level="32767"/>
    <cacheField name="[Measures].[03.Week3.Net Cash Flow Operating Activities]" caption="03.Week3.Net Cash Flow Operating Activities" numFmtId="0" hierarchy="43" level="32767"/>
    <cacheField name="[Measures].[04.Week3.Incomes Investing Activities]" caption="04.Week3.Incomes Investing Activities" numFmtId="0" hierarchy="71" level="32767"/>
    <cacheField name="[Measures].[05.Week3.Payments Investing Activities (CAPEX)]" caption="05.Week3.Payments Investing Activities (CAPEX)" numFmtId="0" hierarchy="72" level="32767"/>
    <cacheField name="[Measures].[06.Week3.Net Cash Flow Investing Activities]" caption="06.Week3.Net Cash Flow Investing Activities" numFmtId="0" hierarchy="73" level="32767"/>
    <cacheField name="[Measures].[07.Week3.Incomes Financing Activities (Loans, Factoring)]" caption="07.Week3.Incomes Financing Activities (Loans, Factoring)" numFmtId="0" hierarchy="74" level="32767"/>
    <cacheField name="[Measures].[08.Week3.Payments Financing Activities]" caption="08.Week3.Payments Financing Activities" numFmtId="0" hierarchy="75" level="32767"/>
    <cacheField name="[Measures].[09.Week3.Net Cash Flow Financing Activities]" caption="09.Week3.Net Cash Flow Financing Activities" numFmtId="0" hierarchy="76" level="32767"/>
    <cacheField name="[Measures].[10.Week3.Available Funds]" caption="10.Week3.Available Funds" numFmtId="0" hierarchy="111" level="32767"/>
    <cacheField name="[Measures].[11.Week3.Credit Funds]" caption="11.Week3.Credit Funds" numFmtId="0" hierarchy="112" level="32767"/>
    <cacheField name="[Measures].[12.Week3.Net Cash Flow]" caption="12.Week3.Net Cash Flow" numFmtId="0" hierarchy="125" level="32767"/>
    <cacheField name="[Measures].[01.Week4.Incomes Operating Activities]" caption="01.Week4.Incomes Operating Activities" numFmtId="0" hierarchy="44" level="32767"/>
    <cacheField name="[Measures].[02.Week4.Payments Operating Activities]" caption="02.Week4.Payments Operating Activities" numFmtId="0" hierarchy="45" level="32767"/>
    <cacheField name="[Measures].[03.Week4.Net Cash Flow Operating Activities]" caption="03.Week4.Net Cash Flow Operating Activities" numFmtId="0" hierarchy="46" level="32767"/>
    <cacheField name="[Measures].[04.Week4.Incomes Investing Activities]" caption="04.Week4.Incomes Investing Activities" numFmtId="0" hierarchy="77" level="32767"/>
    <cacheField name="[Measures].[05.Week4.Payments Investing Activities (CAPEX)]" caption="05.Week4.Payments Investing Activities (CAPEX)" numFmtId="0" hierarchy="78" level="32767"/>
    <cacheField name="[Measures].[06.Week4.Net Cash Flow Investing Activities]" caption="06.Week4.Net Cash Flow Investing Activities" numFmtId="0" hierarchy="79" level="32767"/>
    <cacheField name="[Measures].[07.Week4.Incomes Financing Activities (Loans, Factoring)]" caption="07.Week4.Incomes Financing Activities (Loans, Factoring)" numFmtId="0" hierarchy="80" level="32767"/>
    <cacheField name="[Measures].[08.Week4.Payments Financing Activities]" caption="08.Week4.Payments Financing Activities" numFmtId="0" hierarchy="81" level="32767"/>
    <cacheField name="[Measures].[09.Week4.Net Cash Flow Financing Activities]" caption="09.Week4.Net Cash Flow Financing Activities" numFmtId="0" hierarchy="82" level="32767"/>
    <cacheField name="[Measures].[10.Week4.Available Funds]" caption="10.Week4.Available Funds" numFmtId="0" hierarchy="113" level="32767"/>
    <cacheField name="[Measures].[11.Week4.Credit Funds]" caption="11.Week4.Credit Funds" numFmtId="0" hierarchy="114" level="32767"/>
    <cacheField name="[Measures].[12.Week4.Net Cash Flow]" caption="12.Week4.Net Cash Flow" numFmtId="0" hierarchy="126" level="32767"/>
    <cacheField name="[Measures].[01.Week5.Incomes Operating Activities]" caption="01.Week5.Incomes Operating Activities" numFmtId="0" hierarchy="47" level="32767"/>
    <cacheField name="[Measures].[02.Week5.Payments Operating Activities]" caption="02.Week5.Payments Operating Activities" numFmtId="0" hierarchy="48" level="32767"/>
    <cacheField name="[Measures].[03.Week5.Net Cash Flow Operating Activities]" caption="03.Week5.Net Cash Flow Operating Activities" numFmtId="0" hierarchy="49" level="32767"/>
    <cacheField name="[Measures].[04.Week5.Incomes Investing Activities]" caption="04.Week5.Incomes Investing Activities" numFmtId="0" hierarchy="83" level="32767"/>
    <cacheField name="[Measures].[05.Week5.Payments Investing Activities (CAPEX)]" caption="05.Week5.Payments Investing Activities (CAPEX)" numFmtId="0" hierarchy="84" level="32767"/>
    <cacheField name="[Measures].[06.Week5.Net Cash Flow Investing Activities]" caption="06.Week5.Net Cash Flow Investing Activities" numFmtId="0" hierarchy="85" level="32767"/>
    <cacheField name="[Measures].[07.Week5.Incomes Financing Activities (Loans, Factoring)]" caption="07.Week5.Incomes Financing Activities (Loans, Factoring)" numFmtId="0" hierarchy="86" level="32767"/>
    <cacheField name="[Measures].[08.Week5.Payments Financing Activities]" caption="08.Week5.Payments Financing Activities" numFmtId="0" hierarchy="87" level="32767"/>
    <cacheField name="[Measures].[09.Week5.Net Cash Flow Financing Activities]" caption="09.Week5.Net Cash Flow Financing Activities" numFmtId="0" hierarchy="88" level="32767"/>
    <cacheField name="[Measures].[10.Week5.Available Funds]" caption="10.Week5.Available Funds" numFmtId="0" hierarchy="115" level="32767"/>
    <cacheField name="[Measures].[11.Week5.Credit Funds]" caption="11.Week5.Credit Funds" numFmtId="0" hierarchy="116" level="32767"/>
    <cacheField name="[Measures].[12.Week5.Net Cash Flow]" caption="12.Week5.Net Cash Flow" numFmtId="0" hierarchy="127" level="32767"/>
    <cacheField name="[Measures].[01.Week6.Incomes Operating Activities]" caption="01.Week6.Incomes Operating Activities" numFmtId="0" hierarchy="50" level="32767"/>
    <cacheField name="[Measures].[02.Week6.Payments Operating Activities]" caption="02.Week6.Payments Operating Activities" numFmtId="0" hierarchy="51" level="32767"/>
    <cacheField name="[Measures].[03.Week6.Net Cash Flow Operating Activities]" caption="03.Week6.Net Cash Flow Operating Activities" numFmtId="0" hierarchy="52" level="32767"/>
    <cacheField name="[Measures].[04.Week6.Incomes Investing Activities]" caption="04.Week6.Incomes Investing Activities" numFmtId="0" hierarchy="89" level="32767"/>
    <cacheField name="[Measures].[05.Week6.Payments Investing Activities (CAPEX)]" caption="05.Week6.Payments Investing Activities (CAPEX)" numFmtId="0" hierarchy="90" level="32767"/>
    <cacheField name="[Measures].[06.Week6.Net Cash Flow Investing Activities]" caption="06.Week6.Net Cash Flow Investing Activities" numFmtId="0" hierarchy="91" level="32767"/>
    <cacheField name="[Measures].[07.Week6.Incomes Financing Activities (Loans, Factoring)]" caption="07.Week6.Incomes Financing Activities (Loans, Factoring)" numFmtId="0" hierarchy="92" level="32767"/>
    <cacheField name="[Measures].[08.Week6.Payments Financing Activities]" caption="08.Week6.Payments Financing Activities" numFmtId="0" hierarchy="93" level="32767"/>
    <cacheField name="[Measures].[09.Week6.Net Cash Flow Financing Activities]" caption="09.Week6.Net Cash Flow Financing Activities" numFmtId="0" hierarchy="94" level="32767"/>
    <cacheField name="[Measures].[10.Week6.Available Funds]" caption="10.Week6.Available Funds" numFmtId="0" hierarchy="117" level="32767"/>
    <cacheField name="[Measures].[11.Week6.Credit Funds]" caption="11.Week6.Credit Funds" numFmtId="0" hierarchy="118" level="32767"/>
    <cacheField name="[Measures].[12.Week6.Net Cash Flow]" caption="12.Week6.Net Cash Flow" numFmtId="0" hierarchy="128" level="32767"/>
    <cacheField name="[Measures].[01.Week7.Incomes Operating Activities]" caption="01.Week7.Incomes Operating Activities" numFmtId="0" hierarchy="53" level="32767"/>
    <cacheField name="[Measures].[02.Week7.Payments Operating Activities]" caption="02.Week7.Payments Operating Activities" numFmtId="0" hierarchy="54" level="32767"/>
    <cacheField name="[Measures].[03.Week7.Net Cash Flow Operating Activities]" caption="03.Week7.Net Cash Flow Operating Activities" numFmtId="0" hierarchy="55" level="32767"/>
    <cacheField name="[Measures].[04.Week7.Incomes Investing Activities]" caption="04.Week7.Incomes Investing Activities" numFmtId="0" hierarchy="95" level="32767"/>
    <cacheField name="[Measures].[05.Week7.Payments Investing Activities (CAPEX)]" caption="05.Week7.Payments Investing Activities (CAPEX)" numFmtId="0" hierarchy="96" level="32767"/>
    <cacheField name="[Measures].[06.Week7.Net Cash Flow Investing Activities]" caption="06.Week7.Net Cash Flow Investing Activities" numFmtId="0" hierarchy="97" level="32767"/>
    <cacheField name="[Measures].[07.Week7.Incomes Financing Activities (Loans, Factoring)]" caption="07.Week7.Incomes Financing Activities (Loans, Factoring)" numFmtId="0" hierarchy="98" level="32767"/>
    <cacheField name="[Measures].[08.Week7.Payments Financing Activities]" caption="08.Week7.Payments Financing Activities" numFmtId="0" hierarchy="99" level="32767"/>
    <cacheField name="[Measures].[09.Week7.Net Cash Flow Financing Activities]" caption="09.Week7.Net Cash Flow Financing Activities" numFmtId="0" hierarchy="100" level="32767"/>
    <cacheField name="[Measures].[10.Week7.Available Funds]" caption="10.Week7.Available Funds" numFmtId="0" hierarchy="119" level="32767"/>
    <cacheField name="[Measures].[11.Week7.Credit Funds]" caption="11.Week7.Credit Funds" numFmtId="0" hierarchy="120" level="32767"/>
    <cacheField name="[Measures].[12.Week7.Net Cash Flow]" caption="12.Week7.Net Cash Flow" numFmtId="0" hierarchy="129" level="32767"/>
    <cacheField name="[Measures].[01.Week8.Incomes Operating Activities]" caption="01.Week8.Incomes Operating Activities" numFmtId="0" hierarchy="56" level="32767"/>
    <cacheField name="[Measures].[02.Week8.Payments Operating Activities]" caption="02.Week8.Payments Operating Activities" numFmtId="0" hierarchy="57" level="32767"/>
    <cacheField name="[Measures].[03.Week8.Net Cash Flow Operating Activities]" caption="03.Week8.Net Cash Flow Operating Activities" numFmtId="0" hierarchy="58" level="32767"/>
    <cacheField name="[Measures].[04.Week8.Incomes Investing Activities]" caption="04.Week8.Incomes Investing Activities" numFmtId="0" hierarchy="101" level="32767"/>
    <cacheField name="[Measures].[05.Week8.Payments Investing Activities (CAPEX)]" caption="05.Week8.Payments Investing Activities (CAPEX)" numFmtId="0" hierarchy="102" level="32767"/>
    <cacheField name="[Measures].[06.Week8.Net Cash Flow Investing Activities]" caption="06.Week8.Net Cash Flow Investing Activities" numFmtId="0" hierarchy="103" level="32767"/>
    <cacheField name="[Measures].[07.Week8.Incomes Financing Activities (Loans, Factoring)]" caption="07.Week8.Incomes Financing Activities (Loans, Factoring)" numFmtId="0" hierarchy="104" level="32767"/>
    <cacheField name="[Measures].[08.Week8.Payments Financing Activities]" caption="08.Week8.Payments Financing Activities" numFmtId="0" hierarchy="105" level="32767"/>
    <cacheField name="[Measures].[09.Week8.Net Cash Flow Financing Activities]" caption="09.Week8.Net Cash Flow Financing Activities" numFmtId="0" hierarchy="106" level="32767"/>
    <cacheField name="[Measures].[10.Week8.Available Funds]" caption="10.Week8.Available Funds" numFmtId="0" hierarchy="121" level="32767"/>
    <cacheField name="[Measures].[11.Week8.Credit Funds]" caption="11.Week8.Credit Funds" numFmtId="0" hierarchy="122" level="32767"/>
    <cacheField name="[Measures].[12.Week8.Net Cash Flow]" caption="12.Week8.Net Cash Flow" numFmtId="0" hierarchy="130" level="32767"/>
    <cacheField name="[Measures].[12.Overdues Net Cash Flow]" caption="12.Overdues Net Cash Flow" numFmtId="0" hierarchy="142" level="32767"/>
    <cacheField name="[Measures].[11.Overdues.Credit Funds]" caption="11.Overdues.Credit Funds" numFmtId="0" hierarchy="141" level="32767"/>
    <cacheField name="[Measures].[10.Overdues.Available Funds]" caption="10.Overdues.Available Funds" numFmtId="0" hierarchy="140" level="32767"/>
    <cacheField name="[Measures].[09.Overdues.Net Cash Flow Financing Activities]" caption="09.Overdues.Net Cash Flow Financing Activities" numFmtId="0" hierarchy="139" level="32767"/>
    <cacheField name="[Measures].[08.Overdues.Payments Financing Activities]" caption="08.Overdues.Payments Financing Activities" numFmtId="0" hierarchy="138" level="32767"/>
    <cacheField name="[Measures].[07.Overdues.Incomes Financing Activities (Loans, Factoring)]" caption="07.Overdues.Incomes Financing Activities (Loans, Factoring)" numFmtId="0" hierarchy="137" level="32767"/>
    <cacheField name="[Measures].[06.Overdues.Net Cash Flow Investing Activities]" caption="06.Overdues.Net Cash Flow Investing Activities" numFmtId="0" hierarchy="136" level="32767"/>
    <cacheField name="[Measures].[05.Overdues.Payments Investing Activities (CAPEX)]" caption="05.Overdues.Payments Investing Activities (CAPEX)" numFmtId="0" hierarchy="135" level="32767"/>
    <cacheField name="[Measures].[04.Overdues.Incomes Investing Activities]" caption="04.Overdues.Incomes Investing Activities" numFmtId="0" hierarchy="134" level="32767"/>
    <cacheField name="[Measures].[03.Overdues.Net Cash Flow Operating Activities]" caption="03.Overdues.Net Cash Flow Operating Activities" numFmtId="0" hierarchy="133" level="32767"/>
    <cacheField name="[Measures].[02.Overdues.Payments Operating Activities]" caption="02.Overdues.Payments Operating Activities" numFmtId="0" hierarchy="132" level="32767"/>
    <cacheField name="[Measures].[01.Overdues.Incomes Operating Activities]" caption="01.Overdues.Incomes Operating Activities" numFmtId="0" hierarchy="131" level="32767"/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2" memberValueDatatype="130" unbalanced="0">
      <fieldsUsage count="2">
        <fieldUsage x="-1"/>
        <fieldUsage x="1"/>
      </fieldsUsage>
    </cacheHierarchy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0"/>
      </fieldsUsage>
    </cacheHierarchy>
    <cacheHierarchy uniqueName="[CF].[GROUP]" caption="GROUP" attribute="1" defaultMemberUniqueName="[CF].[GROUP].[All]" allUniqueName="[CF].[GROUP].[All]" dimensionUniqueName="[CF]" displayFolder="" count="0" memberValueDatatype="130" unbalanced="0"/>
    <cacheHierarchy uniqueName="[CF].[SUBGROUP]" caption="SUBGROUP" attribute="1" defaultMemberUniqueName="[CF].[SUBGROUP].[All]" allUniqueName="[CF].[SUBGROUP].[All]" dimensionUniqueName="[CF]" displayFolder="" count="0" memberValueDatatype="130" unbalanced="0"/>
    <cacheHierarchy uniqueName="[CF].[TYPE]" caption="TYPE" attribute="1" defaultMemberUniqueName="[CF].[TYPE].[All]" allUniqueName="[CF].[TYPE].[All]" dimensionUniqueName="[CF]" displayFolder="" count="0" memberValueDatatype="130" unbalanced="0"/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2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/>
    <cacheHierarchy uniqueName="[Measures].[02.Payments Operating Activities]" caption="02.Payments Operating Activities" measure="1" displayFolder="" measureGroup="CF" count="0"/>
    <cacheHierarchy uniqueName="[Measures].[07.Incomes Financing Activities (Loans, Factoring)]" caption="07.Incomes Financing Activities (Loans, Factoring)" measure="1" displayFolder="" measureGroup="CF" count="0"/>
    <cacheHierarchy uniqueName="[Measures].[04.Incomes Investing Activities]" caption="04.Incomes Investing Activities" measure="1" displayFolder="" measureGroup="CF" count="0"/>
    <cacheHierarchy uniqueName="[Measures].[03.Net Cash Flow Operating Activities]" caption="03.Net Cash Flow Operating Activities" measure="1" displayFolder="" measureGroup="CF" count="0"/>
    <cacheHierarchy uniqueName="[Measures].[05.Payments Investing Activities (CAPEX)]" caption="05.Payments Investing Activities (CAPEX)" measure="1" displayFolder="" measureGroup="CF" count="0"/>
    <cacheHierarchy uniqueName="[Measures].[06.Net Cash Flow Investing Activities]" caption="06.Net Cash Flow Investing Activities" measure="1" displayFolder="" measureGroup="CF" count="0"/>
    <cacheHierarchy uniqueName="[Measures].[08.Payments Financing Activities]" caption="08.Payments Financing Activities" measure="1" displayFolder="" measureGroup="CF" count="0"/>
    <cacheHierarchy uniqueName="[Measures].[09.Net Cash Flow Financing Activities]" caption="09.Net Cash Flow Financing Activities" measure="1" displayFolder="" measureGroup="CF" count="0"/>
    <cacheHierarchy uniqueName="[Measures].[12.Week Net Cash Flow]" caption="12.Week Net Cash Flow" measure="1" displayFolder="" measureGroup="CF" count="0"/>
    <cacheHierarchy uniqueName="[Measures].[ICF]" caption="ICF" measure="1" displayFolder="" measureGroup="CF" count="0"/>
    <cacheHierarchy uniqueName="[Measures].[OCF]" caption="OCF" measure="1" displayFolder="" measureGroup="CF" count="0"/>
    <cacheHierarchy uniqueName="[Measures].[CF]" caption="CF" measure="1" displayFolder="" measureGroup="CF" count="0"/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/>
    <cacheHierarchy uniqueName="[Measures].[11.Credit Funds]" caption="11.Credit Funds" measure="1" displayFolder="" measureGroup="CF" count="0"/>
    <cacheHierarchy uniqueName="[Measures].[01.Week1.Incomes Operating Activities]" caption="01.Week1.Incomes Operating Activities" measure="1" displayFolder="" measureGroup="CF" count="0" oneField="1">
      <fieldsUsage count="1">
        <fieldUsage x="3"/>
      </fieldsUsage>
    </cacheHierarchy>
    <cacheHierarchy uniqueName="[Measures].[02.Week1.Payments Operating Activities]" caption="02.Week1.Payments Operating Activities" measure="1" displayFolder="" measureGroup="CF" count="0" oneField="1">
      <fieldsUsage count="1">
        <fieldUsage x="4"/>
      </fieldsUsage>
    </cacheHierarchy>
    <cacheHierarchy uniqueName="[Measures].[03.Week1.Net Cash Flow Operating Activities]" caption="03.Week1.Net Cash Flow Operating Activities" measure="1" displayFolder="" measureGroup="CF" count="0" oneField="1">
      <fieldsUsage count="1">
        <fieldUsage x="5"/>
      </fieldsUsage>
    </cacheHierarchy>
    <cacheHierarchy uniqueName="[Measures].[01.Week2.Incomes Operating Activities]" caption="01.Week2.Incomes Operating Activities" measure="1" displayFolder="" measureGroup="CF" count="0" oneField="1">
      <fieldsUsage count="1">
        <fieldUsage x="15"/>
      </fieldsUsage>
    </cacheHierarchy>
    <cacheHierarchy uniqueName="[Measures].[02.Week2.Payments Operating Activities]" caption="02.Week2.Payments Operating Activities" measure="1" displayFolder="" measureGroup="CF" count="0" oneField="1">
      <fieldsUsage count="1">
        <fieldUsage x="16"/>
      </fieldsUsage>
    </cacheHierarchy>
    <cacheHierarchy uniqueName="[Measures].[03.Week2.Net Cash Flow Operating Activities]" caption="03.Week2.Net Cash Flow Operating Activities" measure="1" displayFolder="" measureGroup="CF" count="0" oneField="1">
      <fieldsUsage count="1">
        <fieldUsage x="17"/>
      </fieldsUsage>
    </cacheHierarchy>
    <cacheHierarchy uniqueName="[Measures].[01.Week3.Incomes Operating Activities]" caption="01.Week3.Incomes Operating Activities" measure="1" displayFolder="" measureGroup="CF" count="0" oneField="1">
      <fieldsUsage count="1">
        <fieldUsage x="27"/>
      </fieldsUsage>
    </cacheHierarchy>
    <cacheHierarchy uniqueName="[Measures].[02.Week3.Payments Operating Activities]" caption="02.Week3.Payments Operating Activities" measure="1" displayFolder="" measureGroup="CF" count="0" oneField="1">
      <fieldsUsage count="1">
        <fieldUsage x="28"/>
      </fieldsUsage>
    </cacheHierarchy>
    <cacheHierarchy uniqueName="[Measures].[03.Week3.Net Cash Flow Operating Activities]" caption="03.Week3.Net Cash Flow Operating Activities" measure="1" displayFolder="" measureGroup="CF" count="0" oneField="1">
      <fieldsUsage count="1">
        <fieldUsage x="29"/>
      </fieldsUsage>
    </cacheHierarchy>
    <cacheHierarchy uniqueName="[Measures].[01.Week4.Incomes Operating Activities]" caption="01.Week4.Incomes Operating Activities" measure="1" displayFolder="" measureGroup="CF" count="0" oneField="1">
      <fieldsUsage count="1">
        <fieldUsage x="39"/>
      </fieldsUsage>
    </cacheHierarchy>
    <cacheHierarchy uniqueName="[Measures].[02.Week4.Payments Operating Activities]" caption="02.Week4.Payments Operating Activities" measure="1" displayFolder="" measureGroup="CF" count="0" oneField="1">
      <fieldsUsage count="1">
        <fieldUsage x="40"/>
      </fieldsUsage>
    </cacheHierarchy>
    <cacheHierarchy uniqueName="[Measures].[03.Week4.Net Cash Flow Operating Activities]" caption="03.Week4.Net Cash Flow Operating Activities" measure="1" displayFolder="" measureGroup="CF" count="0" oneField="1">
      <fieldsUsage count="1">
        <fieldUsage x="41"/>
      </fieldsUsage>
    </cacheHierarchy>
    <cacheHierarchy uniqueName="[Measures].[01.Week5.Incomes Operating Activities]" caption="01.Week5.Incomes Operating Activities" measure="1" displayFolder="" measureGroup="CF" count="0" oneField="1">
      <fieldsUsage count="1">
        <fieldUsage x="51"/>
      </fieldsUsage>
    </cacheHierarchy>
    <cacheHierarchy uniqueName="[Measures].[02.Week5.Payments Operating Activities]" caption="02.Week5.Payments Operating Activities" measure="1" displayFolder="" measureGroup="CF" count="0" oneField="1">
      <fieldsUsage count="1">
        <fieldUsage x="52"/>
      </fieldsUsage>
    </cacheHierarchy>
    <cacheHierarchy uniqueName="[Measures].[03.Week5.Net Cash Flow Operating Activities]" caption="03.Week5.Net Cash Flow Operating Activities" measure="1" displayFolder="" measureGroup="CF" count="0" oneField="1">
      <fieldsUsage count="1">
        <fieldUsage x="53"/>
      </fieldsUsage>
    </cacheHierarchy>
    <cacheHierarchy uniqueName="[Measures].[01.Week6.Incomes Operating Activities]" caption="01.Week6.Incomes Operating Activities" measure="1" displayFolder="" measureGroup="CF" count="0" oneField="1">
      <fieldsUsage count="1">
        <fieldUsage x="63"/>
      </fieldsUsage>
    </cacheHierarchy>
    <cacheHierarchy uniqueName="[Measures].[02.Week6.Payments Operating Activities]" caption="02.Week6.Payments Operating Activities" measure="1" displayFolder="" measureGroup="CF" count="0" oneField="1">
      <fieldsUsage count="1">
        <fieldUsage x="64"/>
      </fieldsUsage>
    </cacheHierarchy>
    <cacheHierarchy uniqueName="[Measures].[03.Week6.Net Cash Flow Operating Activities]" caption="03.Week6.Net Cash Flow Operating Activities" measure="1" displayFolder="" measureGroup="CF" count="0" oneField="1">
      <fieldsUsage count="1">
        <fieldUsage x="65"/>
      </fieldsUsage>
    </cacheHierarchy>
    <cacheHierarchy uniqueName="[Measures].[01.Week7.Incomes Operating Activities]" caption="01.Week7.Incomes Operating Activities" measure="1" displayFolder="" measureGroup="CF" count="0" oneField="1">
      <fieldsUsage count="1">
        <fieldUsage x="75"/>
      </fieldsUsage>
    </cacheHierarchy>
    <cacheHierarchy uniqueName="[Measures].[02.Week7.Payments Operating Activities]" caption="02.Week7.Payments Operating Activities" measure="1" displayFolder="" measureGroup="CF" count="0" oneField="1">
      <fieldsUsage count="1">
        <fieldUsage x="76"/>
      </fieldsUsage>
    </cacheHierarchy>
    <cacheHierarchy uniqueName="[Measures].[03.Week7.Net Cash Flow Operating Activities]" caption="03.Week7.Net Cash Flow Operating Activities" measure="1" displayFolder="" measureGroup="CF" count="0" oneField="1">
      <fieldsUsage count="1">
        <fieldUsage x="77"/>
      </fieldsUsage>
    </cacheHierarchy>
    <cacheHierarchy uniqueName="[Measures].[01.Week8.Incomes Operating Activities]" caption="01.Week8.Incomes Operating Activities" measure="1" displayFolder="" measureGroup="CF" count="0" oneField="1">
      <fieldsUsage count="1">
        <fieldUsage x="87"/>
      </fieldsUsage>
    </cacheHierarchy>
    <cacheHierarchy uniqueName="[Measures].[02.Week8.Payments Operating Activities]" caption="02.Week8.Payments Operating Activities" measure="1" displayFolder="" measureGroup="CF" count="0" oneField="1">
      <fieldsUsage count="1">
        <fieldUsage x="88"/>
      </fieldsUsage>
    </cacheHierarchy>
    <cacheHierarchy uniqueName="[Measures].[03.Week8.Net Cash Flow Operating Activities]" caption="03.Week8.Net Cash Flow Operating Activities" measure="1" displayFolder="" measureGroup="CF" count="0" oneField="1">
      <fieldsUsage count="1">
        <fieldUsage x="89"/>
      </fieldsUsage>
    </cacheHierarchy>
    <cacheHierarchy uniqueName="[Measures].[04.Week1.Incomes Investing Activities]" caption="04.Week1.Incomes Investing Activities" measure="1" displayFolder="" measureGroup="CF" count="0" oneField="1">
      <fieldsUsage count="1">
        <fieldUsage x="6"/>
      </fieldsUsage>
    </cacheHierarchy>
    <cacheHierarchy uniqueName="[Measures].[05.Week1.Payments Investing Activities (CAPEX)]" caption="05.Week1.Payments Investing Activities (CAPEX)" measure="1" displayFolder="" measureGroup="CF" count="0" oneField="1">
      <fieldsUsage count="1">
        <fieldUsage x="7"/>
      </fieldsUsage>
    </cacheHierarchy>
    <cacheHierarchy uniqueName="[Measures].[06.Week1.Net Cash Flow Investing Activities]" caption="06.Week1.Net Cash Flow Investing Activities" measure="1" displayFolder="" measureGroup="CF" count="0" oneField="1">
      <fieldsUsage count="1">
        <fieldUsage x="8"/>
      </fieldsUsage>
    </cacheHierarchy>
    <cacheHierarchy uniqueName="[Measures].[07.Week1.Incomes Financing Activities (Loans, Factoring)]" caption="07.Week1.Incomes Financing Activities (Loans, Factoring)" measure="1" displayFolder="" measureGroup="CF" count="0" oneField="1">
      <fieldsUsage count="1">
        <fieldUsage x="9"/>
      </fieldsUsage>
    </cacheHierarchy>
    <cacheHierarchy uniqueName="[Measures].[08.Week1.Payments Financing Activities]" caption="08.Week1.Payments Financing Activities" measure="1" displayFolder="" measureGroup="CF" count="0" oneField="1">
      <fieldsUsage count="1">
        <fieldUsage x="10"/>
      </fieldsUsage>
    </cacheHierarchy>
    <cacheHierarchy uniqueName="[Measures].[09.Week1.Net Cash Flow Financing Activities]" caption="09.Week1.Net Cash Flow Financing Activities" measure="1" displayFolder="" measureGroup="CF" count="0" oneField="1">
      <fieldsUsage count="1">
        <fieldUsage x="11"/>
      </fieldsUsage>
    </cacheHierarchy>
    <cacheHierarchy uniqueName="[Measures].[04.Week2.Incomes Investing Activities]" caption="04.Week2.Incomes Investing Activities" measure="1" displayFolder="" measureGroup="CF" count="0" oneField="1">
      <fieldsUsage count="1">
        <fieldUsage x="18"/>
      </fieldsUsage>
    </cacheHierarchy>
    <cacheHierarchy uniqueName="[Measures].[05.Week2.Payments Investing Activities (CAPEX)]" caption="05.Week2.Payments Investing Activities (CAPEX)" measure="1" displayFolder="" measureGroup="CF" count="0" oneField="1">
      <fieldsUsage count="1">
        <fieldUsage x="19"/>
      </fieldsUsage>
    </cacheHierarchy>
    <cacheHierarchy uniqueName="[Measures].[06.Week2.Net Cash Flow Investing Activities]" caption="06.Week2.Net Cash Flow Investing Activities" measure="1" displayFolder="" measureGroup="CF" count="0" oneField="1">
      <fieldsUsage count="1">
        <fieldUsage x="20"/>
      </fieldsUsage>
    </cacheHierarchy>
    <cacheHierarchy uniqueName="[Measures].[07.Week2.Incomes Financing Activities (Loans, Factoring)]" caption="07.Week2.Incomes Financing Activities (Loans, Factoring)" measure="1" displayFolder="" measureGroup="CF" count="0" oneField="1">
      <fieldsUsage count="1">
        <fieldUsage x="21"/>
      </fieldsUsage>
    </cacheHierarchy>
    <cacheHierarchy uniqueName="[Measures].[08.Week2.Payments Financing Activities]" caption="08.Week2.Payments Financing Activities" measure="1" displayFolder="" measureGroup="CF" count="0" oneField="1">
      <fieldsUsage count="1">
        <fieldUsage x="22"/>
      </fieldsUsage>
    </cacheHierarchy>
    <cacheHierarchy uniqueName="[Measures].[09.Week2.Net Cash Flow Financing Activities]" caption="09.Week2.Net Cash Flow Financing Activities" measure="1" displayFolder="" measureGroup="CF" count="0" oneField="1">
      <fieldsUsage count="1">
        <fieldUsage x="23"/>
      </fieldsUsage>
    </cacheHierarchy>
    <cacheHierarchy uniqueName="[Measures].[04.Week3.Incomes Investing Activities]" caption="04.Week3.Incomes Investing Activities" measure="1" displayFolder="" measureGroup="CF" count="0" oneField="1">
      <fieldsUsage count="1">
        <fieldUsage x="30"/>
      </fieldsUsage>
    </cacheHierarchy>
    <cacheHierarchy uniqueName="[Measures].[05.Week3.Payments Investing Activities (CAPEX)]" caption="05.Week3.Payments Investing Activities (CAPEX)" measure="1" displayFolder="" measureGroup="CF" count="0" oneField="1">
      <fieldsUsage count="1">
        <fieldUsage x="31"/>
      </fieldsUsage>
    </cacheHierarchy>
    <cacheHierarchy uniqueName="[Measures].[06.Week3.Net Cash Flow Investing Activities]" caption="06.Week3.Net Cash Flow Investing Activities" measure="1" displayFolder="" measureGroup="CF" count="0" oneField="1">
      <fieldsUsage count="1">
        <fieldUsage x="32"/>
      </fieldsUsage>
    </cacheHierarchy>
    <cacheHierarchy uniqueName="[Measures].[07.Week3.Incomes Financing Activities (Loans, Factoring)]" caption="07.Week3.Incomes Financing Activities (Loans, Factoring)" measure="1" displayFolder="" measureGroup="CF" count="0" oneField="1">
      <fieldsUsage count="1">
        <fieldUsage x="33"/>
      </fieldsUsage>
    </cacheHierarchy>
    <cacheHierarchy uniqueName="[Measures].[08.Week3.Payments Financing Activities]" caption="08.Week3.Payments Financing Activities" measure="1" displayFolder="" measureGroup="CF" count="0" oneField="1">
      <fieldsUsage count="1">
        <fieldUsage x="34"/>
      </fieldsUsage>
    </cacheHierarchy>
    <cacheHierarchy uniqueName="[Measures].[09.Week3.Net Cash Flow Financing Activities]" caption="09.Week3.Net Cash Flow Financing Activities" measure="1" displayFolder="" measureGroup="CF" count="0" oneField="1">
      <fieldsUsage count="1">
        <fieldUsage x="35"/>
      </fieldsUsage>
    </cacheHierarchy>
    <cacheHierarchy uniqueName="[Measures].[04.Week4.Incomes Investing Activities]" caption="04.Week4.Incomes Investing Activities" measure="1" displayFolder="" measureGroup="CF" count="0" oneField="1">
      <fieldsUsage count="1">
        <fieldUsage x="42"/>
      </fieldsUsage>
    </cacheHierarchy>
    <cacheHierarchy uniqueName="[Measures].[05.Week4.Payments Investing Activities (CAPEX)]" caption="05.Week4.Payments Investing Activities (CAPEX)" measure="1" displayFolder="" measureGroup="CF" count="0" oneField="1">
      <fieldsUsage count="1">
        <fieldUsage x="43"/>
      </fieldsUsage>
    </cacheHierarchy>
    <cacheHierarchy uniqueName="[Measures].[06.Week4.Net Cash Flow Investing Activities]" caption="06.Week4.Net Cash Flow Investing Activities" measure="1" displayFolder="" measureGroup="CF" count="0" oneField="1">
      <fieldsUsage count="1">
        <fieldUsage x="44"/>
      </fieldsUsage>
    </cacheHierarchy>
    <cacheHierarchy uniqueName="[Measures].[07.Week4.Incomes Financing Activities (Loans, Factoring)]" caption="07.Week4.Incomes Financing Activities (Loans, Factoring)" measure="1" displayFolder="" measureGroup="CF" count="0" oneField="1">
      <fieldsUsage count="1">
        <fieldUsage x="45"/>
      </fieldsUsage>
    </cacheHierarchy>
    <cacheHierarchy uniqueName="[Measures].[08.Week4.Payments Financing Activities]" caption="08.Week4.Payments Financing Activities" measure="1" displayFolder="" measureGroup="CF" count="0" oneField="1">
      <fieldsUsage count="1">
        <fieldUsage x="46"/>
      </fieldsUsage>
    </cacheHierarchy>
    <cacheHierarchy uniqueName="[Measures].[09.Week4.Net Cash Flow Financing Activities]" caption="09.Week4.Net Cash Flow Financing Activities" measure="1" displayFolder="" measureGroup="CF" count="0" oneField="1">
      <fieldsUsage count="1">
        <fieldUsage x="47"/>
      </fieldsUsage>
    </cacheHierarchy>
    <cacheHierarchy uniqueName="[Measures].[04.Week5.Incomes Investing Activities]" caption="04.Week5.Incomes Investing Activities" measure="1" displayFolder="" measureGroup="CF" count="0" oneField="1">
      <fieldsUsage count="1">
        <fieldUsage x="54"/>
      </fieldsUsage>
    </cacheHierarchy>
    <cacheHierarchy uniqueName="[Measures].[05.Week5.Payments Investing Activities (CAPEX)]" caption="05.Week5.Payments Investing Activities (CAPEX)" measure="1" displayFolder="" measureGroup="CF" count="0" oneField="1">
      <fieldsUsage count="1">
        <fieldUsage x="55"/>
      </fieldsUsage>
    </cacheHierarchy>
    <cacheHierarchy uniqueName="[Measures].[06.Week5.Net Cash Flow Investing Activities]" caption="06.Week5.Net Cash Flow Investing Activities" measure="1" displayFolder="" measureGroup="CF" count="0" oneField="1">
      <fieldsUsage count="1">
        <fieldUsage x="56"/>
      </fieldsUsage>
    </cacheHierarchy>
    <cacheHierarchy uniqueName="[Measures].[07.Week5.Incomes Financing Activities (Loans, Factoring)]" caption="07.Week5.Incomes Financing Activities (Loans, Factoring)" measure="1" displayFolder="" measureGroup="CF" count="0" oneField="1">
      <fieldsUsage count="1">
        <fieldUsage x="57"/>
      </fieldsUsage>
    </cacheHierarchy>
    <cacheHierarchy uniqueName="[Measures].[08.Week5.Payments Financing Activities]" caption="08.Week5.Payments Financing Activities" measure="1" displayFolder="" measureGroup="CF" count="0" oneField="1">
      <fieldsUsage count="1">
        <fieldUsage x="58"/>
      </fieldsUsage>
    </cacheHierarchy>
    <cacheHierarchy uniqueName="[Measures].[09.Week5.Net Cash Flow Financing Activities]" caption="09.Week5.Net Cash Flow Financing Activities" measure="1" displayFolder="" measureGroup="CF" count="0" oneField="1">
      <fieldsUsage count="1">
        <fieldUsage x="59"/>
      </fieldsUsage>
    </cacheHierarchy>
    <cacheHierarchy uniqueName="[Measures].[04.Week6.Incomes Investing Activities]" caption="04.Week6.Incomes Investing Activities" measure="1" displayFolder="" measureGroup="CF" count="0" oneField="1">
      <fieldsUsage count="1">
        <fieldUsage x="66"/>
      </fieldsUsage>
    </cacheHierarchy>
    <cacheHierarchy uniqueName="[Measures].[05.Week6.Payments Investing Activities (CAPEX)]" caption="05.Week6.Payments Investing Activities (CAPEX)" measure="1" displayFolder="" measureGroup="CF" count="0" oneField="1">
      <fieldsUsage count="1">
        <fieldUsage x="67"/>
      </fieldsUsage>
    </cacheHierarchy>
    <cacheHierarchy uniqueName="[Measures].[06.Week6.Net Cash Flow Investing Activities]" caption="06.Week6.Net Cash Flow Investing Activities" measure="1" displayFolder="" measureGroup="CF" count="0" oneField="1">
      <fieldsUsage count="1">
        <fieldUsage x="68"/>
      </fieldsUsage>
    </cacheHierarchy>
    <cacheHierarchy uniqueName="[Measures].[07.Week6.Incomes Financing Activities (Loans, Factoring)]" caption="07.Week6.Incomes Financing Activities (Loans, Factoring)" measure="1" displayFolder="" measureGroup="CF" count="0" oneField="1">
      <fieldsUsage count="1">
        <fieldUsage x="69"/>
      </fieldsUsage>
    </cacheHierarchy>
    <cacheHierarchy uniqueName="[Measures].[08.Week6.Payments Financing Activities]" caption="08.Week6.Payments Financing Activities" measure="1" displayFolder="" measureGroup="CF" count="0" oneField="1">
      <fieldsUsage count="1">
        <fieldUsage x="70"/>
      </fieldsUsage>
    </cacheHierarchy>
    <cacheHierarchy uniqueName="[Measures].[09.Week6.Net Cash Flow Financing Activities]" caption="09.Week6.Net Cash Flow Financing Activities" measure="1" displayFolder="" measureGroup="CF" count="0" oneField="1">
      <fieldsUsage count="1">
        <fieldUsage x="71"/>
      </fieldsUsage>
    </cacheHierarchy>
    <cacheHierarchy uniqueName="[Measures].[04.Week7.Incomes Investing Activities]" caption="04.Week7.Incomes Investing Activities" measure="1" displayFolder="" measureGroup="CF" count="0" oneField="1">
      <fieldsUsage count="1">
        <fieldUsage x="78"/>
      </fieldsUsage>
    </cacheHierarchy>
    <cacheHierarchy uniqueName="[Measures].[05.Week7.Payments Investing Activities (CAPEX)]" caption="05.Week7.Payments Investing Activities (CAPEX)" measure="1" displayFolder="" measureGroup="CF" count="0" oneField="1">
      <fieldsUsage count="1">
        <fieldUsage x="79"/>
      </fieldsUsage>
    </cacheHierarchy>
    <cacheHierarchy uniqueName="[Measures].[06.Week7.Net Cash Flow Investing Activities]" caption="06.Week7.Net Cash Flow Investing Activities" measure="1" displayFolder="" measureGroup="CF" count="0" oneField="1">
      <fieldsUsage count="1">
        <fieldUsage x="80"/>
      </fieldsUsage>
    </cacheHierarchy>
    <cacheHierarchy uniqueName="[Measures].[07.Week7.Incomes Financing Activities (Loans, Factoring)]" caption="07.Week7.Incomes Financing Activities (Loans, Factoring)" measure="1" displayFolder="" measureGroup="CF" count="0" oneField="1">
      <fieldsUsage count="1">
        <fieldUsage x="81"/>
      </fieldsUsage>
    </cacheHierarchy>
    <cacheHierarchy uniqueName="[Measures].[08.Week7.Payments Financing Activities]" caption="08.Week7.Payments Financing Activities" measure="1" displayFolder="" measureGroup="CF" count="0" oneField="1">
      <fieldsUsage count="1">
        <fieldUsage x="82"/>
      </fieldsUsage>
    </cacheHierarchy>
    <cacheHierarchy uniqueName="[Measures].[09.Week7.Net Cash Flow Financing Activities]" caption="09.Week7.Net Cash Flow Financing Activities" measure="1" displayFolder="" measureGroup="CF" count="0" oneField="1">
      <fieldsUsage count="1">
        <fieldUsage x="83"/>
      </fieldsUsage>
    </cacheHierarchy>
    <cacheHierarchy uniqueName="[Measures].[04.Week8.Incomes Investing Activities]" caption="04.Week8.Incomes Investing Activities" measure="1" displayFolder="" measureGroup="CF" count="0" oneField="1">
      <fieldsUsage count="1">
        <fieldUsage x="90"/>
      </fieldsUsage>
    </cacheHierarchy>
    <cacheHierarchy uniqueName="[Measures].[05.Week8.Payments Investing Activities (CAPEX)]" caption="05.Week8.Payments Investing Activities (CAPEX)" measure="1" displayFolder="" measureGroup="CF" count="0" oneField="1">
      <fieldsUsage count="1">
        <fieldUsage x="91"/>
      </fieldsUsage>
    </cacheHierarchy>
    <cacheHierarchy uniqueName="[Measures].[06.Week8.Net Cash Flow Investing Activities]" caption="06.Week8.Net Cash Flow Investing Activities" measure="1" displayFolder="" measureGroup="CF" count="0" oneField="1">
      <fieldsUsage count="1">
        <fieldUsage x="92"/>
      </fieldsUsage>
    </cacheHierarchy>
    <cacheHierarchy uniqueName="[Measures].[07.Week8.Incomes Financing Activities (Loans, Factoring)]" caption="07.Week8.Incomes Financing Activities (Loans, Factoring)" measure="1" displayFolder="" measureGroup="CF" count="0" oneField="1">
      <fieldsUsage count="1">
        <fieldUsage x="93"/>
      </fieldsUsage>
    </cacheHierarchy>
    <cacheHierarchy uniqueName="[Measures].[08.Week8.Payments Financing Activities]" caption="08.Week8.Payments Financing Activities" measure="1" displayFolder="" measureGroup="CF" count="0" oneField="1">
      <fieldsUsage count="1">
        <fieldUsage x="94"/>
      </fieldsUsage>
    </cacheHierarchy>
    <cacheHierarchy uniqueName="[Measures].[09.Week8.Net Cash Flow Financing Activities]" caption="09.Week8.Net Cash Flow Financing Activities" measure="1" displayFolder="" measureGroup="CF" count="0" oneField="1">
      <fieldsUsage count="1">
        <fieldUsage x="95"/>
      </fieldsUsage>
    </cacheHierarchy>
    <cacheHierarchy uniqueName="[Measures].[10.Week1.Available Funds]" caption="10.Week1.Available Funds" measure="1" displayFolder="" measureGroup="CF" count="0" oneField="1">
      <fieldsUsage count="1">
        <fieldUsage x="12"/>
      </fieldsUsage>
    </cacheHierarchy>
    <cacheHierarchy uniqueName="[Measures].[11.Week1.Credit Funds]" caption="11.Week1.Credit Funds" measure="1" displayFolder="" measureGroup="CF" count="0" oneField="1">
      <fieldsUsage count="1">
        <fieldUsage x="13"/>
      </fieldsUsage>
    </cacheHierarchy>
    <cacheHierarchy uniqueName="[Measures].[10.Week2.Available Funds]" caption="10.Week2.Available Funds" measure="1" displayFolder="" measureGroup="CF" count="0" oneField="1">
      <fieldsUsage count="1">
        <fieldUsage x="24"/>
      </fieldsUsage>
    </cacheHierarchy>
    <cacheHierarchy uniqueName="[Measures].[11.Week2.Credit Funds]" caption="11.Week2.Credit Funds" measure="1" displayFolder="" measureGroup="CF" count="0" oneField="1">
      <fieldsUsage count="1">
        <fieldUsage x="25"/>
      </fieldsUsage>
    </cacheHierarchy>
    <cacheHierarchy uniqueName="[Measures].[10.Week3.Available Funds]" caption="10.Week3.Available Funds" measure="1" displayFolder="" measureGroup="CF" count="0" oneField="1">
      <fieldsUsage count="1">
        <fieldUsage x="36"/>
      </fieldsUsage>
    </cacheHierarchy>
    <cacheHierarchy uniqueName="[Measures].[11.Week3.Credit Funds]" caption="11.Week3.Credit Funds" measure="1" displayFolder="" measureGroup="CF" count="0" oneField="1">
      <fieldsUsage count="1">
        <fieldUsage x="37"/>
      </fieldsUsage>
    </cacheHierarchy>
    <cacheHierarchy uniqueName="[Measures].[10.Week4.Available Funds]" caption="10.Week4.Available Funds" measure="1" displayFolder="" measureGroup="CF" count="0" oneField="1">
      <fieldsUsage count="1">
        <fieldUsage x="48"/>
      </fieldsUsage>
    </cacheHierarchy>
    <cacheHierarchy uniqueName="[Measures].[11.Week4.Credit Funds]" caption="11.Week4.Credit Funds" measure="1" displayFolder="" measureGroup="CF" count="0" oneField="1">
      <fieldsUsage count="1">
        <fieldUsage x="49"/>
      </fieldsUsage>
    </cacheHierarchy>
    <cacheHierarchy uniqueName="[Measures].[10.Week5.Available Funds]" caption="10.Week5.Available Funds" measure="1" displayFolder="" measureGroup="CF" count="0" oneField="1">
      <fieldsUsage count="1">
        <fieldUsage x="60"/>
      </fieldsUsage>
    </cacheHierarchy>
    <cacheHierarchy uniqueName="[Measures].[11.Week5.Credit Funds]" caption="11.Week5.Credit Funds" measure="1" displayFolder="" measureGroup="CF" count="0" oneField="1">
      <fieldsUsage count="1">
        <fieldUsage x="61"/>
      </fieldsUsage>
    </cacheHierarchy>
    <cacheHierarchy uniqueName="[Measures].[10.Week6.Available Funds]" caption="10.Week6.Available Funds" measure="1" displayFolder="" measureGroup="CF" count="0" oneField="1">
      <fieldsUsage count="1">
        <fieldUsage x="72"/>
      </fieldsUsage>
    </cacheHierarchy>
    <cacheHierarchy uniqueName="[Measures].[11.Week6.Credit Funds]" caption="11.Week6.Credit Funds" measure="1" displayFolder="" measureGroup="CF" count="0" oneField="1">
      <fieldsUsage count="1">
        <fieldUsage x="73"/>
      </fieldsUsage>
    </cacheHierarchy>
    <cacheHierarchy uniqueName="[Measures].[10.Week7.Available Funds]" caption="10.Week7.Available Funds" measure="1" displayFolder="" measureGroup="CF" count="0" oneField="1">
      <fieldsUsage count="1">
        <fieldUsage x="84"/>
      </fieldsUsage>
    </cacheHierarchy>
    <cacheHierarchy uniqueName="[Measures].[11.Week7.Credit Funds]" caption="11.Week7.Credit Funds" measure="1" displayFolder="" measureGroup="CF" count="0" oneField="1">
      <fieldsUsage count="1">
        <fieldUsage x="85"/>
      </fieldsUsage>
    </cacheHierarchy>
    <cacheHierarchy uniqueName="[Measures].[10.Week8.Available Funds]" caption="10.Week8.Available Funds" measure="1" displayFolder="" measureGroup="CF" count="0" oneField="1">
      <fieldsUsage count="1">
        <fieldUsage x="96"/>
      </fieldsUsage>
    </cacheHierarchy>
    <cacheHierarchy uniqueName="[Measures].[11.Week8.Credit Funds]" caption="11.Week8.Credit Funds" measure="1" displayFolder="" measureGroup="CF" count="0" oneField="1">
      <fieldsUsage count="1">
        <fieldUsage x="97"/>
      </fieldsUsage>
    </cacheHierarchy>
    <cacheHierarchy uniqueName="[Measures].[12.Week1.Net Cash Flow]" caption="12.Week1.Net Cash Flow" measure="1" displayFolder="" measureGroup="CF" count="0" oneField="1">
      <fieldsUsage count="1">
        <fieldUsage x="14"/>
      </fieldsUsage>
    </cacheHierarchy>
    <cacheHierarchy uniqueName="[Measures].[12.Week2.Net Cash Flow]" caption="12.Week2.Net Cash Flow" measure="1" displayFolder="" measureGroup="CF" count="0" oneField="1">
      <fieldsUsage count="1">
        <fieldUsage x="26"/>
      </fieldsUsage>
    </cacheHierarchy>
    <cacheHierarchy uniqueName="[Measures].[12.Week3.Net Cash Flow]" caption="12.Week3.Net Cash Flow" measure="1" displayFolder="" measureGroup="CF" count="0" oneField="1">
      <fieldsUsage count="1">
        <fieldUsage x="38"/>
      </fieldsUsage>
    </cacheHierarchy>
    <cacheHierarchy uniqueName="[Measures].[12.Week4.Net Cash Flow]" caption="12.Week4.Net Cash Flow" measure="1" displayFolder="" measureGroup="CF" count="0" oneField="1">
      <fieldsUsage count="1">
        <fieldUsage x="50"/>
      </fieldsUsage>
    </cacheHierarchy>
    <cacheHierarchy uniqueName="[Measures].[12.Week5.Net Cash Flow]" caption="12.Week5.Net Cash Flow" measure="1" displayFolder="" measureGroup="CF" count="0" oneField="1">
      <fieldsUsage count="1">
        <fieldUsage x="62"/>
      </fieldsUsage>
    </cacheHierarchy>
    <cacheHierarchy uniqueName="[Measures].[12.Week6.Net Cash Flow]" caption="12.Week6.Net Cash Flow" measure="1" displayFolder="" measureGroup="CF" count="0" oneField="1">
      <fieldsUsage count="1">
        <fieldUsage x="74"/>
      </fieldsUsage>
    </cacheHierarchy>
    <cacheHierarchy uniqueName="[Measures].[12.Week7.Net Cash Flow]" caption="12.Week7.Net Cash Flow" measure="1" displayFolder="" measureGroup="CF" count="0" oneField="1">
      <fieldsUsage count="1">
        <fieldUsage x="86"/>
      </fieldsUsage>
    </cacheHierarchy>
    <cacheHierarchy uniqueName="[Measures].[12.Week8.Net Cash Flow]" caption="12.Week8.Net Cash Flow" measure="1" displayFolder="" measureGroup="CF" count="0" oneField="1">
      <fieldsUsage count="1">
        <fieldUsage x="98"/>
      </fieldsUsage>
    </cacheHierarchy>
    <cacheHierarchy uniqueName="[Measures].[01.Overdues.Incomes Operating Activities]" caption="01.Overdues.Incomes Operating Activities" measure="1" displayFolder="" measureGroup="CF" count="0" oneField="1">
      <fieldsUsage count="1">
        <fieldUsage x="110"/>
      </fieldsUsage>
    </cacheHierarchy>
    <cacheHierarchy uniqueName="[Measures].[02.Overdues.Payments Operating Activities]" caption="02.Overdues.Payments Operating Activities" measure="1" displayFolder="" measureGroup="CF" count="0" oneField="1">
      <fieldsUsage count="1">
        <fieldUsage x="109"/>
      </fieldsUsage>
    </cacheHierarchy>
    <cacheHierarchy uniqueName="[Measures].[03.Overdues.Net Cash Flow Operating Activities]" caption="03.Overdues.Net Cash Flow Operating Activities" measure="1" displayFolder="" measureGroup="CF" count="0" oneField="1">
      <fieldsUsage count="1">
        <fieldUsage x="108"/>
      </fieldsUsage>
    </cacheHierarchy>
    <cacheHierarchy uniqueName="[Measures].[04.Overdues.Incomes Investing Activities]" caption="04.Overdues.Incomes Investing Activities" measure="1" displayFolder="" measureGroup="CF" count="0" oneField="1">
      <fieldsUsage count="1">
        <fieldUsage x="107"/>
      </fieldsUsage>
    </cacheHierarchy>
    <cacheHierarchy uniqueName="[Measures].[05.Overdues.Payments Investing Activities (CAPEX)]" caption="05.Overdues.Payments Investing Activities (CAPEX)" measure="1" displayFolder="" measureGroup="CF" count="0" oneField="1">
      <fieldsUsage count="1">
        <fieldUsage x="106"/>
      </fieldsUsage>
    </cacheHierarchy>
    <cacheHierarchy uniqueName="[Measures].[06.Overdues.Net Cash Flow Investing Activities]" caption="06.Overdues.Net Cash Flow Investing Activities" measure="1" displayFolder="" measureGroup="CF" count="0" oneField="1">
      <fieldsUsage count="1">
        <fieldUsage x="105"/>
      </fieldsUsage>
    </cacheHierarchy>
    <cacheHierarchy uniqueName="[Measures].[07.Overdues.Incomes Financing Activities (Loans, Factoring)]" caption="07.Overdues.Incomes Financing Activities (Loans, Factoring)" measure="1" displayFolder="" measureGroup="CF" count="0" oneField="1">
      <fieldsUsage count="1">
        <fieldUsage x="104"/>
      </fieldsUsage>
    </cacheHierarchy>
    <cacheHierarchy uniqueName="[Measures].[08.Overdues.Payments Financing Activities]" caption="08.Overdues.Payments Financing Activities" measure="1" displayFolder="" measureGroup="CF" count="0" oneField="1">
      <fieldsUsage count="1">
        <fieldUsage x="103"/>
      </fieldsUsage>
    </cacheHierarchy>
    <cacheHierarchy uniqueName="[Measures].[09.Overdues.Net Cash Flow Financing Activities]" caption="09.Overdues.Net Cash Flow Financing Activities" measure="1" displayFolder="" measureGroup="CF" count="0" oneField="1">
      <fieldsUsage count="1">
        <fieldUsage x="102"/>
      </fieldsUsage>
    </cacheHierarchy>
    <cacheHierarchy uniqueName="[Measures].[10.Overdues.Available Funds]" caption="10.Overdues.Available Funds" measure="1" displayFolder="" measureGroup="CF" count="0" oneField="1">
      <fieldsUsage count="1">
        <fieldUsage x="101"/>
      </fieldsUsage>
    </cacheHierarchy>
    <cacheHierarchy uniqueName="[Measures].[11.Overdues.Credit Funds]" caption="11.Overdues.Credit Funds" measure="1" displayFolder="" measureGroup="CF" count="0" oneField="1">
      <fieldsUsage count="1">
        <fieldUsage x="100"/>
      </fieldsUsage>
    </cacheHierarchy>
    <cacheHierarchy uniqueName="[Measures].[12.Overdues Net Cash Flow]" caption="12.Overdues Net Cash Flow" measure="1" displayFolder="" measureGroup="CF" count="0" oneField="1">
      <fieldsUsage count="1">
        <fieldUsage x="99"/>
      </fieldsUsage>
    </cacheHierarchy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601.703544444441" backgroundQuery="1" createdVersion="7" refreshedVersion="7" minRefreshableVersion="3" recordCount="0" supportSubquery="1" supportAdvancedDrill="1" xr:uid="{8BC93814-BDC7-4880-BDAD-E25F80470BCC}">
  <cacheSource type="external" connectionId="32"/>
  <cacheFields count="7">
    <cacheField name="[CF].[TYPE].[TYPE]" caption="TYPE" numFmtId="0" hierarchy="6" level="1">
      <sharedItems count="5">
        <s v="01.Incomes Operating Activities"/>
        <s v="02.Payments Operating Activities"/>
        <s v="05.Payments Investing Activities (CAPEX)"/>
        <s v="07.Incomes Financing Activities (Loans, Factoring)"/>
        <s v="08.Payments Financing Activities"/>
      </sharedItems>
    </cacheField>
    <cacheField name="[CF].[GROUP].[GROUP]" caption="GROUP" numFmtId="0" hierarchy="4" level="1">
      <sharedItems count="10">
        <s v="Other"/>
        <s v="Starter"/>
        <s v="Materials"/>
        <s v="Salaries and Social Securities"/>
        <s v="Services"/>
        <s v="Taxes"/>
        <s v="Transport"/>
        <s v="Utilities"/>
        <s v="CAPEX"/>
        <s v="Loans"/>
      </sharedItems>
    </cacheField>
    <cacheField name="[CF].[SUBGROUP].[SUBGROUP]" caption="SUBGROUP" numFmtId="0" hierarchy="5" level="1">
      <sharedItems containsNonDate="0" count="3">
        <s v="Logistic"/>
        <s v=" Spare Parts"/>
        <s v="Other"/>
      </sharedItems>
    </cacheField>
    <cacheField name="[CF].[WEEK].[WEEK]" caption="WEEK" numFmtId="0" hierarchy="3" level="1">
      <sharedItems count="9">
        <s v="0"/>
        <s v="1"/>
        <s v="2"/>
        <s v="3"/>
        <s v="4"/>
        <s v="5"/>
        <s v="6"/>
        <s v="7"/>
        <s v="8"/>
      </sharedItems>
    </cacheField>
    <cacheField name="[CF].[BU].[BU]" caption="BU" numFmtId="0" hierarchy="2" level="1">
      <sharedItems containsSemiMixedTypes="0" containsNonDate="0" containsString="0"/>
    </cacheField>
    <cacheField name="[Measures].[CF]" caption="CF" numFmtId="0" hierarchy="24" level="32767"/>
    <cacheField name="[CF].[RPvsTP].[RPvsTP]" caption="RPvsTP" numFmtId="0" hierarchy="7" level="1">
      <sharedItems containsSemiMixedTypes="0" containsNonDate="0" containsString="0"/>
    </cacheField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2" memberValueDatatype="130" unbalanced="0">
      <fieldsUsage count="2">
        <fieldUsage x="-1"/>
        <fieldUsage x="4"/>
      </fieldsUsage>
    </cacheHierarchy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3"/>
      </fieldsUsage>
    </cacheHierarchy>
    <cacheHierarchy uniqueName="[CF].[GROUP]" caption="GROUP" attribute="1" defaultMemberUniqueName="[CF].[GROUP].[All]" allUniqueName="[CF].[GROUP].[All]" dimensionUniqueName="[CF]" displayFolder="" count="2" memberValueDatatype="130" unbalanced="0">
      <fieldsUsage count="2">
        <fieldUsage x="-1"/>
        <fieldUsage x="1"/>
      </fieldsUsage>
    </cacheHierarchy>
    <cacheHierarchy uniqueName="[CF].[SUBGROUP]" caption="SUBGROUP" attribute="1" defaultMemberUniqueName="[CF].[SUBGROUP].[All]" allUniqueName="[CF].[SUBGROUP].[All]" dimensionUniqueName="[CF]" displayFolder="" count="2" memberValueDatatype="130" unbalanced="0">
      <fieldsUsage count="2">
        <fieldUsage x="-1"/>
        <fieldUsage x="2"/>
      </fieldsUsage>
    </cacheHierarchy>
    <cacheHierarchy uniqueName="[CF].[TYPE]" caption="TYPE" attribute="1" defaultMemberUniqueName="[CF].[TYPE].[All]" allUniqueName="[CF].[TYPE].[All]" dimensionUniqueName="[CF]" displayFolder="" count="2" memberValueDatatype="130" unbalanced="0">
      <fieldsUsage count="2">
        <fieldUsage x="-1"/>
        <fieldUsage x="0"/>
      </fieldsUsage>
    </cacheHierarchy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6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/>
    <cacheHierarchy uniqueName="[Measures].[02.Payments Operating Activities]" caption="02.Payments Operating Activities" measure="1" displayFolder="" measureGroup="CF" count="0"/>
    <cacheHierarchy uniqueName="[Measures].[07.Incomes Financing Activities (Loans, Factoring)]" caption="07.Incomes Financing Activities (Loans, Factoring)" measure="1" displayFolder="" measureGroup="CF" count="0"/>
    <cacheHierarchy uniqueName="[Measures].[04.Incomes Investing Activities]" caption="04.Incomes Investing Activities" measure="1" displayFolder="" measureGroup="CF" count="0"/>
    <cacheHierarchy uniqueName="[Measures].[03.Net Cash Flow Operating Activities]" caption="03.Net Cash Flow Operating Activities" measure="1" displayFolder="" measureGroup="CF" count="0"/>
    <cacheHierarchy uniqueName="[Measures].[05.Payments Investing Activities (CAPEX)]" caption="05.Payments Investing Activities (CAPEX)" measure="1" displayFolder="" measureGroup="CF" count="0"/>
    <cacheHierarchy uniqueName="[Measures].[06.Net Cash Flow Investing Activities]" caption="06.Net Cash Flow Investing Activities" measure="1" displayFolder="" measureGroup="CF" count="0"/>
    <cacheHierarchy uniqueName="[Measures].[08.Payments Financing Activities]" caption="08.Payments Financing Activities" measure="1" displayFolder="" measureGroup="CF" count="0"/>
    <cacheHierarchy uniqueName="[Measures].[09.Net Cash Flow Financing Activities]" caption="09.Net Cash Flow Financing Activities" measure="1" displayFolder="" measureGroup="CF" count="0"/>
    <cacheHierarchy uniqueName="[Measures].[12.Week Net Cash Flow]" caption="12.Week Net Cash Flow" measure="1" displayFolder="" measureGroup="CF" count="0"/>
    <cacheHierarchy uniqueName="[Measures].[ICF]" caption="ICF" measure="1" displayFolder="" measureGroup="CF" count="0"/>
    <cacheHierarchy uniqueName="[Measures].[OCF]" caption="OCF" measure="1" displayFolder="" measureGroup="CF" count="0"/>
    <cacheHierarchy uniqueName="[Measures].[CF]" caption="CF" measure="1" displayFolder="" measureGroup="CF" count="0" oneField="1">
      <fieldsUsage count="1">
        <fieldUsage x="5"/>
      </fieldsUsage>
    </cacheHierarchy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/>
    <cacheHierarchy uniqueName="[Measures].[11.Credit Funds]" caption="11.Credit Funds" measure="1" displayFolder="" measureGroup="CF" count="0"/>
    <cacheHierarchy uniqueName="[Measures].[01.Week1.Incomes Operating Activities]" caption="01.Week1.Incomes Operating Activities" measure="1" displayFolder="" measureGroup="CF" count="0"/>
    <cacheHierarchy uniqueName="[Measures].[02.Week1.Payments Operating Activities]" caption="02.Week1.Payments Operating Activities" measure="1" displayFolder="" measureGroup="CF" count="0"/>
    <cacheHierarchy uniqueName="[Measures].[03.Week1.Net Cash Flow Operating Activities]" caption="03.Week1.Net Cash Flow Operating Activities" measure="1" displayFolder="" measureGroup="CF" count="0"/>
    <cacheHierarchy uniqueName="[Measures].[01.Week2.Incomes Operating Activities]" caption="01.Week2.Incomes Operating Activities" measure="1" displayFolder="" measureGroup="CF" count="0"/>
    <cacheHierarchy uniqueName="[Measures].[02.Week2.Payments Operating Activities]" caption="02.Week2.Payments Operating Activities" measure="1" displayFolder="" measureGroup="CF" count="0"/>
    <cacheHierarchy uniqueName="[Measures].[03.Week2.Net Cash Flow Operating Activities]" caption="03.Week2.Net Cash Flow Operating Activities" measure="1" displayFolder="" measureGroup="CF" count="0"/>
    <cacheHierarchy uniqueName="[Measures].[01.Week3.Incomes Operating Activities]" caption="01.Week3.Incomes Operating Activities" measure="1" displayFolder="" measureGroup="CF" count="0"/>
    <cacheHierarchy uniqueName="[Measures].[02.Week3.Payments Operating Activities]" caption="02.Week3.Payments Operating Activities" measure="1" displayFolder="" measureGroup="CF" count="0"/>
    <cacheHierarchy uniqueName="[Measures].[03.Week3.Net Cash Flow Operating Activities]" caption="03.Week3.Net Cash Flow Operating Activities" measure="1" displayFolder="" measureGroup="CF" count="0"/>
    <cacheHierarchy uniqueName="[Measures].[01.Week4.Incomes Operating Activities]" caption="01.Week4.Incomes Operating Activities" measure="1" displayFolder="" measureGroup="CF" count="0"/>
    <cacheHierarchy uniqueName="[Measures].[02.Week4.Payments Operating Activities]" caption="02.Week4.Payments Operating Activities" measure="1" displayFolder="" measureGroup="CF" count="0"/>
    <cacheHierarchy uniqueName="[Measures].[03.Week4.Net Cash Flow Operating Activities]" caption="03.Week4.Net Cash Flow Operating Activities" measure="1" displayFolder="" measureGroup="CF" count="0"/>
    <cacheHierarchy uniqueName="[Measures].[01.Week5.Incomes Operating Activities]" caption="01.Week5.Incomes Operating Activities" measure="1" displayFolder="" measureGroup="CF" count="0"/>
    <cacheHierarchy uniqueName="[Measures].[02.Week5.Payments Operating Activities]" caption="02.Week5.Payments Operating Activities" measure="1" displayFolder="" measureGroup="CF" count="0"/>
    <cacheHierarchy uniqueName="[Measures].[03.Week5.Net Cash Flow Operating Activities]" caption="03.Week5.Net Cash Flow Operating Activities" measure="1" displayFolder="" measureGroup="CF" count="0"/>
    <cacheHierarchy uniqueName="[Measures].[01.Week6.Incomes Operating Activities]" caption="01.Week6.Incomes Operating Activities" measure="1" displayFolder="" measureGroup="CF" count="0"/>
    <cacheHierarchy uniqueName="[Measures].[02.Week6.Payments Operating Activities]" caption="02.Week6.Payments Operating Activities" measure="1" displayFolder="" measureGroup="CF" count="0"/>
    <cacheHierarchy uniqueName="[Measures].[03.Week6.Net Cash Flow Operating Activities]" caption="03.Week6.Net Cash Flow Operating Activities" measure="1" displayFolder="" measureGroup="CF" count="0"/>
    <cacheHierarchy uniqueName="[Measures].[01.Week7.Incomes Operating Activities]" caption="01.Week7.Incomes Operating Activities" measure="1" displayFolder="" measureGroup="CF" count="0"/>
    <cacheHierarchy uniqueName="[Measures].[02.Week7.Payments Operating Activities]" caption="02.Week7.Payments Operating Activities" measure="1" displayFolder="" measureGroup="CF" count="0"/>
    <cacheHierarchy uniqueName="[Measures].[03.Week7.Net Cash Flow Operating Activities]" caption="03.Week7.Net Cash Flow Operating Activities" measure="1" displayFolder="" measureGroup="CF" count="0"/>
    <cacheHierarchy uniqueName="[Measures].[01.Week8.Incomes Operating Activities]" caption="01.Week8.Incomes Operating Activities" measure="1" displayFolder="" measureGroup="CF" count="0"/>
    <cacheHierarchy uniqueName="[Measures].[02.Week8.Payments Operating Activities]" caption="02.Week8.Payments Operating Activities" measure="1" displayFolder="" measureGroup="CF" count="0"/>
    <cacheHierarchy uniqueName="[Measures].[03.Week8.Net Cash Flow Operating Activities]" caption="03.Week8.Net Cash Flow Operating Activities" measure="1" displayFolder="" measureGroup="CF" count="0"/>
    <cacheHierarchy uniqueName="[Measures].[04.Week1.Incomes Investing Activities]" caption="04.Week1.Incomes Investing Activities" measure="1" displayFolder="" measureGroup="CF" count="0"/>
    <cacheHierarchy uniqueName="[Measures].[05.Week1.Payments Investing Activities (CAPEX)]" caption="05.Week1.Payments Investing Activities (CAPEX)" measure="1" displayFolder="" measureGroup="CF" count="0"/>
    <cacheHierarchy uniqueName="[Measures].[06.Week1.Net Cash Flow Investing Activities]" caption="06.Week1.Net Cash Flow Investing Activities" measure="1" displayFolder="" measureGroup="CF" count="0"/>
    <cacheHierarchy uniqueName="[Measures].[07.Week1.Incomes Financing Activities (Loans, Factoring)]" caption="07.Week1.Incomes Financing Activities (Loans, Factoring)" measure="1" displayFolder="" measureGroup="CF" count="0"/>
    <cacheHierarchy uniqueName="[Measures].[08.Week1.Payments Financing Activities]" caption="08.Week1.Payments Financing Activities" measure="1" displayFolder="" measureGroup="CF" count="0"/>
    <cacheHierarchy uniqueName="[Measures].[09.Week1.Net Cash Flow Financing Activities]" caption="09.Week1.Net Cash Flow Financing Activities" measure="1" displayFolder="" measureGroup="CF" count="0"/>
    <cacheHierarchy uniqueName="[Measures].[04.Week2.Incomes Investing Activities]" caption="04.Week2.Incomes Investing Activities" measure="1" displayFolder="" measureGroup="CF" count="0"/>
    <cacheHierarchy uniqueName="[Measures].[05.Week2.Payments Investing Activities (CAPEX)]" caption="05.Week2.Payments Investing Activities (CAPEX)" measure="1" displayFolder="" measureGroup="CF" count="0"/>
    <cacheHierarchy uniqueName="[Measures].[06.Week2.Net Cash Flow Investing Activities]" caption="06.Week2.Net Cash Flow Investing Activities" measure="1" displayFolder="" measureGroup="CF" count="0"/>
    <cacheHierarchy uniqueName="[Measures].[07.Week2.Incomes Financing Activities (Loans, Factoring)]" caption="07.Week2.Incomes Financing Activities (Loans, Factoring)" measure="1" displayFolder="" measureGroup="CF" count="0"/>
    <cacheHierarchy uniqueName="[Measures].[08.Week2.Payments Financing Activities]" caption="08.Week2.Payments Financing Activities" measure="1" displayFolder="" measureGroup="CF" count="0"/>
    <cacheHierarchy uniqueName="[Measures].[09.Week2.Net Cash Flow Financing Activities]" caption="09.Week2.Net Cash Flow Financing Activities" measure="1" displayFolder="" measureGroup="CF" count="0"/>
    <cacheHierarchy uniqueName="[Measures].[04.Week3.Incomes Investing Activities]" caption="04.Week3.Incomes Investing Activities" measure="1" displayFolder="" measureGroup="CF" count="0"/>
    <cacheHierarchy uniqueName="[Measures].[05.Week3.Payments Investing Activities (CAPEX)]" caption="05.Week3.Payments Investing Activities (CAPEX)" measure="1" displayFolder="" measureGroup="CF" count="0"/>
    <cacheHierarchy uniqueName="[Measures].[06.Week3.Net Cash Flow Investing Activities]" caption="06.Week3.Net Cash Flow Investing Activities" measure="1" displayFolder="" measureGroup="CF" count="0"/>
    <cacheHierarchy uniqueName="[Measures].[07.Week3.Incomes Financing Activities (Loans, Factoring)]" caption="07.Week3.Incomes Financing Activities (Loans, Factoring)" measure="1" displayFolder="" measureGroup="CF" count="0"/>
    <cacheHierarchy uniqueName="[Measures].[08.Week3.Payments Financing Activities]" caption="08.Week3.Payments Financing Activities" measure="1" displayFolder="" measureGroup="CF" count="0"/>
    <cacheHierarchy uniqueName="[Measures].[09.Week3.Net Cash Flow Financing Activities]" caption="09.Week3.Net Cash Flow Financing Activities" measure="1" displayFolder="" measureGroup="CF" count="0"/>
    <cacheHierarchy uniqueName="[Measures].[04.Week4.Incomes Investing Activities]" caption="04.Week4.Incomes Investing Activities" measure="1" displayFolder="" measureGroup="CF" count="0"/>
    <cacheHierarchy uniqueName="[Measures].[05.Week4.Payments Investing Activities (CAPEX)]" caption="05.Week4.Payments Investing Activities (CAPEX)" measure="1" displayFolder="" measureGroup="CF" count="0"/>
    <cacheHierarchy uniqueName="[Measures].[06.Week4.Net Cash Flow Investing Activities]" caption="06.Week4.Net Cash Flow Investing Activities" measure="1" displayFolder="" measureGroup="CF" count="0"/>
    <cacheHierarchy uniqueName="[Measures].[07.Week4.Incomes Financing Activities (Loans, Factoring)]" caption="07.Week4.Incomes Financing Activities (Loans, Factoring)" measure="1" displayFolder="" measureGroup="CF" count="0"/>
    <cacheHierarchy uniqueName="[Measures].[08.Week4.Payments Financing Activities]" caption="08.Week4.Payments Financing Activities" measure="1" displayFolder="" measureGroup="CF" count="0"/>
    <cacheHierarchy uniqueName="[Measures].[09.Week4.Net Cash Flow Financing Activities]" caption="09.Week4.Net Cash Flow Financing Activities" measure="1" displayFolder="" measureGroup="CF" count="0"/>
    <cacheHierarchy uniqueName="[Measures].[04.Week5.Incomes Investing Activities]" caption="04.Week5.Incomes Investing Activities" measure="1" displayFolder="" measureGroup="CF" count="0"/>
    <cacheHierarchy uniqueName="[Measures].[05.Week5.Payments Investing Activities (CAPEX)]" caption="05.Week5.Payments Investing Activities (CAPEX)" measure="1" displayFolder="" measureGroup="CF" count="0"/>
    <cacheHierarchy uniqueName="[Measures].[06.Week5.Net Cash Flow Investing Activities]" caption="06.Week5.Net Cash Flow Investing Activities" measure="1" displayFolder="" measureGroup="CF" count="0"/>
    <cacheHierarchy uniqueName="[Measures].[07.Week5.Incomes Financing Activities (Loans, Factoring)]" caption="07.Week5.Incomes Financing Activities (Loans, Factoring)" measure="1" displayFolder="" measureGroup="CF" count="0"/>
    <cacheHierarchy uniqueName="[Measures].[08.Week5.Payments Financing Activities]" caption="08.Week5.Payments Financing Activities" measure="1" displayFolder="" measureGroup="CF" count="0"/>
    <cacheHierarchy uniqueName="[Measures].[09.Week5.Net Cash Flow Financing Activities]" caption="09.Week5.Net Cash Flow Financing Activities" measure="1" displayFolder="" measureGroup="CF" count="0"/>
    <cacheHierarchy uniqueName="[Measures].[04.Week6.Incomes Investing Activities]" caption="04.Week6.Incomes Investing Activities" measure="1" displayFolder="" measureGroup="CF" count="0"/>
    <cacheHierarchy uniqueName="[Measures].[05.Week6.Payments Investing Activities (CAPEX)]" caption="05.Week6.Payments Investing Activities (CAPEX)" measure="1" displayFolder="" measureGroup="CF" count="0"/>
    <cacheHierarchy uniqueName="[Measures].[06.Week6.Net Cash Flow Investing Activities]" caption="06.Week6.Net Cash Flow Investing Activities" measure="1" displayFolder="" measureGroup="CF" count="0"/>
    <cacheHierarchy uniqueName="[Measures].[07.Week6.Incomes Financing Activities (Loans, Factoring)]" caption="07.Week6.Incomes Financing Activities (Loans, Factoring)" measure="1" displayFolder="" measureGroup="CF" count="0"/>
    <cacheHierarchy uniqueName="[Measures].[08.Week6.Payments Financing Activities]" caption="08.Week6.Payments Financing Activities" measure="1" displayFolder="" measureGroup="CF" count="0"/>
    <cacheHierarchy uniqueName="[Measures].[09.Week6.Net Cash Flow Financing Activities]" caption="09.Week6.Net Cash Flow Financing Activities" measure="1" displayFolder="" measureGroup="CF" count="0"/>
    <cacheHierarchy uniqueName="[Measures].[04.Week7.Incomes Investing Activities]" caption="04.Week7.Incomes Investing Activities" measure="1" displayFolder="" measureGroup="CF" count="0"/>
    <cacheHierarchy uniqueName="[Measures].[05.Week7.Payments Investing Activities (CAPEX)]" caption="05.Week7.Payments Investing Activities (CAPEX)" measure="1" displayFolder="" measureGroup="CF" count="0"/>
    <cacheHierarchy uniqueName="[Measures].[06.Week7.Net Cash Flow Investing Activities]" caption="06.Week7.Net Cash Flow Investing Activities" measure="1" displayFolder="" measureGroup="CF" count="0"/>
    <cacheHierarchy uniqueName="[Measures].[07.Week7.Incomes Financing Activities (Loans, Factoring)]" caption="07.Week7.Incomes Financing Activities (Loans, Factoring)" measure="1" displayFolder="" measureGroup="CF" count="0"/>
    <cacheHierarchy uniqueName="[Measures].[08.Week7.Payments Financing Activities]" caption="08.Week7.Payments Financing Activities" measure="1" displayFolder="" measureGroup="CF" count="0"/>
    <cacheHierarchy uniqueName="[Measures].[09.Week7.Net Cash Flow Financing Activities]" caption="09.Week7.Net Cash Flow Financing Activities" measure="1" displayFolder="" measureGroup="CF" count="0"/>
    <cacheHierarchy uniqueName="[Measures].[04.Week8.Incomes Investing Activities]" caption="04.Week8.Incomes Investing Activities" measure="1" displayFolder="" measureGroup="CF" count="0"/>
    <cacheHierarchy uniqueName="[Measures].[05.Week8.Payments Investing Activities (CAPEX)]" caption="05.Week8.Payments Investing Activities (CAPEX)" measure="1" displayFolder="" measureGroup="CF" count="0"/>
    <cacheHierarchy uniqueName="[Measures].[06.Week8.Net Cash Flow Investing Activities]" caption="06.Week8.Net Cash Flow Investing Activities" measure="1" displayFolder="" measureGroup="CF" count="0"/>
    <cacheHierarchy uniqueName="[Measures].[07.Week8.Incomes Financing Activities (Loans, Factoring)]" caption="07.Week8.Incomes Financing Activities (Loans, Factoring)" measure="1" displayFolder="" measureGroup="CF" count="0"/>
    <cacheHierarchy uniqueName="[Measures].[08.Week8.Payments Financing Activities]" caption="08.Week8.Payments Financing Activities" measure="1" displayFolder="" measureGroup="CF" count="0"/>
    <cacheHierarchy uniqueName="[Measures].[09.Week8.Net Cash Flow Financing Activities]" caption="09.Week8.Net Cash Flow Financing Activities" measure="1" displayFolder="" measureGroup="CF" count="0"/>
    <cacheHierarchy uniqueName="[Measures].[10.Week1.Available Funds]" caption="10.Week1.Available Funds" measure="1" displayFolder="" measureGroup="CF" count="0"/>
    <cacheHierarchy uniqueName="[Measures].[11.Week1.Credit Funds]" caption="11.Week1.Credit Funds" measure="1" displayFolder="" measureGroup="CF" count="0"/>
    <cacheHierarchy uniqueName="[Measures].[10.Week2.Available Funds]" caption="10.Week2.Available Funds" measure="1" displayFolder="" measureGroup="CF" count="0"/>
    <cacheHierarchy uniqueName="[Measures].[11.Week2.Credit Funds]" caption="11.Week2.Credit Funds" measure="1" displayFolder="" measureGroup="CF" count="0"/>
    <cacheHierarchy uniqueName="[Measures].[10.Week3.Available Funds]" caption="10.Week3.Available Funds" measure="1" displayFolder="" measureGroup="CF" count="0"/>
    <cacheHierarchy uniqueName="[Measures].[11.Week3.Credit Funds]" caption="11.Week3.Credit Funds" measure="1" displayFolder="" measureGroup="CF" count="0"/>
    <cacheHierarchy uniqueName="[Measures].[10.Week4.Available Funds]" caption="10.Week4.Available Funds" measure="1" displayFolder="" measureGroup="CF" count="0"/>
    <cacheHierarchy uniqueName="[Measures].[11.Week4.Credit Funds]" caption="11.Week4.Credit Funds" measure="1" displayFolder="" measureGroup="CF" count="0"/>
    <cacheHierarchy uniqueName="[Measures].[10.Week5.Available Funds]" caption="10.Week5.Available Funds" measure="1" displayFolder="" measureGroup="CF" count="0"/>
    <cacheHierarchy uniqueName="[Measures].[11.Week5.Credit Funds]" caption="11.Week5.Credit Funds" measure="1" displayFolder="" measureGroup="CF" count="0"/>
    <cacheHierarchy uniqueName="[Measures].[10.Week6.Available Funds]" caption="10.Week6.Available Funds" measure="1" displayFolder="" measureGroup="CF" count="0"/>
    <cacheHierarchy uniqueName="[Measures].[11.Week6.Credit Funds]" caption="11.Week6.Credit Funds" measure="1" displayFolder="" measureGroup="CF" count="0"/>
    <cacheHierarchy uniqueName="[Measures].[10.Week7.Available Funds]" caption="10.Week7.Available Funds" measure="1" displayFolder="" measureGroup="CF" count="0"/>
    <cacheHierarchy uniqueName="[Measures].[11.Week7.Credit Funds]" caption="11.Week7.Credit Funds" measure="1" displayFolder="" measureGroup="CF" count="0"/>
    <cacheHierarchy uniqueName="[Measures].[10.Week8.Available Funds]" caption="10.Week8.Available Funds" measure="1" displayFolder="" measureGroup="CF" count="0"/>
    <cacheHierarchy uniqueName="[Measures].[11.Week8.Credit Funds]" caption="11.Week8.Credit Funds" measure="1" displayFolder="" measureGroup="CF" count="0"/>
    <cacheHierarchy uniqueName="[Measures].[12.Week1.Net Cash Flow]" caption="12.Week1.Net Cash Flow" measure="1" displayFolder="" measureGroup="CF" count="0"/>
    <cacheHierarchy uniqueName="[Measures].[12.Week2.Net Cash Flow]" caption="12.Week2.Net Cash Flow" measure="1" displayFolder="" measureGroup="CF" count="0"/>
    <cacheHierarchy uniqueName="[Measures].[12.Week3.Net Cash Flow]" caption="12.Week3.Net Cash Flow" measure="1" displayFolder="" measureGroup="CF" count="0"/>
    <cacheHierarchy uniqueName="[Measures].[12.Week4.Net Cash Flow]" caption="12.Week4.Net Cash Flow" measure="1" displayFolder="" measureGroup="CF" count="0"/>
    <cacheHierarchy uniqueName="[Measures].[12.Week5.Net Cash Flow]" caption="12.Week5.Net Cash Flow" measure="1" displayFolder="" measureGroup="CF" count="0"/>
    <cacheHierarchy uniqueName="[Measures].[12.Week6.Net Cash Flow]" caption="12.Week6.Net Cash Flow" measure="1" displayFolder="" measureGroup="CF" count="0"/>
    <cacheHierarchy uniqueName="[Measures].[12.Week7.Net Cash Flow]" caption="12.Week7.Net Cash Flow" measure="1" displayFolder="" measureGroup="CF" count="0"/>
    <cacheHierarchy uniqueName="[Measures].[12.Week8.Net Cash Flow]" caption="12.Week8.Net Cash Flow" measure="1" displayFolder="" measureGroup="CF" count="0"/>
    <cacheHierarchy uniqueName="[Measures].[01.Overdues.Incomes Operating Activities]" caption="01.Overdues.Incomes Operating Activities" measure="1" displayFolder="" measureGroup="CF" count="0"/>
    <cacheHierarchy uniqueName="[Measures].[02.Overdues.Payments Operating Activities]" caption="02.Overdues.Payments Operating Activities" measure="1" displayFolder="" measureGroup="CF" count="0"/>
    <cacheHierarchy uniqueName="[Measures].[03.Overdues.Net Cash Flow Operating Activities]" caption="03.Overdues.Net Cash Flow Operating Activities" measure="1" displayFolder="" measureGroup="CF" count="0"/>
    <cacheHierarchy uniqueName="[Measures].[04.Overdues.Incomes Investing Activities]" caption="04.Overdues.Incomes Investing Activities" measure="1" displayFolder="" measureGroup="CF" count="0"/>
    <cacheHierarchy uniqueName="[Measures].[05.Overdues.Payments Investing Activities (CAPEX)]" caption="05.Overdues.Payments Investing Activities (CAPEX)" measure="1" displayFolder="" measureGroup="CF" count="0"/>
    <cacheHierarchy uniqueName="[Measures].[06.Overdues.Net Cash Flow Investing Activities]" caption="06.Overdues.Net Cash Flow Investing Activities" measure="1" displayFolder="" measureGroup="CF" count="0"/>
    <cacheHierarchy uniqueName="[Measures].[07.Overdues.Incomes Financing Activities (Loans, Factoring)]" caption="07.Overdues.Incomes Financing Activities (Loans, Factoring)" measure="1" displayFolder="" measureGroup="CF" count="0"/>
    <cacheHierarchy uniqueName="[Measures].[08.Overdues.Payments Financing Activities]" caption="08.Overdues.Payments Financing Activities" measure="1" displayFolder="" measureGroup="CF" count="0"/>
    <cacheHierarchy uniqueName="[Measures].[09.Overdues.Net Cash Flow Financing Activities]" caption="09.Overdues.Net Cash Flow Financing Activities" measure="1" displayFolder="" measureGroup="CF" count="0"/>
    <cacheHierarchy uniqueName="[Measures].[10.Overdues.Available Funds]" caption="10.Overdues.Available Funds" measure="1" displayFolder="" measureGroup="CF" count="0"/>
    <cacheHierarchy uniqueName="[Measures].[11.Overdues.Credit Funds]" caption="11.Overdues.Credit Funds" measure="1" displayFolder="" measureGroup="CF" count="0"/>
    <cacheHierarchy uniqueName="[Measures].[12.Overdues Net Cash Flow]" caption="12.Overdues Net Cash Flow" measure="1" displayFolder="" measureGroup="CF" count="0"/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ohamed_limaiem" refreshedDate="44601.703546412034" backgroundQuery="1" createdVersion="7" refreshedVersion="7" minRefreshableVersion="3" recordCount="0" supportSubquery="1" supportAdvancedDrill="1" xr:uid="{A5A5DF1F-5875-413B-A83B-904C839119B5}">
  <cacheSource type="external" connectionId="32"/>
  <cacheFields count="7">
    <cacheField name="[CF].[TYPE].[TYPE]" caption="TYPE" numFmtId="0" hierarchy="6" level="1">
      <sharedItems count="5">
        <s v="01.Incomes Operating Activities"/>
        <s v="02.Payments Operating Activities"/>
        <s v="07.Incomes Financing Activities (Loans, Factoring)"/>
        <s v="08.Payments Financing Activities"/>
        <s v="05.Payments Investing Activities (CAPEX)"/>
      </sharedItems>
    </cacheField>
    <cacheField name="[CF].[GROUP].[GROUP]" caption="GROUP" numFmtId="0" hierarchy="4" level="1">
      <sharedItems count="9">
        <s v="Materials"/>
        <s v="Other"/>
        <s v="Salaries and Social Securities"/>
        <s v="Services"/>
        <s v="Transport"/>
        <s v="Utilities"/>
        <s v="Taxes"/>
        <s v="CAPEX" u="1"/>
        <s v="Loans" u="1"/>
      </sharedItems>
    </cacheField>
    <cacheField name="[CF].[SUBGROUP].[SUBGROUP]" caption="SUBGROUP" numFmtId="0" hierarchy="5" level="1">
      <sharedItems count="3">
        <s v="Electricity"/>
        <s v="Gas"/>
        <s v="water"/>
      </sharedItems>
    </cacheField>
    <cacheField name="[CF].[WEEK].[WEEK]" caption="WEEK" numFmtId="0" hierarchy="3" level="1">
      <sharedItems count="9">
        <s v="0"/>
        <s v="1"/>
        <s v="2"/>
        <s v="3"/>
        <s v="4"/>
        <s v="5"/>
        <s v="6"/>
        <s v="7"/>
        <s v="8"/>
      </sharedItems>
    </cacheField>
    <cacheField name="[CF].[BU].[BU]" caption="BU" numFmtId="0" hierarchy="2" level="1">
      <sharedItems count="4">
        <s v="NBI"/>
        <s v="NOUR"/>
        <s v="SND"/>
        <s v="TIP"/>
      </sharedItems>
    </cacheField>
    <cacheField name="[Measures].[CF]" caption="CF" numFmtId="0" hierarchy="24" level="32767"/>
    <cacheField name="[CF].[RPvsTP].[RPvsTP]" caption="RPvsTP" numFmtId="0" hierarchy="7" level="1">
      <sharedItems containsSemiMixedTypes="0" containsNonDate="0" containsString="0"/>
    </cacheField>
  </cacheFields>
  <cacheHierarchies count="145">
    <cacheHierarchy uniqueName="[CF].[Source.Name]" caption="Source.Name" attribute="1" defaultMemberUniqueName="[CF].[Source.Name].[All]" allUniqueName="[CF].[Source.Name].[All]" dimensionUniqueName="[CF]" displayFolder="" count="0" memberValueDatatype="130" unbalanced="0"/>
    <cacheHierarchy uniqueName="[CF].[Контрагент]" caption="Контрагент" attribute="1" defaultMemberUniqueName="[CF].[Контрагент].[All]" allUniqueName="[CF].[Контрагент].[All]" dimensionUniqueName="[CF]" displayFolder="" count="0" memberValueDatatype="130" unbalanced="0"/>
    <cacheHierarchy uniqueName="[CF].[BU]" caption="BU" attribute="1" defaultMemberUniqueName="[CF].[BU].[All]" allUniqueName="[CF].[BU].[All]" dimensionUniqueName="[CF]" displayFolder="" count="2" memberValueDatatype="130" unbalanced="0">
      <fieldsUsage count="2">
        <fieldUsage x="-1"/>
        <fieldUsage x="4"/>
      </fieldsUsage>
    </cacheHierarchy>
    <cacheHierarchy uniqueName="[CF].[WEEK]" caption="WEEK" attribute="1" defaultMemberUniqueName="[CF].[WEEK].[All]" allUniqueName="[CF].[WEEK].[All]" dimensionUniqueName="[CF]" displayFolder="" count="2" memberValueDatatype="130" unbalanced="0">
      <fieldsUsage count="2">
        <fieldUsage x="-1"/>
        <fieldUsage x="3"/>
      </fieldsUsage>
    </cacheHierarchy>
    <cacheHierarchy uniqueName="[CF].[GROUP]" caption="GROUP" attribute="1" defaultMemberUniqueName="[CF].[GROUP].[All]" allUniqueName="[CF].[GROUP].[All]" dimensionUniqueName="[CF]" displayFolder="" count="2" memberValueDatatype="130" unbalanced="0">
      <fieldsUsage count="2">
        <fieldUsage x="-1"/>
        <fieldUsage x="1"/>
      </fieldsUsage>
    </cacheHierarchy>
    <cacheHierarchy uniqueName="[CF].[SUBGROUP]" caption="SUBGROUP" attribute="1" defaultMemberUniqueName="[CF].[SUBGROUP].[All]" allUniqueName="[CF].[SUBGROUP].[All]" dimensionUniqueName="[CF]" displayFolder="" count="2" memberValueDatatype="130" unbalanced="0">
      <fieldsUsage count="2">
        <fieldUsage x="-1"/>
        <fieldUsage x="2"/>
      </fieldsUsage>
    </cacheHierarchy>
    <cacheHierarchy uniqueName="[CF].[TYPE]" caption="TYPE" attribute="1" defaultMemberUniqueName="[CF].[TYPE].[All]" allUniqueName="[CF].[TYPE].[All]" dimensionUniqueName="[CF]" displayFolder="" count="2" memberValueDatatype="130" unbalanced="0">
      <fieldsUsage count="2">
        <fieldUsage x="-1"/>
        <fieldUsage x="0"/>
      </fieldsUsage>
    </cacheHierarchy>
    <cacheHierarchy uniqueName="[CF].[RPvsTP]" caption="RPvsTP" attribute="1" defaultMemberUniqueName="[CF].[RPvsTP].[All]" allUniqueName="[CF].[RPvsTP].[All]" dimensionUniqueName="[CF]" displayFolder="" count="2" memberValueDatatype="130" unbalanced="0">
      <fieldsUsage count="2">
        <fieldUsage x="-1"/>
        <fieldUsage x="6"/>
      </fieldsUsage>
    </cacheHierarchy>
    <cacheHierarchy uniqueName="[CF].[В евро остатък за плащане]" caption="В евро остатък за плащане" attribute="1" defaultMemberUniqueName="[CF].[В евро остатък за плащане].[All]" allUniqueName="[CF].[В евро остатък за плащане].[All]" dimensionUniqueName="[CF]" displayFolder="" count="0" memberValueDatatype="5" unbalanced="0"/>
    <cacheHierarchy uniqueName="[CF].[Available Funds]" caption="Available Funds" attribute="1" defaultMemberUniqueName="[CF].[Available Funds].[All]" allUniqueName="[CF].[Available Funds].[All]" dimensionUniqueName="[CF]" displayFolder="" count="0" memberValueDatatype="5" unbalanced="0"/>
    <cacheHierarchy uniqueName="[CF].[Credit Funds]" caption="Credit Funds" attribute="1" defaultMemberUniqueName="[CF].[Credit Funds].[All]" allUniqueName="[CF].[Credit Funds].[All]" dimensionUniqueName="[CF]" displayFolder="" count="0" memberValueDatatype="5" unbalanced="0"/>
    <cacheHierarchy uniqueName="[CF].[FILTER]" caption="FILTER" attribute="1" defaultMemberUniqueName="[CF].[FILTER].[All]" allUniqueName="[CF].[FILTER].[All]" dimensionUniqueName="[CF]" displayFolder="" count="0" memberValueDatatype="20" unbalanced="0"/>
    <cacheHierarchy uniqueName="[Measures].[01.Incomes Operating Activities]" caption="01.Incomes Operating Activities" measure="1" displayFolder="" measureGroup="CF" count="0"/>
    <cacheHierarchy uniqueName="[Measures].[02.Payments Operating Activities]" caption="02.Payments Operating Activities" measure="1" displayFolder="" measureGroup="CF" count="0"/>
    <cacheHierarchy uniqueName="[Measures].[07.Incomes Financing Activities (Loans, Factoring)]" caption="07.Incomes Financing Activities (Loans, Factoring)" measure="1" displayFolder="" measureGroup="CF" count="0"/>
    <cacheHierarchy uniqueName="[Measures].[04.Incomes Investing Activities]" caption="04.Incomes Investing Activities" measure="1" displayFolder="" measureGroup="CF" count="0"/>
    <cacheHierarchy uniqueName="[Measures].[03.Net Cash Flow Operating Activities]" caption="03.Net Cash Flow Operating Activities" measure="1" displayFolder="" measureGroup="CF" count="0"/>
    <cacheHierarchy uniqueName="[Measures].[05.Payments Investing Activities (CAPEX)]" caption="05.Payments Investing Activities (CAPEX)" measure="1" displayFolder="" measureGroup="CF" count="0"/>
    <cacheHierarchy uniqueName="[Measures].[06.Net Cash Flow Investing Activities]" caption="06.Net Cash Flow Investing Activities" measure="1" displayFolder="" measureGroup="CF" count="0"/>
    <cacheHierarchy uniqueName="[Measures].[08.Payments Financing Activities]" caption="08.Payments Financing Activities" measure="1" displayFolder="" measureGroup="CF" count="0"/>
    <cacheHierarchy uniqueName="[Measures].[09.Net Cash Flow Financing Activities]" caption="09.Net Cash Flow Financing Activities" measure="1" displayFolder="" measureGroup="CF" count="0"/>
    <cacheHierarchy uniqueName="[Measures].[12.Week Net Cash Flow]" caption="12.Week Net Cash Flow" measure="1" displayFolder="" measureGroup="CF" count="0"/>
    <cacheHierarchy uniqueName="[Measures].[ICF]" caption="ICF" measure="1" displayFolder="" measureGroup="CF" count="0"/>
    <cacheHierarchy uniqueName="[Measures].[OCF]" caption="OCF" measure="1" displayFolder="" measureGroup="CF" count="0"/>
    <cacheHierarchy uniqueName="[Measures].[CF]" caption="CF" measure="1" displayFolder="" measureGroup="CF" count="0" oneField="1">
      <fieldsUsage count="1">
        <fieldUsage x="5"/>
      </fieldsUsage>
    </cacheHierarchy>
    <cacheHierarchy uniqueName="[Measures].[m_Available Funds]" caption="m_Available Funds" measure="1" displayFolder="" measureGroup="CF" count="0"/>
    <cacheHierarchy uniqueName="[Measures].[m_Credit Funds]" caption="m_Credit Funds" measure="1" displayFolder="" measureGroup="CF" count="0"/>
    <cacheHierarchy uniqueName="[Measures].[91.Available Funds]" caption="91.Available Funds" measure="1" displayFolder="" measureGroup="CF" count="0"/>
    <cacheHierarchy uniqueName="[Measures].[92.Credit Funds]" caption="92.Credit Funds" measure="1" displayFolder="" measureGroup="CF" count="0"/>
    <cacheHierarchy uniqueName="[Measures].[31.Available Funds]" caption="31.Available Funds" measure="1" displayFolder="" measureGroup="CF" count="0"/>
    <cacheHierarchy uniqueName="[Measures].[32.Credit Funds]" caption="32.Credit Funds" measure="1" displayFolder="" measureGroup="CF" count="0"/>
    <cacheHierarchy uniqueName="[Measures].[61.Available Funds]" caption="61.Available Funds" measure="1" displayFolder="" measureGroup="CF" count="0"/>
    <cacheHierarchy uniqueName="[Measures].[62.Credit Funds]" caption="62.Credit Funds" measure="1" displayFolder="" measureGroup="CF" count="0"/>
    <cacheHierarchy uniqueName="[Measures].[10.Available Funds]" caption="10.Available Funds" measure="1" displayFolder="" measureGroup="CF" count="0"/>
    <cacheHierarchy uniqueName="[Measures].[11.Credit Funds]" caption="11.Credit Funds" measure="1" displayFolder="" measureGroup="CF" count="0"/>
    <cacheHierarchy uniqueName="[Measures].[01.Week1.Incomes Operating Activities]" caption="01.Week1.Incomes Operating Activities" measure="1" displayFolder="" measureGroup="CF" count="0"/>
    <cacheHierarchy uniqueName="[Measures].[02.Week1.Payments Operating Activities]" caption="02.Week1.Payments Operating Activities" measure="1" displayFolder="" measureGroup="CF" count="0"/>
    <cacheHierarchy uniqueName="[Measures].[03.Week1.Net Cash Flow Operating Activities]" caption="03.Week1.Net Cash Flow Operating Activities" measure="1" displayFolder="" measureGroup="CF" count="0"/>
    <cacheHierarchy uniqueName="[Measures].[01.Week2.Incomes Operating Activities]" caption="01.Week2.Incomes Operating Activities" measure="1" displayFolder="" measureGroup="CF" count="0"/>
    <cacheHierarchy uniqueName="[Measures].[02.Week2.Payments Operating Activities]" caption="02.Week2.Payments Operating Activities" measure="1" displayFolder="" measureGroup="CF" count="0"/>
    <cacheHierarchy uniqueName="[Measures].[03.Week2.Net Cash Flow Operating Activities]" caption="03.Week2.Net Cash Flow Operating Activities" measure="1" displayFolder="" measureGroup="CF" count="0"/>
    <cacheHierarchy uniqueName="[Measures].[01.Week3.Incomes Operating Activities]" caption="01.Week3.Incomes Operating Activities" measure="1" displayFolder="" measureGroup="CF" count="0"/>
    <cacheHierarchy uniqueName="[Measures].[02.Week3.Payments Operating Activities]" caption="02.Week3.Payments Operating Activities" measure="1" displayFolder="" measureGroup="CF" count="0"/>
    <cacheHierarchy uniqueName="[Measures].[03.Week3.Net Cash Flow Operating Activities]" caption="03.Week3.Net Cash Flow Operating Activities" measure="1" displayFolder="" measureGroup="CF" count="0"/>
    <cacheHierarchy uniqueName="[Measures].[01.Week4.Incomes Operating Activities]" caption="01.Week4.Incomes Operating Activities" measure="1" displayFolder="" measureGroup="CF" count="0"/>
    <cacheHierarchy uniqueName="[Measures].[02.Week4.Payments Operating Activities]" caption="02.Week4.Payments Operating Activities" measure="1" displayFolder="" measureGroup="CF" count="0"/>
    <cacheHierarchy uniqueName="[Measures].[03.Week4.Net Cash Flow Operating Activities]" caption="03.Week4.Net Cash Flow Operating Activities" measure="1" displayFolder="" measureGroup="CF" count="0"/>
    <cacheHierarchy uniqueName="[Measures].[01.Week5.Incomes Operating Activities]" caption="01.Week5.Incomes Operating Activities" measure="1" displayFolder="" measureGroup="CF" count="0"/>
    <cacheHierarchy uniqueName="[Measures].[02.Week5.Payments Operating Activities]" caption="02.Week5.Payments Operating Activities" measure="1" displayFolder="" measureGroup="CF" count="0"/>
    <cacheHierarchy uniqueName="[Measures].[03.Week5.Net Cash Flow Operating Activities]" caption="03.Week5.Net Cash Flow Operating Activities" measure="1" displayFolder="" measureGroup="CF" count="0"/>
    <cacheHierarchy uniqueName="[Measures].[01.Week6.Incomes Operating Activities]" caption="01.Week6.Incomes Operating Activities" measure="1" displayFolder="" measureGroup="CF" count="0"/>
    <cacheHierarchy uniqueName="[Measures].[02.Week6.Payments Operating Activities]" caption="02.Week6.Payments Operating Activities" measure="1" displayFolder="" measureGroup="CF" count="0"/>
    <cacheHierarchy uniqueName="[Measures].[03.Week6.Net Cash Flow Operating Activities]" caption="03.Week6.Net Cash Flow Operating Activities" measure="1" displayFolder="" measureGroup="CF" count="0"/>
    <cacheHierarchy uniqueName="[Measures].[01.Week7.Incomes Operating Activities]" caption="01.Week7.Incomes Operating Activities" measure="1" displayFolder="" measureGroup="CF" count="0"/>
    <cacheHierarchy uniqueName="[Measures].[02.Week7.Payments Operating Activities]" caption="02.Week7.Payments Operating Activities" measure="1" displayFolder="" measureGroup="CF" count="0"/>
    <cacheHierarchy uniqueName="[Measures].[03.Week7.Net Cash Flow Operating Activities]" caption="03.Week7.Net Cash Flow Operating Activities" measure="1" displayFolder="" measureGroup="CF" count="0"/>
    <cacheHierarchy uniqueName="[Measures].[01.Week8.Incomes Operating Activities]" caption="01.Week8.Incomes Operating Activities" measure="1" displayFolder="" measureGroup="CF" count="0"/>
    <cacheHierarchy uniqueName="[Measures].[02.Week8.Payments Operating Activities]" caption="02.Week8.Payments Operating Activities" measure="1" displayFolder="" measureGroup="CF" count="0"/>
    <cacheHierarchy uniqueName="[Measures].[03.Week8.Net Cash Flow Operating Activities]" caption="03.Week8.Net Cash Flow Operating Activities" measure="1" displayFolder="" measureGroup="CF" count="0"/>
    <cacheHierarchy uniqueName="[Measures].[04.Week1.Incomes Investing Activities]" caption="04.Week1.Incomes Investing Activities" measure="1" displayFolder="" measureGroup="CF" count="0"/>
    <cacheHierarchy uniqueName="[Measures].[05.Week1.Payments Investing Activities (CAPEX)]" caption="05.Week1.Payments Investing Activities (CAPEX)" measure="1" displayFolder="" measureGroup="CF" count="0"/>
    <cacheHierarchy uniqueName="[Measures].[06.Week1.Net Cash Flow Investing Activities]" caption="06.Week1.Net Cash Flow Investing Activities" measure="1" displayFolder="" measureGroup="CF" count="0"/>
    <cacheHierarchy uniqueName="[Measures].[07.Week1.Incomes Financing Activities (Loans, Factoring)]" caption="07.Week1.Incomes Financing Activities (Loans, Factoring)" measure="1" displayFolder="" measureGroup="CF" count="0"/>
    <cacheHierarchy uniqueName="[Measures].[08.Week1.Payments Financing Activities]" caption="08.Week1.Payments Financing Activities" measure="1" displayFolder="" measureGroup="CF" count="0"/>
    <cacheHierarchy uniqueName="[Measures].[09.Week1.Net Cash Flow Financing Activities]" caption="09.Week1.Net Cash Flow Financing Activities" measure="1" displayFolder="" measureGroup="CF" count="0"/>
    <cacheHierarchy uniqueName="[Measures].[04.Week2.Incomes Investing Activities]" caption="04.Week2.Incomes Investing Activities" measure="1" displayFolder="" measureGroup="CF" count="0"/>
    <cacheHierarchy uniqueName="[Measures].[05.Week2.Payments Investing Activities (CAPEX)]" caption="05.Week2.Payments Investing Activities (CAPEX)" measure="1" displayFolder="" measureGroup="CF" count="0"/>
    <cacheHierarchy uniqueName="[Measures].[06.Week2.Net Cash Flow Investing Activities]" caption="06.Week2.Net Cash Flow Investing Activities" measure="1" displayFolder="" measureGroup="CF" count="0"/>
    <cacheHierarchy uniqueName="[Measures].[07.Week2.Incomes Financing Activities (Loans, Factoring)]" caption="07.Week2.Incomes Financing Activities (Loans, Factoring)" measure="1" displayFolder="" measureGroup="CF" count="0"/>
    <cacheHierarchy uniqueName="[Measures].[08.Week2.Payments Financing Activities]" caption="08.Week2.Payments Financing Activities" measure="1" displayFolder="" measureGroup="CF" count="0"/>
    <cacheHierarchy uniqueName="[Measures].[09.Week2.Net Cash Flow Financing Activities]" caption="09.Week2.Net Cash Flow Financing Activities" measure="1" displayFolder="" measureGroup="CF" count="0"/>
    <cacheHierarchy uniqueName="[Measures].[04.Week3.Incomes Investing Activities]" caption="04.Week3.Incomes Investing Activities" measure="1" displayFolder="" measureGroup="CF" count="0"/>
    <cacheHierarchy uniqueName="[Measures].[05.Week3.Payments Investing Activities (CAPEX)]" caption="05.Week3.Payments Investing Activities (CAPEX)" measure="1" displayFolder="" measureGroup="CF" count="0"/>
    <cacheHierarchy uniqueName="[Measures].[06.Week3.Net Cash Flow Investing Activities]" caption="06.Week3.Net Cash Flow Investing Activities" measure="1" displayFolder="" measureGroup="CF" count="0"/>
    <cacheHierarchy uniqueName="[Measures].[07.Week3.Incomes Financing Activities (Loans, Factoring)]" caption="07.Week3.Incomes Financing Activities (Loans, Factoring)" measure="1" displayFolder="" measureGroup="CF" count="0"/>
    <cacheHierarchy uniqueName="[Measures].[08.Week3.Payments Financing Activities]" caption="08.Week3.Payments Financing Activities" measure="1" displayFolder="" measureGroup="CF" count="0"/>
    <cacheHierarchy uniqueName="[Measures].[09.Week3.Net Cash Flow Financing Activities]" caption="09.Week3.Net Cash Flow Financing Activities" measure="1" displayFolder="" measureGroup="CF" count="0"/>
    <cacheHierarchy uniqueName="[Measures].[04.Week4.Incomes Investing Activities]" caption="04.Week4.Incomes Investing Activities" measure="1" displayFolder="" measureGroup="CF" count="0"/>
    <cacheHierarchy uniqueName="[Measures].[05.Week4.Payments Investing Activities (CAPEX)]" caption="05.Week4.Payments Investing Activities (CAPEX)" measure="1" displayFolder="" measureGroup="CF" count="0"/>
    <cacheHierarchy uniqueName="[Measures].[06.Week4.Net Cash Flow Investing Activities]" caption="06.Week4.Net Cash Flow Investing Activities" measure="1" displayFolder="" measureGroup="CF" count="0"/>
    <cacheHierarchy uniqueName="[Measures].[07.Week4.Incomes Financing Activities (Loans, Factoring)]" caption="07.Week4.Incomes Financing Activities (Loans, Factoring)" measure="1" displayFolder="" measureGroup="CF" count="0"/>
    <cacheHierarchy uniqueName="[Measures].[08.Week4.Payments Financing Activities]" caption="08.Week4.Payments Financing Activities" measure="1" displayFolder="" measureGroup="CF" count="0"/>
    <cacheHierarchy uniqueName="[Measures].[09.Week4.Net Cash Flow Financing Activities]" caption="09.Week4.Net Cash Flow Financing Activities" measure="1" displayFolder="" measureGroup="CF" count="0"/>
    <cacheHierarchy uniqueName="[Measures].[04.Week5.Incomes Investing Activities]" caption="04.Week5.Incomes Investing Activities" measure="1" displayFolder="" measureGroup="CF" count="0"/>
    <cacheHierarchy uniqueName="[Measures].[05.Week5.Payments Investing Activities (CAPEX)]" caption="05.Week5.Payments Investing Activities (CAPEX)" measure="1" displayFolder="" measureGroup="CF" count="0"/>
    <cacheHierarchy uniqueName="[Measures].[06.Week5.Net Cash Flow Investing Activities]" caption="06.Week5.Net Cash Flow Investing Activities" measure="1" displayFolder="" measureGroup="CF" count="0"/>
    <cacheHierarchy uniqueName="[Measures].[07.Week5.Incomes Financing Activities (Loans, Factoring)]" caption="07.Week5.Incomes Financing Activities (Loans, Factoring)" measure="1" displayFolder="" measureGroup="CF" count="0"/>
    <cacheHierarchy uniqueName="[Measures].[08.Week5.Payments Financing Activities]" caption="08.Week5.Payments Financing Activities" measure="1" displayFolder="" measureGroup="CF" count="0"/>
    <cacheHierarchy uniqueName="[Measures].[09.Week5.Net Cash Flow Financing Activities]" caption="09.Week5.Net Cash Flow Financing Activities" measure="1" displayFolder="" measureGroup="CF" count="0"/>
    <cacheHierarchy uniqueName="[Measures].[04.Week6.Incomes Investing Activities]" caption="04.Week6.Incomes Investing Activities" measure="1" displayFolder="" measureGroup="CF" count="0"/>
    <cacheHierarchy uniqueName="[Measures].[05.Week6.Payments Investing Activities (CAPEX)]" caption="05.Week6.Payments Investing Activities (CAPEX)" measure="1" displayFolder="" measureGroup="CF" count="0"/>
    <cacheHierarchy uniqueName="[Measures].[06.Week6.Net Cash Flow Investing Activities]" caption="06.Week6.Net Cash Flow Investing Activities" measure="1" displayFolder="" measureGroup="CF" count="0"/>
    <cacheHierarchy uniqueName="[Measures].[07.Week6.Incomes Financing Activities (Loans, Factoring)]" caption="07.Week6.Incomes Financing Activities (Loans, Factoring)" measure="1" displayFolder="" measureGroup="CF" count="0"/>
    <cacheHierarchy uniqueName="[Measures].[08.Week6.Payments Financing Activities]" caption="08.Week6.Payments Financing Activities" measure="1" displayFolder="" measureGroup="CF" count="0"/>
    <cacheHierarchy uniqueName="[Measures].[09.Week6.Net Cash Flow Financing Activities]" caption="09.Week6.Net Cash Flow Financing Activities" measure="1" displayFolder="" measureGroup="CF" count="0"/>
    <cacheHierarchy uniqueName="[Measures].[04.Week7.Incomes Investing Activities]" caption="04.Week7.Incomes Investing Activities" measure="1" displayFolder="" measureGroup="CF" count="0"/>
    <cacheHierarchy uniqueName="[Measures].[05.Week7.Payments Investing Activities (CAPEX)]" caption="05.Week7.Payments Investing Activities (CAPEX)" measure="1" displayFolder="" measureGroup="CF" count="0"/>
    <cacheHierarchy uniqueName="[Measures].[06.Week7.Net Cash Flow Investing Activities]" caption="06.Week7.Net Cash Flow Investing Activities" measure="1" displayFolder="" measureGroup="CF" count="0"/>
    <cacheHierarchy uniqueName="[Measures].[07.Week7.Incomes Financing Activities (Loans, Factoring)]" caption="07.Week7.Incomes Financing Activities (Loans, Factoring)" measure="1" displayFolder="" measureGroup="CF" count="0"/>
    <cacheHierarchy uniqueName="[Measures].[08.Week7.Payments Financing Activities]" caption="08.Week7.Payments Financing Activities" measure="1" displayFolder="" measureGroup="CF" count="0"/>
    <cacheHierarchy uniqueName="[Measures].[09.Week7.Net Cash Flow Financing Activities]" caption="09.Week7.Net Cash Flow Financing Activities" measure="1" displayFolder="" measureGroup="CF" count="0"/>
    <cacheHierarchy uniqueName="[Measures].[04.Week8.Incomes Investing Activities]" caption="04.Week8.Incomes Investing Activities" measure="1" displayFolder="" measureGroup="CF" count="0"/>
    <cacheHierarchy uniqueName="[Measures].[05.Week8.Payments Investing Activities (CAPEX)]" caption="05.Week8.Payments Investing Activities (CAPEX)" measure="1" displayFolder="" measureGroup="CF" count="0"/>
    <cacheHierarchy uniqueName="[Measures].[06.Week8.Net Cash Flow Investing Activities]" caption="06.Week8.Net Cash Flow Investing Activities" measure="1" displayFolder="" measureGroup="CF" count="0"/>
    <cacheHierarchy uniqueName="[Measures].[07.Week8.Incomes Financing Activities (Loans, Factoring)]" caption="07.Week8.Incomes Financing Activities (Loans, Factoring)" measure="1" displayFolder="" measureGroup="CF" count="0"/>
    <cacheHierarchy uniqueName="[Measures].[08.Week8.Payments Financing Activities]" caption="08.Week8.Payments Financing Activities" measure="1" displayFolder="" measureGroup="CF" count="0"/>
    <cacheHierarchy uniqueName="[Measures].[09.Week8.Net Cash Flow Financing Activities]" caption="09.Week8.Net Cash Flow Financing Activities" measure="1" displayFolder="" measureGroup="CF" count="0"/>
    <cacheHierarchy uniqueName="[Measures].[10.Week1.Available Funds]" caption="10.Week1.Available Funds" measure="1" displayFolder="" measureGroup="CF" count="0"/>
    <cacheHierarchy uniqueName="[Measures].[11.Week1.Credit Funds]" caption="11.Week1.Credit Funds" measure="1" displayFolder="" measureGroup="CF" count="0"/>
    <cacheHierarchy uniqueName="[Measures].[10.Week2.Available Funds]" caption="10.Week2.Available Funds" measure="1" displayFolder="" measureGroup="CF" count="0"/>
    <cacheHierarchy uniqueName="[Measures].[11.Week2.Credit Funds]" caption="11.Week2.Credit Funds" measure="1" displayFolder="" measureGroup="CF" count="0"/>
    <cacheHierarchy uniqueName="[Measures].[10.Week3.Available Funds]" caption="10.Week3.Available Funds" measure="1" displayFolder="" measureGroup="CF" count="0"/>
    <cacheHierarchy uniqueName="[Measures].[11.Week3.Credit Funds]" caption="11.Week3.Credit Funds" measure="1" displayFolder="" measureGroup="CF" count="0"/>
    <cacheHierarchy uniqueName="[Measures].[10.Week4.Available Funds]" caption="10.Week4.Available Funds" measure="1" displayFolder="" measureGroup="CF" count="0"/>
    <cacheHierarchy uniqueName="[Measures].[11.Week4.Credit Funds]" caption="11.Week4.Credit Funds" measure="1" displayFolder="" measureGroup="CF" count="0"/>
    <cacheHierarchy uniqueName="[Measures].[10.Week5.Available Funds]" caption="10.Week5.Available Funds" measure="1" displayFolder="" measureGroup="CF" count="0"/>
    <cacheHierarchy uniqueName="[Measures].[11.Week5.Credit Funds]" caption="11.Week5.Credit Funds" measure="1" displayFolder="" measureGroup="CF" count="0"/>
    <cacheHierarchy uniqueName="[Measures].[10.Week6.Available Funds]" caption="10.Week6.Available Funds" measure="1" displayFolder="" measureGroup="CF" count="0"/>
    <cacheHierarchy uniqueName="[Measures].[11.Week6.Credit Funds]" caption="11.Week6.Credit Funds" measure="1" displayFolder="" measureGroup="CF" count="0"/>
    <cacheHierarchy uniqueName="[Measures].[10.Week7.Available Funds]" caption="10.Week7.Available Funds" measure="1" displayFolder="" measureGroup="CF" count="0"/>
    <cacheHierarchy uniqueName="[Measures].[11.Week7.Credit Funds]" caption="11.Week7.Credit Funds" measure="1" displayFolder="" measureGroup="CF" count="0"/>
    <cacheHierarchy uniqueName="[Measures].[10.Week8.Available Funds]" caption="10.Week8.Available Funds" measure="1" displayFolder="" measureGroup="CF" count="0"/>
    <cacheHierarchy uniqueName="[Measures].[11.Week8.Credit Funds]" caption="11.Week8.Credit Funds" measure="1" displayFolder="" measureGroup="CF" count="0"/>
    <cacheHierarchy uniqueName="[Measures].[12.Week1.Net Cash Flow]" caption="12.Week1.Net Cash Flow" measure="1" displayFolder="" measureGroup="CF" count="0"/>
    <cacheHierarchy uniqueName="[Measures].[12.Week2.Net Cash Flow]" caption="12.Week2.Net Cash Flow" measure="1" displayFolder="" measureGroup="CF" count="0"/>
    <cacheHierarchy uniqueName="[Measures].[12.Week3.Net Cash Flow]" caption="12.Week3.Net Cash Flow" measure="1" displayFolder="" measureGroup="CF" count="0"/>
    <cacheHierarchy uniqueName="[Measures].[12.Week4.Net Cash Flow]" caption="12.Week4.Net Cash Flow" measure="1" displayFolder="" measureGroup="CF" count="0"/>
    <cacheHierarchy uniqueName="[Measures].[12.Week5.Net Cash Flow]" caption="12.Week5.Net Cash Flow" measure="1" displayFolder="" measureGroup="CF" count="0"/>
    <cacheHierarchy uniqueName="[Measures].[12.Week6.Net Cash Flow]" caption="12.Week6.Net Cash Flow" measure="1" displayFolder="" measureGroup="CF" count="0"/>
    <cacheHierarchy uniqueName="[Measures].[12.Week7.Net Cash Flow]" caption="12.Week7.Net Cash Flow" measure="1" displayFolder="" measureGroup="CF" count="0"/>
    <cacheHierarchy uniqueName="[Measures].[12.Week8.Net Cash Flow]" caption="12.Week8.Net Cash Flow" measure="1" displayFolder="" measureGroup="CF" count="0"/>
    <cacheHierarchy uniqueName="[Measures].[01.Overdues.Incomes Operating Activities]" caption="01.Overdues.Incomes Operating Activities" measure="1" displayFolder="" measureGroup="CF" count="0"/>
    <cacheHierarchy uniqueName="[Measures].[02.Overdues.Payments Operating Activities]" caption="02.Overdues.Payments Operating Activities" measure="1" displayFolder="" measureGroup="CF" count="0"/>
    <cacheHierarchy uniqueName="[Measures].[03.Overdues.Net Cash Flow Operating Activities]" caption="03.Overdues.Net Cash Flow Operating Activities" measure="1" displayFolder="" measureGroup="CF" count="0"/>
    <cacheHierarchy uniqueName="[Measures].[04.Overdues.Incomes Investing Activities]" caption="04.Overdues.Incomes Investing Activities" measure="1" displayFolder="" measureGroup="CF" count="0"/>
    <cacheHierarchy uniqueName="[Measures].[05.Overdues.Payments Investing Activities (CAPEX)]" caption="05.Overdues.Payments Investing Activities (CAPEX)" measure="1" displayFolder="" measureGroup="CF" count="0"/>
    <cacheHierarchy uniqueName="[Measures].[06.Overdues.Net Cash Flow Investing Activities]" caption="06.Overdues.Net Cash Flow Investing Activities" measure="1" displayFolder="" measureGroup="CF" count="0"/>
    <cacheHierarchy uniqueName="[Measures].[07.Overdues.Incomes Financing Activities (Loans, Factoring)]" caption="07.Overdues.Incomes Financing Activities (Loans, Factoring)" measure="1" displayFolder="" measureGroup="CF" count="0"/>
    <cacheHierarchy uniqueName="[Measures].[08.Overdues.Payments Financing Activities]" caption="08.Overdues.Payments Financing Activities" measure="1" displayFolder="" measureGroup="CF" count="0"/>
    <cacheHierarchy uniqueName="[Measures].[09.Overdues.Net Cash Flow Financing Activities]" caption="09.Overdues.Net Cash Flow Financing Activities" measure="1" displayFolder="" measureGroup="CF" count="0"/>
    <cacheHierarchy uniqueName="[Measures].[10.Overdues.Available Funds]" caption="10.Overdues.Available Funds" measure="1" displayFolder="" measureGroup="CF" count="0"/>
    <cacheHierarchy uniqueName="[Measures].[11.Overdues.Credit Funds]" caption="11.Overdues.Credit Funds" measure="1" displayFolder="" measureGroup="CF" count="0"/>
    <cacheHierarchy uniqueName="[Measures].[12.Overdues Net Cash Flow]" caption="12.Overdues Net Cash Flow" measure="1" displayFolder="" measureGroup="CF" count="0"/>
    <cacheHierarchy uniqueName="[Measures].[__XL_Count CF]" caption="__XL_Count CF" measure="1" displayFolder="" measureGroup="CF" count="0" hidden="1"/>
    <cacheHierarchy uniqueName="[Measures].[__No measures defined]" caption="__No measures defined" measure="1" displayFolder="" count="0" hidden="1"/>
  </cacheHierarchies>
  <kpis count="0"/>
  <dimensions count="2">
    <dimension name="CF" uniqueName="[CF]" caption="CF"/>
    <dimension measure="1" name="Measures" uniqueName="[Measures]" caption="Measures"/>
  </dimensions>
  <measureGroups count="1">
    <measureGroup name="CF" caption="CF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7"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  <r>
    <m/>
    <m/>
    <x v="0"/>
    <m/>
    <m/>
    <m/>
    <m/>
    <m/>
    <m/>
    <m/>
    <x v="0"/>
    <m/>
    <m/>
    <m/>
    <m/>
    <m/>
    <x v="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A64811-8D6F-47C3-BA2F-F62BA2D49727}" name="PivotTable1" cacheId="128" applyNumberFormats="0" applyBorderFormats="0" applyFontFormats="0" applyPatternFormats="0" applyAlignmentFormats="0" applyWidthHeightFormats="1" dataCaption="Values" grandTotalCaption="Total" tag="5126974a-6457-4348-ae78-4bb43922e465" updatedVersion="7" minRefreshableVersion="3" useAutoFormatting="1" subtotalHiddenItems="1" rowGrandTotals="0" itemPrintTitles="1" createdVersion="7" indent="0" showHeaders="0" outline="1" outlineData="1" multipleFieldFilters="0">
  <location ref="K4:P80" firstHeaderRow="1" firstDataRow="2" firstDataCol="1" rowPageCount="1" colPageCount="1"/>
  <pivotFields count="7">
    <pivotField axis="axisRow" allDrilled="1" showAll="0" sortType="ascending">
      <items count="6">
        <item x="0" e="0"/>
        <item x="1"/>
        <item x="4" e="0"/>
        <item x="2" e="0"/>
        <item x="3" e="0"/>
        <item t="default"/>
      </items>
    </pivotField>
    <pivotField axis="axisRow" allDrilled="1" subtotalTop="0" showAll="0" defaultSubtotal="0">
      <items count="9">
        <item x="0" e="0"/>
        <item x="1" e="0"/>
        <item x="2" e="0"/>
        <item x="3" e="0"/>
        <item x="6" e="0"/>
        <item x="4" e="0"/>
        <item x="7" e="0"/>
        <item x="8" e="0"/>
        <item x="5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Row" allDrilled="1" subtotalTop="0" showAll="0" dataSourceSort="1" defaultAttributeDrillState="1">
      <items count="10">
        <item x="0" e="0"/>
        <item n="Week 1" x="1"/>
        <item n="Week 2" x="2"/>
        <item n="Week 3" x="3"/>
        <item n="Week 4" x="4"/>
        <item n="Week 5" x="5"/>
        <item n="Week 6" x="6"/>
        <item n="Week 7" x="7"/>
        <item n="Week 8" x="8"/>
        <item t="default"/>
      </items>
    </pivotField>
    <pivotField axis="axisCol" allDrilled="1" subtotalTop="0" showAll="0" defaultSubtotal="0" defaultAttributeDrillState="1">
      <items count="4">
        <item x="1"/>
        <item x="2"/>
        <item x="0"/>
        <item x="3"/>
      </items>
    </pivotField>
    <pivotField dataField="1" subtotalTop="0" showAll="0" defaultSubtotal="0"/>
    <pivotField axis="axisPage" allDrilled="1" subtotalTop="0" showAll="0" dataSourceSort="1" defaultSubtotal="0" defaultAttributeDrillState="1"/>
  </pivotFields>
  <rowFields count="4">
    <field x="3"/>
    <field x="0"/>
    <field x="1"/>
    <field x="2"/>
  </rowFields>
  <rowItems count="75">
    <i>
      <x/>
    </i>
    <i>
      <x v="1"/>
    </i>
    <i r="1">
      <x/>
    </i>
    <i r="1">
      <x v="1"/>
    </i>
    <i r="2">
      <x/>
    </i>
    <i r="2">
      <x v="1"/>
    </i>
    <i r="2">
      <x v="2"/>
    </i>
    <i r="2">
      <x v="3"/>
    </i>
    <i r="2">
      <x v="5"/>
    </i>
    <i r="2">
      <x v="8"/>
    </i>
    <i r="3">
      <x/>
    </i>
    <i r="3">
      <x v="1"/>
    </i>
    <i r="1">
      <x v="3"/>
    </i>
    <i r="1">
      <x v="4"/>
    </i>
    <i t="default">
      <x v="1"/>
    </i>
    <i>
      <x v="2"/>
    </i>
    <i r="1">
      <x/>
    </i>
    <i r="1">
      <x v="1"/>
    </i>
    <i r="2">
      <x/>
    </i>
    <i r="2">
      <x v="1"/>
    </i>
    <i r="2">
      <x v="3"/>
    </i>
    <i r="2">
      <x v="8"/>
    </i>
    <i r="3">
      <x v="2"/>
    </i>
    <i t="default">
      <x v="2"/>
    </i>
    <i>
      <x v="3"/>
    </i>
    <i r="1">
      <x/>
    </i>
    <i r="1">
      <x v="1"/>
    </i>
    <i r="2">
      <x/>
    </i>
    <i r="2">
      <x v="1"/>
    </i>
    <i r="2">
      <x v="3"/>
    </i>
    <i t="default">
      <x v="3"/>
    </i>
    <i>
      <x v="4"/>
    </i>
    <i r="1">
      <x/>
    </i>
    <i r="1">
      <x v="1"/>
    </i>
    <i r="2">
      <x/>
    </i>
    <i r="2">
      <x v="1"/>
    </i>
    <i r="2">
      <x v="8"/>
    </i>
    <i r="3">
      <x/>
    </i>
    <i r="3">
      <x v="1"/>
    </i>
    <i r="1">
      <x v="2"/>
    </i>
    <i t="default">
      <x v="4"/>
    </i>
    <i>
      <x v="5"/>
    </i>
    <i r="1">
      <x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t="default">
      <x v="5"/>
    </i>
    <i>
      <x v="6"/>
    </i>
    <i r="1">
      <x/>
    </i>
    <i r="1">
      <x v="1"/>
    </i>
    <i r="2">
      <x/>
    </i>
    <i r="2">
      <x v="1"/>
    </i>
    <i t="default">
      <x v="6"/>
    </i>
    <i>
      <x v="7"/>
    </i>
    <i r="1">
      <x/>
    </i>
    <i r="1">
      <x v="1"/>
    </i>
    <i r="2">
      <x/>
    </i>
    <i r="2">
      <x v="1"/>
    </i>
    <i r="2">
      <x v="3"/>
    </i>
    <i r="1">
      <x v="4"/>
    </i>
    <i t="default">
      <x v="7"/>
    </i>
    <i>
      <x v="8"/>
    </i>
    <i r="1">
      <x/>
    </i>
    <i r="1">
      <x v="1"/>
    </i>
    <i r="2">
      <x/>
    </i>
    <i r="2">
      <x v="1"/>
    </i>
    <i r="2">
      <x v="8"/>
    </i>
    <i r="3">
      <x/>
    </i>
    <i r="3">
      <x v="1"/>
    </i>
    <i r="1">
      <x v="2"/>
    </i>
    <i t="default">
      <x v="8"/>
    </i>
  </rowItems>
  <colFields count="1">
    <field x="4"/>
  </colFields>
  <colItems count="5">
    <i>
      <x/>
    </i>
    <i>
      <x v="1"/>
    </i>
    <i>
      <x v="2"/>
    </i>
    <i>
      <x v="3"/>
    </i>
    <i t="grand">
      <x/>
    </i>
  </colItems>
  <pageFields count="1">
    <pageField fld="6" hier="7" name="[CF].[RPvsTP].&amp;" cap=""/>
  </pageFields>
  <dataFields count="1">
    <dataField name="Weekly CashFlow Forecast" fld="5" subtotal="count" baseField="0" baseItem="1" numFmtId="173"/>
  </dataFields>
  <formats count="165">
    <format dxfId="1102">
      <pivotArea collapsedLevelsAreSubtotals="1" fieldPosition="0">
        <references count="1">
          <reference field="3" count="1">
            <x v="1"/>
          </reference>
        </references>
      </pivotArea>
    </format>
    <format dxfId="1103">
      <pivotArea collapsedLevelsAreSubtotals="1" fieldPosition="0">
        <references count="2">
          <reference field="0" count="1">
            <x v="0"/>
          </reference>
          <reference field="3" count="1" selected="0">
            <x v="1"/>
          </reference>
        </references>
      </pivotArea>
    </format>
    <format dxfId="1104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1"/>
          </reference>
        </references>
      </pivotArea>
    </format>
    <format dxfId="1105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1"/>
          </reference>
        </references>
      </pivotArea>
    </format>
    <format dxfId="1106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1"/>
          </reference>
        </references>
      </pivotArea>
    </format>
    <format dxfId="1107">
      <pivotArea collapsedLevelsAreSubtotals="1" fieldPosition="0">
        <references count="2">
          <reference field="0" count="1">
            <x v="1048832"/>
          </reference>
          <reference field="3" count="1" selected="0">
            <x v="1"/>
          </reference>
        </references>
      </pivotArea>
    </format>
    <format dxfId="1108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1"/>
          </reference>
        </references>
      </pivotArea>
    </format>
    <format dxfId="1109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1"/>
          </reference>
        </references>
      </pivotArea>
    </format>
    <format dxfId="1110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1"/>
          </reference>
        </references>
      </pivotArea>
    </format>
    <format dxfId="1111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1"/>
          </reference>
        </references>
      </pivotArea>
    </format>
    <format dxfId="1112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1"/>
          </reference>
        </references>
      </pivotArea>
    </format>
    <format dxfId="1113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1"/>
          </reference>
        </references>
      </pivotArea>
    </format>
    <format dxfId="1114">
      <pivotArea collapsedLevelsAreSubtotals="1" fieldPosition="0">
        <references count="2">
          <reference field="0" count="1">
            <x v="1048832"/>
          </reference>
          <reference field="3" count="1" selected="0">
            <x v="1"/>
          </reference>
        </references>
      </pivotArea>
    </format>
    <format dxfId="1115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1"/>
          </reference>
        </references>
      </pivotArea>
    </format>
    <format dxfId="1116">
      <pivotArea collapsedLevelsAreSubtotals="1" fieldPosition="0">
        <references count="2">
          <reference field="0" count="1">
            <x v="1048832"/>
          </reference>
          <reference field="3" count="1" selected="0">
            <x v="1"/>
          </reference>
        </references>
      </pivotArea>
    </format>
    <format dxfId="1117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1"/>
          </reference>
        </references>
      </pivotArea>
    </format>
    <format dxfId="1118">
      <pivotArea collapsedLevelsAreSubtotals="1" fieldPosition="0">
        <references count="3">
          <reference field="0" count="1" selected="0">
            <x v="1048832"/>
          </reference>
          <reference field="1" count="1">
            <x v="1048832"/>
          </reference>
          <reference field="3" count="1" selected="0">
            <x v="1"/>
          </reference>
        </references>
      </pivotArea>
    </format>
    <format dxfId="1119">
      <pivotArea collapsedLevelsAreSubtotals="1" fieldPosition="0">
        <references count="1">
          <reference field="3" count="1">
            <x v="2"/>
          </reference>
        </references>
      </pivotArea>
    </format>
    <format dxfId="1120">
      <pivotArea collapsedLevelsAreSubtotals="1" fieldPosition="0">
        <references count="2">
          <reference field="0" count="1">
            <x v="0"/>
          </reference>
          <reference field="3" count="1" selected="0">
            <x v="2"/>
          </reference>
        </references>
      </pivotArea>
    </format>
    <format dxfId="1121">
      <pivotArea collapsedLevelsAreSubtotals="1" fieldPosition="0">
        <references count="3">
          <reference field="0" count="1" selected="0">
            <x v="0"/>
          </reference>
          <reference field="1" count="1">
            <x v="1"/>
          </reference>
          <reference field="3" count="1" selected="0">
            <x v="2"/>
          </reference>
        </references>
      </pivotArea>
    </format>
    <format dxfId="1122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1123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1124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1125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1126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2"/>
          </reference>
        </references>
      </pivotArea>
    </format>
    <format dxfId="1127">
      <pivotArea collapsedLevelsAreSubtotals="1" fieldPosition="0">
        <references count="2">
          <reference field="0" count="1">
            <x v="1048832"/>
          </reference>
          <reference field="3" count="1" selected="0">
            <x v="2"/>
          </reference>
        </references>
      </pivotArea>
    </format>
    <format dxfId="1128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2"/>
          </reference>
        </references>
      </pivotArea>
    </format>
    <format dxfId="1129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2"/>
          </reference>
        </references>
      </pivotArea>
    </format>
    <format dxfId="1130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2"/>
          </reference>
        </references>
      </pivotArea>
    </format>
    <format dxfId="1131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2"/>
          </reference>
        </references>
      </pivotArea>
    </format>
    <format dxfId="1132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2"/>
          </reference>
        </references>
      </pivotArea>
    </format>
    <format dxfId="1133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2"/>
          </reference>
        </references>
      </pivotArea>
    </format>
    <format dxfId="1134">
      <pivotArea collapsedLevelsAreSubtotals="1" fieldPosition="0">
        <references count="2">
          <reference field="0" count="1">
            <x v="1048832"/>
          </reference>
          <reference field="3" count="1" selected="0">
            <x v="2"/>
          </reference>
        </references>
      </pivotArea>
    </format>
    <format dxfId="1135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2"/>
          </reference>
        </references>
      </pivotArea>
    </format>
    <format dxfId="1136">
      <pivotArea collapsedLevelsAreSubtotals="1" fieldPosition="0">
        <references count="2">
          <reference field="0" count="1">
            <x v="1048832"/>
          </reference>
          <reference field="3" count="1" selected="0">
            <x v="2"/>
          </reference>
        </references>
      </pivotArea>
    </format>
    <format dxfId="1137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2"/>
          </reference>
        </references>
      </pivotArea>
    </format>
    <format dxfId="1138">
      <pivotArea collapsedLevelsAreSubtotals="1" fieldPosition="0">
        <references count="1">
          <reference field="3" count="1">
            <x v="3"/>
          </reference>
        </references>
      </pivotArea>
    </format>
    <format dxfId="1139">
      <pivotArea collapsedLevelsAreSubtotals="1" fieldPosition="0">
        <references count="2">
          <reference field="0" count="1">
            <x v="0"/>
          </reference>
          <reference field="3" count="1" selected="0">
            <x v="3"/>
          </reference>
        </references>
      </pivotArea>
    </format>
    <format dxfId="1140">
      <pivotArea collapsedLevelsAreSubtotals="1" fieldPosition="0">
        <references count="3">
          <reference field="0" count="1" selected="0">
            <x v="0"/>
          </reference>
          <reference field="1" count="1">
            <x v="1"/>
          </reference>
          <reference field="3" count="1" selected="0">
            <x v="3"/>
          </reference>
        </references>
      </pivotArea>
    </format>
    <format dxfId="1141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1142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1143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1144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1145">
      <pivotArea collapsedLevelsAreSubtotals="1" fieldPosition="0">
        <references count="3">
          <reference field="0" count="1" selected="0">
            <x v="0"/>
          </reference>
          <reference field="1" count="1">
            <x v="1048832"/>
          </reference>
          <reference field="3" count="1" selected="0">
            <x v="3"/>
          </reference>
        </references>
      </pivotArea>
    </format>
    <format dxfId="1146">
      <pivotArea collapsedLevelsAreSubtotals="1" fieldPosition="0">
        <references count="2">
          <reference field="0" count="1">
            <x v="1048832"/>
          </reference>
          <reference field="3" count="1" selected="0">
            <x v="3"/>
          </reference>
        </references>
      </pivotArea>
    </format>
    <format dxfId="1147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3"/>
          </reference>
        </references>
      </pivotArea>
    </format>
    <format dxfId="1148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3"/>
          </reference>
        </references>
      </pivotArea>
    </format>
    <format dxfId="1149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3"/>
          </reference>
        </references>
      </pivotArea>
    </format>
    <format dxfId="1150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3"/>
          </reference>
        </references>
      </pivotArea>
    </format>
    <format dxfId="1151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3"/>
          </reference>
        </references>
      </pivotArea>
    </format>
    <format dxfId="1152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3"/>
          </reference>
        </references>
      </pivotArea>
    </format>
    <format dxfId="1153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3"/>
          </reference>
        </references>
      </pivotArea>
    </format>
    <format dxfId="1154">
      <pivotArea collapsedLevelsAreSubtotals="1" fieldPosition="0">
        <references count="2">
          <reference field="0" count="1">
            <x v="1048832"/>
          </reference>
          <reference field="3" count="1" selected="0">
            <x v="3"/>
          </reference>
        </references>
      </pivotArea>
    </format>
    <format dxfId="1155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3"/>
          </reference>
        </references>
      </pivotArea>
    </format>
    <format dxfId="1156">
      <pivotArea collapsedLevelsAreSubtotals="1" fieldPosition="0">
        <references count="2">
          <reference field="0" count="1">
            <x v="1048832"/>
          </reference>
          <reference field="3" count="1" selected="0">
            <x v="3"/>
          </reference>
        </references>
      </pivotArea>
    </format>
    <format dxfId="1157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3"/>
          </reference>
        </references>
      </pivotArea>
    </format>
    <format dxfId="1158">
      <pivotArea collapsedLevelsAreSubtotals="1" fieldPosition="0">
        <references count="1">
          <reference field="3" count="1">
            <x v="4"/>
          </reference>
        </references>
      </pivotArea>
    </format>
    <format dxfId="1159">
      <pivotArea collapsedLevelsAreSubtotals="1" fieldPosition="0">
        <references count="2">
          <reference field="0" count="1">
            <x v="1048832"/>
          </reference>
          <reference field="3" count="1" selected="0">
            <x v="4"/>
          </reference>
        </references>
      </pivotArea>
    </format>
    <format dxfId="1160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4"/>
          </reference>
        </references>
      </pivotArea>
    </format>
    <format dxfId="1161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4"/>
          </reference>
        </references>
      </pivotArea>
    </format>
    <format dxfId="1162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4"/>
          </reference>
        </references>
      </pivotArea>
    </format>
    <format dxfId="1163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4"/>
          </reference>
        </references>
      </pivotArea>
    </format>
    <format dxfId="1164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4"/>
          </reference>
        </references>
      </pivotArea>
    </format>
    <format dxfId="1165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4"/>
          </reference>
        </references>
      </pivotArea>
    </format>
    <format dxfId="1166">
      <pivotArea collapsedLevelsAreSubtotals="1" fieldPosition="0">
        <references count="2">
          <reference field="0" count="1">
            <x v="1048832"/>
          </reference>
          <reference field="3" count="1" selected="0">
            <x v="4"/>
          </reference>
        </references>
      </pivotArea>
    </format>
    <format dxfId="1167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4"/>
          </reference>
        </references>
      </pivotArea>
    </format>
    <format dxfId="1168">
      <pivotArea collapsedLevelsAreSubtotals="1" fieldPosition="0">
        <references count="2">
          <reference field="0" count="1">
            <x v="1048832"/>
          </reference>
          <reference field="3" count="1" selected="0">
            <x v="4"/>
          </reference>
        </references>
      </pivotArea>
    </format>
    <format dxfId="1169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4"/>
          </reference>
        </references>
      </pivotArea>
    </format>
    <format dxfId="1170">
      <pivotArea collapsedLevelsAreSubtotals="1" fieldPosition="0">
        <references count="1">
          <reference field="3" count="1">
            <x v="5"/>
          </reference>
        </references>
      </pivotArea>
    </format>
    <format dxfId="1171">
      <pivotArea collapsedLevelsAreSubtotals="1" fieldPosition="0">
        <references count="2">
          <reference field="0" count="1">
            <x v="1048832"/>
          </reference>
          <reference field="3" count="1" selected="0">
            <x v="5"/>
          </reference>
        </references>
      </pivotArea>
    </format>
    <format dxfId="1172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5"/>
          </reference>
        </references>
      </pivotArea>
    </format>
    <format dxfId="1173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5"/>
          </reference>
        </references>
      </pivotArea>
    </format>
    <format dxfId="1174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5"/>
          </reference>
        </references>
      </pivotArea>
    </format>
    <format dxfId="1175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5"/>
          </reference>
        </references>
      </pivotArea>
    </format>
    <format dxfId="1176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5"/>
          </reference>
        </references>
      </pivotArea>
    </format>
    <format dxfId="1177">
      <pivotArea collapsedLevelsAreSubtotals="1" fieldPosition="0">
        <references count="2">
          <reference field="0" count="1">
            <x v="1048832"/>
          </reference>
          <reference field="3" count="1" selected="0">
            <x v="5"/>
          </reference>
        </references>
      </pivotArea>
    </format>
    <format dxfId="1178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5"/>
          </reference>
        </references>
      </pivotArea>
    </format>
    <format dxfId="1179">
      <pivotArea collapsedLevelsAreSubtotals="1" fieldPosition="0">
        <references count="2">
          <reference field="0" count="1">
            <x v="1048832"/>
          </reference>
          <reference field="3" count="1" selected="0">
            <x v="5"/>
          </reference>
        </references>
      </pivotArea>
    </format>
    <format dxfId="1180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5"/>
          </reference>
        </references>
      </pivotArea>
    </format>
    <format dxfId="1181">
      <pivotArea collapsedLevelsAreSubtotals="1" fieldPosition="0">
        <references count="1">
          <reference field="3" count="1">
            <x v="6"/>
          </reference>
        </references>
      </pivotArea>
    </format>
    <format dxfId="1182">
      <pivotArea collapsedLevelsAreSubtotals="1" fieldPosition="0">
        <references count="2">
          <reference field="0" count="1">
            <x v="1048832"/>
          </reference>
          <reference field="3" count="1" selected="0">
            <x v="6"/>
          </reference>
        </references>
      </pivotArea>
    </format>
    <format dxfId="1183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6"/>
          </reference>
        </references>
      </pivotArea>
    </format>
    <format dxfId="1184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6"/>
          </reference>
        </references>
      </pivotArea>
    </format>
    <format dxfId="1185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6"/>
          </reference>
        </references>
      </pivotArea>
    </format>
    <format dxfId="1186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6"/>
          </reference>
        </references>
      </pivotArea>
    </format>
    <format dxfId="1187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6"/>
          </reference>
        </references>
      </pivotArea>
    </format>
    <format dxfId="1188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6"/>
          </reference>
        </references>
      </pivotArea>
    </format>
    <format dxfId="1189">
      <pivotArea collapsedLevelsAreSubtotals="1" fieldPosition="0">
        <references count="2">
          <reference field="0" count="1">
            <x v="1048832"/>
          </reference>
          <reference field="3" count="1" selected="0">
            <x v="6"/>
          </reference>
        </references>
      </pivotArea>
    </format>
    <format dxfId="1190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6"/>
          </reference>
        </references>
      </pivotArea>
    </format>
    <format dxfId="1191">
      <pivotArea collapsedLevelsAreSubtotals="1" fieldPosition="0">
        <references count="2">
          <reference field="0" count="1">
            <x v="1048832"/>
          </reference>
          <reference field="3" count="1" selected="0">
            <x v="6"/>
          </reference>
        </references>
      </pivotArea>
    </format>
    <format dxfId="1192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6"/>
          </reference>
        </references>
      </pivotArea>
    </format>
    <format dxfId="1193">
      <pivotArea collapsedLevelsAreSubtotals="1" fieldPosition="0">
        <references count="3">
          <reference field="0" count="1" selected="0">
            <x v="1048832"/>
          </reference>
          <reference field="1" count="1">
            <x v="1048832"/>
          </reference>
          <reference field="3" count="1" selected="0">
            <x v="6"/>
          </reference>
        </references>
      </pivotArea>
    </format>
    <format dxfId="1194">
      <pivotArea collapsedLevelsAreSubtotals="1" fieldPosition="0">
        <references count="1">
          <reference field="3" count="1">
            <x v="7"/>
          </reference>
        </references>
      </pivotArea>
    </format>
    <format dxfId="1195">
      <pivotArea collapsedLevelsAreSubtotals="1" fieldPosition="0">
        <references count="2">
          <reference field="0" count="1">
            <x v="1048832"/>
          </reference>
          <reference field="3" count="1" selected="0">
            <x v="7"/>
          </reference>
        </references>
      </pivotArea>
    </format>
    <format dxfId="1196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7"/>
          </reference>
        </references>
      </pivotArea>
    </format>
    <format dxfId="1197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7"/>
          </reference>
        </references>
      </pivotArea>
    </format>
    <format dxfId="1198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7"/>
          </reference>
        </references>
      </pivotArea>
    </format>
    <format dxfId="1199">
      <pivotArea collapsedLevelsAreSubtotals="1" fieldPosition="0">
        <references count="3">
          <reference field="0" count="1" selected="0">
            <x v="1048832"/>
          </reference>
          <reference field="1" count="1">
            <x v="3"/>
          </reference>
          <reference field="3" count="1" selected="0">
            <x v="7"/>
          </reference>
        </references>
      </pivotArea>
    </format>
    <format dxfId="1200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7"/>
          </reference>
        </references>
      </pivotArea>
    </format>
    <format dxfId="1201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7"/>
          </reference>
        </references>
      </pivotArea>
    </format>
    <format dxfId="1202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7"/>
          </reference>
        </references>
      </pivotArea>
    </format>
    <format dxfId="1203">
      <pivotArea collapsedLevelsAreSubtotals="1" fieldPosition="0">
        <references count="2">
          <reference field="0" count="1">
            <x v="1048832"/>
          </reference>
          <reference field="3" count="1" selected="0">
            <x v="7"/>
          </reference>
        </references>
      </pivotArea>
    </format>
    <format dxfId="1204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7"/>
          </reference>
        </references>
      </pivotArea>
    </format>
    <format dxfId="1205">
      <pivotArea collapsedLevelsAreSubtotals="1" fieldPosition="0">
        <references count="2">
          <reference field="0" count="1">
            <x v="1048832"/>
          </reference>
          <reference field="3" count="1" selected="0">
            <x v="7"/>
          </reference>
        </references>
      </pivotArea>
    </format>
    <format dxfId="1206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7"/>
          </reference>
        </references>
      </pivotArea>
    </format>
    <format dxfId="1207">
      <pivotArea collapsedLevelsAreSubtotals="1" fieldPosition="0">
        <references count="1">
          <reference field="3" count="1">
            <x v="8"/>
          </reference>
        </references>
      </pivotArea>
    </format>
    <format dxfId="1208">
      <pivotArea collapsedLevelsAreSubtotals="1" fieldPosition="0">
        <references count="2">
          <reference field="0" count="1">
            <x v="1048832"/>
          </reference>
          <reference field="3" count="1" selected="0">
            <x v="8"/>
          </reference>
        </references>
      </pivotArea>
    </format>
    <format dxfId="1209">
      <pivotArea collapsedLevelsAreSubtotals="1" fieldPosition="0">
        <references count="3">
          <reference field="0" count="1" selected="0">
            <x v="1048832"/>
          </reference>
          <reference field="1" count="1">
            <x v="0"/>
          </reference>
          <reference field="3" count="1" selected="0">
            <x v="8"/>
          </reference>
        </references>
      </pivotArea>
    </format>
    <format dxfId="1210">
      <pivotArea collapsedLevelsAreSubtotals="1" fieldPosition="0">
        <references count="3">
          <reference field="0" count="1" selected="0">
            <x v="1048832"/>
          </reference>
          <reference field="1" count="1">
            <x v="1"/>
          </reference>
          <reference field="3" count="1" selected="0">
            <x v="8"/>
          </reference>
        </references>
      </pivotArea>
    </format>
    <format dxfId="1211">
      <pivotArea collapsedLevelsAreSubtotals="1" fieldPosition="0">
        <references count="3">
          <reference field="0" count="1" selected="0">
            <x v="1048832"/>
          </reference>
          <reference field="1" count="1">
            <x v="2"/>
          </reference>
          <reference field="3" count="1" selected="0">
            <x v="8"/>
          </reference>
        </references>
      </pivotArea>
    </format>
    <format dxfId="1212">
      <pivotArea collapsedLevelsAreSubtotals="1" fieldPosition="0">
        <references count="3">
          <reference field="0" count="1" selected="0">
            <x v="1048832"/>
          </reference>
          <reference field="1" count="1">
            <x v="4"/>
          </reference>
          <reference field="3" count="1" selected="0">
            <x v="8"/>
          </reference>
        </references>
      </pivotArea>
    </format>
    <format dxfId="1213">
      <pivotArea collapsedLevelsAreSubtotals="1" fieldPosition="0">
        <references count="3">
          <reference field="0" count="1" selected="0">
            <x v="1048832"/>
          </reference>
          <reference field="1" count="1">
            <x v="5"/>
          </reference>
          <reference field="3" count="1" selected="0">
            <x v="8"/>
          </reference>
        </references>
      </pivotArea>
    </format>
    <format dxfId="1214">
      <pivotArea collapsedLevelsAreSubtotals="1" fieldPosition="0">
        <references count="3">
          <reference field="0" count="1" selected="0">
            <x v="1048832"/>
          </reference>
          <reference field="1" count="1">
            <x v="8"/>
          </reference>
          <reference field="3" count="1" selected="0">
            <x v="8"/>
          </reference>
        </references>
      </pivotArea>
    </format>
    <format dxfId="1215">
      <pivotArea collapsedLevelsAreSubtotals="1" fieldPosition="0">
        <references count="2">
          <reference field="0" count="1">
            <x v="1048832"/>
          </reference>
          <reference field="3" count="1" selected="0">
            <x v="8"/>
          </reference>
        </references>
      </pivotArea>
    </format>
    <format dxfId="1216">
      <pivotArea collapsedLevelsAreSubtotals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8"/>
          </reference>
        </references>
      </pivotArea>
    </format>
    <format dxfId="1217">
      <pivotArea collapsedLevelsAreSubtotals="1" fieldPosition="0">
        <references count="2">
          <reference field="0" count="1">
            <x v="1048832"/>
          </reference>
          <reference field="3" count="1" selected="0">
            <x v="8"/>
          </reference>
        </references>
      </pivotArea>
    </format>
    <format dxfId="1218">
      <pivotArea collapsedLevelsAreSubtotals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8"/>
          </reference>
        </references>
      </pivotArea>
    </format>
    <format dxfId="1219">
      <pivotArea dataOnly="0" labelOnly="1" fieldPosition="0">
        <references count="1">
          <reference field="3" count="0"/>
        </references>
      </pivotArea>
    </format>
    <format dxfId="1220">
      <pivotArea dataOnly="0" labelOnly="1" fieldPosition="0">
        <references count="2">
          <reference field="0" count="0"/>
          <reference field="3" count="1" selected="0">
            <x v="1"/>
          </reference>
        </references>
      </pivotArea>
    </format>
    <format dxfId="1221">
      <pivotArea dataOnly="0" labelOnly="1" fieldPosition="0">
        <references count="2">
          <reference field="0" count="0"/>
          <reference field="3" count="1" selected="0">
            <x v="2"/>
          </reference>
        </references>
      </pivotArea>
    </format>
    <format dxfId="1222">
      <pivotArea dataOnly="0" labelOnly="1" fieldPosition="0">
        <references count="2">
          <reference field="0" count="0"/>
          <reference field="3" count="1" selected="0">
            <x v="3"/>
          </reference>
        </references>
      </pivotArea>
    </format>
    <format dxfId="1223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4"/>
          </reference>
        </references>
      </pivotArea>
    </format>
    <format dxfId="1224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5"/>
          </reference>
        </references>
      </pivotArea>
    </format>
    <format dxfId="1225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6"/>
          </reference>
        </references>
      </pivotArea>
    </format>
    <format dxfId="1226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7"/>
          </reference>
        </references>
      </pivotArea>
    </format>
    <format dxfId="1227">
      <pivotArea dataOnly="0" labelOnly="1" fieldPosition="0">
        <references count="2">
          <reference field="0" count="3">
            <x v="1048832"/>
            <x v="1048832"/>
            <x v="1048832"/>
          </reference>
          <reference field="3" count="1" selected="0">
            <x v="8"/>
          </reference>
        </references>
      </pivotArea>
    </format>
    <format dxfId="1228">
      <pivotArea dataOnly="0" labelOnly="1" fieldPosition="0">
        <references count="3">
          <reference field="0" count="1" selected="0">
            <x v="0"/>
          </reference>
          <reference field="1" count="3">
            <x v="1048832"/>
            <x v="1048832"/>
            <x v="1048832"/>
          </reference>
          <reference field="3" count="1" selected="0">
            <x v="1"/>
          </reference>
        </references>
      </pivotArea>
    </format>
    <format dxfId="1229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2"/>
            <x v="3"/>
            <x v="4"/>
            <x v="5"/>
          </reference>
          <reference field="3" count="1" selected="0">
            <x v="1"/>
          </reference>
        </references>
      </pivotArea>
    </format>
    <format dxfId="1230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1"/>
          </reference>
        </references>
      </pivotArea>
    </format>
    <format dxfId="1231">
      <pivotArea dataOnly="0" labelOnly="1" fieldPosition="0">
        <references count="3">
          <reference field="0" count="1" selected="0">
            <x v="1048832"/>
          </reference>
          <reference field="1" count="2">
            <x v="7"/>
            <x v="1048832"/>
          </reference>
          <reference field="3" count="1" selected="0">
            <x v="1"/>
          </reference>
        </references>
      </pivotArea>
    </format>
    <format dxfId="1232">
      <pivotArea dataOnly="0" labelOnly="1" fieldPosition="0">
        <references count="3">
          <reference field="0" count="1" selected="0">
            <x v="0"/>
          </reference>
          <reference field="1" count="6">
            <x v="1"/>
            <x v="1048832"/>
            <x v="1048832"/>
            <x v="1048832"/>
            <x v="1048832"/>
            <x v="1048832"/>
          </reference>
          <reference field="3" count="1" selected="0">
            <x v="2"/>
          </reference>
        </references>
      </pivotArea>
    </format>
    <format dxfId="1233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3"/>
            <x v="4"/>
            <x v="5"/>
            <x v="8"/>
          </reference>
          <reference field="3" count="1" selected="0">
            <x v="2"/>
          </reference>
        </references>
      </pivotArea>
    </format>
    <format dxfId="1234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2"/>
          </reference>
        </references>
      </pivotArea>
    </format>
    <format dxfId="1235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2"/>
          </reference>
        </references>
      </pivotArea>
    </format>
    <format dxfId="1236">
      <pivotArea dataOnly="0" labelOnly="1" fieldPosition="0">
        <references count="3">
          <reference field="0" count="1" selected="0">
            <x v="0"/>
          </reference>
          <reference field="1" count="6">
            <x v="1"/>
            <x v="1048832"/>
            <x v="1048832"/>
            <x v="1048832"/>
            <x v="1048832"/>
            <x v="1048832"/>
          </reference>
          <reference field="3" count="1" selected="0">
            <x v="3"/>
          </reference>
        </references>
      </pivotArea>
    </format>
    <format dxfId="1237">
      <pivotArea dataOnly="0" labelOnly="1" fieldPosition="0">
        <references count="3">
          <reference field="0" count="1" selected="0">
            <x v="1048832"/>
          </reference>
          <reference field="1" count="7">
            <x v="0"/>
            <x v="1"/>
            <x v="2"/>
            <x v="3"/>
            <x v="4"/>
            <x v="5"/>
            <x v="8"/>
          </reference>
          <reference field="3" count="1" selected="0">
            <x v="3"/>
          </reference>
        </references>
      </pivotArea>
    </format>
    <format dxfId="1238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3"/>
          </reference>
        </references>
      </pivotArea>
    </format>
    <format dxfId="1239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3"/>
          </reference>
        </references>
      </pivotArea>
    </format>
    <format dxfId="1240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2"/>
            <x v="4"/>
            <x v="5"/>
            <x v="8"/>
          </reference>
          <reference field="3" count="1" selected="0">
            <x v="4"/>
          </reference>
        </references>
      </pivotArea>
    </format>
    <format dxfId="1241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4"/>
          </reference>
        </references>
      </pivotArea>
    </format>
    <format dxfId="1242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4"/>
          </reference>
        </references>
      </pivotArea>
    </format>
    <format dxfId="1243">
      <pivotArea dataOnly="0" labelOnly="1" fieldPosition="0">
        <references count="3">
          <reference field="0" count="1" selected="0">
            <x v="1048832"/>
          </reference>
          <reference field="1" count="5">
            <x v="0"/>
            <x v="1"/>
            <x v="2"/>
            <x v="3"/>
            <x v="5"/>
          </reference>
          <reference field="3" count="1" selected="0">
            <x v="5"/>
          </reference>
        </references>
      </pivotArea>
    </format>
    <format dxfId="1244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5"/>
          </reference>
        </references>
      </pivotArea>
    </format>
    <format dxfId="1245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5"/>
          </reference>
        </references>
      </pivotArea>
    </format>
    <format dxfId="1246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2"/>
            <x v="3"/>
            <x v="5"/>
            <x v="8"/>
          </reference>
          <reference field="3" count="1" selected="0">
            <x v="6"/>
          </reference>
        </references>
      </pivotArea>
    </format>
    <format dxfId="1247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6"/>
          </reference>
        </references>
      </pivotArea>
    </format>
    <format dxfId="1248">
      <pivotArea dataOnly="0" labelOnly="1" fieldPosition="0">
        <references count="3">
          <reference field="0" count="1" selected="0">
            <x v="1048832"/>
          </reference>
          <reference field="1" count="2">
            <x v="7"/>
            <x v="1048832"/>
          </reference>
          <reference field="3" count="1" selected="0">
            <x v="6"/>
          </reference>
        </references>
      </pivotArea>
    </format>
    <format dxfId="1249">
      <pivotArea dataOnly="0" labelOnly="1" fieldPosition="0">
        <references count="3">
          <reference field="0" count="1" selected="0">
            <x v="1048832"/>
          </reference>
          <reference field="1" count="7">
            <x v="0"/>
            <x v="1"/>
            <x v="2"/>
            <x v="3"/>
            <x v="4"/>
            <x v="5"/>
            <x v="8"/>
          </reference>
          <reference field="3" count="1" selected="0">
            <x v="7"/>
          </reference>
        </references>
      </pivotArea>
    </format>
    <format dxfId="1250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7"/>
          </reference>
        </references>
      </pivotArea>
    </format>
    <format dxfId="1251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7"/>
          </reference>
        </references>
      </pivotArea>
    </format>
    <format dxfId="1252">
      <pivotArea dataOnly="0" labelOnly="1" fieldPosition="0">
        <references count="3">
          <reference field="0" count="1" selected="0">
            <x v="1048832"/>
          </reference>
          <reference field="1" count="6">
            <x v="0"/>
            <x v="1"/>
            <x v="2"/>
            <x v="4"/>
            <x v="5"/>
            <x v="8"/>
          </reference>
          <reference field="3" count="1" selected="0">
            <x v="8"/>
          </reference>
        </references>
      </pivotArea>
    </format>
    <format dxfId="1253">
      <pivotArea dataOnly="0" labelOnly="1" fieldPosition="0">
        <references count="3">
          <reference field="0" count="1" selected="0">
            <x v="1048832"/>
          </reference>
          <reference field="1" count="1">
            <x v="6"/>
          </reference>
          <reference field="3" count="1" selected="0">
            <x v="8"/>
          </reference>
        </references>
      </pivotArea>
    </format>
    <format dxfId="1254">
      <pivotArea dataOnly="0" labelOnly="1" fieldPosition="0">
        <references count="3">
          <reference field="0" count="1" selected="0">
            <x v="1048832"/>
          </reference>
          <reference field="1" count="1">
            <x v="7"/>
          </reference>
          <reference field="3" count="1" selected="0">
            <x v="8"/>
          </reference>
        </references>
      </pivotArea>
    </format>
    <format dxfId="1255">
      <pivotArea dataOnly="0" labelOnly="1" fieldPosition="0">
        <references count="1">
          <reference field="4" count="0"/>
        </references>
      </pivotArea>
    </format>
    <format dxfId="1256">
      <pivotArea dataOnly="0" labelOnly="1" grandCol="1" outline="0" fieldPosition="0"/>
    </format>
    <format dxfId="1257">
      <pivotArea type="origin" dataOnly="0" labelOnly="1" outline="0" fieldPosition="0"/>
    </format>
    <format dxfId="1258">
      <pivotArea type="origin" dataOnly="0" labelOnly="1" outline="0" fieldPosition="0"/>
    </format>
    <format dxfId="1259">
      <pivotArea type="topRight" dataOnly="0" labelOnly="1" outline="0" fieldPosition="0"/>
    </format>
    <format dxfId="1260">
      <pivotArea dataOnly="0" labelOnly="1" fieldPosition="0">
        <references count="1">
          <reference field="4" count="0"/>
        </references>
      </pivotArea>
    </format>
    <format dxfId="1261">
      <pivotArea dataOnly="0" labelOnly="1" grandCol="1" outline="0" fieldPosition="0"/>
    </format>
    <format dxfId="1262">
      <pivotArea dataOnly="0" labelOnly="1" fieldPosition="0">
        <references count="1">
          <reference field="4" count="0"/>
        </references>
      </pivotArea>
    </format>
    <format dxfId="1263">
      <pivotArea dataOnly="0" labelOnly="1" grandCol="1" outline="0" fieldPosition="0"/>
    </format>
    <format dxfId="1264">
      <pivotArea dataOnly="0" fieldPosition="0">
        <references count="1">
          <reference field="0" count="1">
            <x v="1048832"/>
          </reference>
        </references>
      </pivotArea>
    </format>
    <format dxfId="1265">
      <pivotArea outline="0" fieldPosition="0">
        <references count="1">
          <reference field="4294967294" count="1">
            <x v="0"/>
          </reference>
        </references>
      </pivotArea>
    </format>
    <format dxfId="1266">
      <pivotArea dataOnly="0" fieldPosition="0">
        <references count="1">
          <reference field="3" count="0" defaultSubtotal="1"/>
        </references>
      </pivotArea>
    </format>
  </formats>
  <conditionalFormats count="8">
    <conditionalFormat priority="17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1"/>
            </reference>
          </references>
        </pivotArea>
      </pivotAreas>
    </conditionalFormat>
    <conditionalFormat priority="16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2"/>
            </reference>
          </references>
        </pivotArea>
      </pivotAreas>
    </conditionalFormat>
    <conditionalFormat priority="15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3"/>
            </reference>
          </references>
        </pivotArea>
      </pivotAreas>
    </conditionalFormat>
    <conditionalFormat priority="14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4"/>
            </reference>
          </references>
        </pivotArea>
      </pivotAreas>
    </conditionalFormat>
    <conditionalFormat priority="13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5"/>
            </reference>
          </references>
        </pivotArea>
      </pivotAreas>
    </conditionalFormat>
    <conditionalFormat priority="1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6"/>
            </reference>
          </references>
        </pivotArea>
      </pivotAreas>
    </conditionalFormat>
    <conditionalFormat priority="11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7"/>
            </reference>
          </references>
        </pivotArea>
      </pivotAreas>
    </conditionalFormat>
    <conditionalFormat priority="10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3" count="1" defaultSubtotal="1">
              <x v="8"/>
            </reference>
          </references>
        </pivotArea>
      </pivotAreas>
    </conditionalFormat>
  </conditionalFormats>
  <pivotHierarchies count="14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caption="Weekly CashFlow Forecast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4">
    <rowHierarchyUsage hierarchyUsage="3"/>
    <rowHierarchyUsage hierarchyUsage="6"/>
    <rowHierarchyUsage hierarchyUsage="4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008F3-2285-41F2-9DCC-7F4BEA95E1B3}" name="PivotTable2" cacheId="122" dataOnRows="1" applyNumberFormats="0" applyBorderFormats="0" applyFontFormats="0" applyPatternFormats="0" applyAlignmentFormats="0" applyWidthHeightFormats="1" dataCaption="Values" grandTotalCaption="Total" tag="5e27f3f0-ed45-4924-8a4d-e867ee338ee6" updatedVersion="7" minRefreshableVersion="3" showDrill="0" useAutoFormatting="1" subtotalHiddenItems="1" rowGrandTotals="0" itemPrintTitles="1" createdVersion="7" indent="0" showHeaders="0" outline="1" outlineData="1" multipleFieldFilters="0">
  <location ref="B5:G113" firstHeaderRow="0" firstDataRow="1" firstDataCol="1" rowPageCount="1" colPageCount="1"/>
  <pivotFields count="111">
    <pivotField allDrilled="1" subtotalTop="0" showAll="0" dataSourceSort="1" defaultSubtotal="0" defaultAttributeDrillState="1">
      <items count="10">
        <item x="0"/>
        <item n="Overdues" x="1"/>
        <item n="Week 1" x="2"/>
        <item n="Week 2" x="3"/>
        <item n="Week 3" x="4"/>
        <item n="Week 4" x="5"/>
        <item n="Week 5" x="6"/>
        <item n="Week 6" x="7"/>
        <item n="Week 7" x="8"/>
        <item n="Week 8" x="9"/>
      </items>
    </pivotField>
    <pivotField axis="axisCol" allDrilled="1" subtotalTop="0" showAll="0" defaultSubtotal="0" defaultAttributeDrillState="1">
      <items count="4">
        <item x="1"/>
        <item x="2"/>
        <item x="0"/>
        <item x="3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</pivotFields>
  <rowFields count="1">
    <field x="-2"/>
  </rowFields>
  <rowItems count="10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  <i i="26">
      <x v="26"/>
    </i>
    <i i="27">
      <x v="27"/>
    </i>
    <i i="28">
      <x v="28"/>
    </i>
    <i i="29">
      <x v="29"/>
    </i>
    <i i="30">
      <x v="30"/>
    </i>
    <i i="31">
      <x v="31"/>
    </i>
    <i i="32">
      <x v="32"/>
    </i>
    <i i="33">
      <x v="33"/>
    </i>
    <i i="34">
      <x v="34"/>
    </i>
    <i i="35">
      <x v="35"/>
    </i>
    <i i="36">
      <x v="36"/>
    </i>
    <i i="37">
      <x v="37"/>
    </i>
    <i i="38">
      <x v="38"/>
    </i>
    <i i="39">
      <x v="39"/>
    </i>
    <i i="40">
      <x v="40"/>
    </i>
    <i i="41">
      <x v="41"/>
    </i>
    <i i="42">
      <x v="42"/>
    </i>
    <i i="43">
      <x v="43"/>
    </i>
    <i i="44">
      <x v="44"/>
    </i>
    <i i="45">
      <x v="45"/>
    </i>
    <i i="46">
      <x v="46"/>
    </i>
    <i i="47">
      <x v="47"/>
    </i>
    <i i="48">
      <x v="48"/>
    </i>
    <i i="49">
      <x v="49"/>
    </i>
    <i i="50">
      <x v="50"/>
    </i>
    <i i="51">
      <x v="51"/>
    </i>
    <i i="52">
      <x v="52"/>
    </i>
    <i i="53">
      <x v="53"/>
    </i>
    <i i="54">
      <x v="54"/>
    </i>
    <i i="55">
      <x v="55"/>
    </i>
    <i i="56">
      <x v="56"/>
    </i>
    <i i="57">
      <x v="57"/>
    </i>
    <i i="58">
      <x v="58"/>
    </i>
    <i i="59">
      <x v="59"/>
    </i>
    <i i="60">
      <x v="60"/>
    </i>
    <i i="61">
      <x v="61"/>
    </i>
    <i i="62">
      <x v="62"/>
    </i>
    <i i="63">
      <x v="63"/>
    </i>
    <i i="64">
      <x v="64"/>
    </i>
    <i i="65">
      <x v="65"/>
    </i>
    <i i="66">
      <x v="66"/>
    </i>
    <i i="67">
      <x v="67"/>
    </i>
    <i i="68">
      <x v="68"/>
    </i>
    <i i="69">
      <x v="69"/>
    </i>
    <i i="70">
      <x v="70"/>
    </i>
    <i i="71">
      <x v="71"/>
    </i>
    <i i="72">
      <x v="72"/>
    </i>
    <i i="73">
      <x v="73"/>
    </i>
    <i i="74">
      <x v="74"/>
    </i>
    <i i="75">
      <x v="75"/>
    </i>
    <i i="76">
      <x v="76"/>
    </i>
    <i i="77">
      <x v="77"/>
    </i>
    <i i="78">
      <x v="78"/>
    </i>
    <i i="79">
      <x v="79"/>
    </i>
    <i i="80">
      <x v="80"/>
    </i>
    <i i="81">
      <x v="81"/>
    </i>
    <i i="82">
      <x v="82"/>
    </i>
    <i i="83">
      <x v="83"/>
    </i>
    <i i="84">
      <x v="84"/>
    </i>
    <i i="85">
      <x v="85"/>
    </i>
    <i i="86">
      <x v="86"/>
    </i>
    <i i="87">
      <x v="87"/>
    </i>
    <i i="88">
      <x v="88"/>
    </i>
    <i i="89">
      <x v="89"/>
    </i>
    <i i="90">
      <x v="90"/>
    </i>
    <i i="91">
      <x v="91"/>
    </i>
    <i i="92">
      <x v="92"/>
    </i>
    <i i="93">
      <x v="93"/>
    </i>
    <i i="94">
      <x v="94"/>
    </i>
    <i i="95">
      <x v="95"/>
    </i>
    <i i="96">
      <x v="96"/>
    </i>
    <i i="97">
      <x v="97"/>
    </i>
    <i i="98">
      <x v="98"/>
    </i>
    <i i="99">
      <x v="99"/>
    </i>
    <i i="100">
      <x v="100"/>
    </i>
    <i i="101">
      <x v="101"/>
    </i>
    <i i="102">
      <x v="102"/>
    </i>
    <i i="103">
      <x v="103"/>
    </i>
    <i i="104">
      <x v="104"/>
    </i>
    <i i="105">
      <x v="105"/>
    </i>
    <i i="106">
      <x v="106"/>
    </i>
    <i i="107">
      <x v="107"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2" hier="7" name="[CF].[RPvsTP].&amp;" cap=""/>
  </pageFields>
  <dataFields count="108">
    <dataField fld="110" subtotal="count" baseField="0" baseItem="0"/>
    <dataField fld="109" subtotal="count" baseField="0" baseItem="0"/>
    <dataField fld="108" subtotal="count" baseField="0" baseItem="0"/>
    <dataField fld="107" subtotal="count" baseField="0" baseItem="0"/>
    <dataField fld="106" subtotal="count" baseField="0" baseItem="0"/>
    <dataField fld="105" subtotal="count" baseField="0" baseItem="0"/>
    <dataField fld="104" subtotal="count" baseField="0" baseItem="0"/>
    <dataField fld="103" subtotal="count" baseField="0" baseItem="0"/>
    <dataField fld="102" subtotal="count" baseField="0" baseItem="0"/>
    <dataField fld="101" subtotal="count" baseField="0" baseItem="0"/>
    <dataField fld="100" subtotal="count" baseField="0" baseItem="0"/>
    <dataField fld="99" subtotal="count" baseField="0" baseItem="0"/>
    <dataField fld="3" subtotal="count" baseField="0" baseItem="0"/>
    <dataField fld="4" subtotal="count" baseField="0" baseItem="0"/>
    <dataField fld="5" subtotal="count" baseField="0" baseItem="0"/>
    <dataField fld="6" subtotal="count" baseField="0" baseItem="0"/>
    <dataField fld="7" subtotal="count" baseField="0" baseItem="0"/>
    <dataField fld="8" subtotal="count" baseField="0" baseItem="0"/>
    <dataField fld="9" subtotal="count" baseField="0" baseItem="0"/>
    <dataField fld="10" subtotal="count" baseField="0" baseItem="0"/>
    <dataField fld="11" subtotal="count" baseField="0" baseItem="0"/>
    <dataField fld="12" subtotal="count" baseField="0" baseItem="0"/>
    <dataField fld="13" subtotal="count" baseField="0" baseItem="0"/>
    <dataField fld="14" subtotal="count" baseField="0" baseItem="0"/>
    <dataField fld="15" subtotal="count" baseField="0" baseItem="0"/>
    <dataField fld="16" subtotal="count" baseField="0" baseItem="0"/>
    <dataField fld="17" subtotal="count" baseField="0" baseItem="0"/>
    <dataField fld="18" subtotal="count" baseField="0" baseItem="0"/>
    <dataField fld="19" subtotal="count" baseField="0" baseItem="0"/>
    <dataField fld="20" subtotal="count" baseField="0" baseItem="0"/>
    <dataField fld="21" subtotal="count" baseField="0" baseItem="0"/>
    <dataField fld="22" subtotal="count" baseField="0" baseItem="0"/>
    <dataField fld="23" subtotal="count" baseField="0" baseItem="0"/>
    <dataField fld="24" subtotal="count" baseField="0" baseItem="0"/>
    <dataField fld="25" subtotal="count" baseField="0" baseItem="0"/>
    <dataField fld="26" subtotal="count" baseField="0" baseItem="0"/>
    <dataField fld="27" subtotal="count" baseField="0" baseItem="0"/>
    <dataField fld="28" subtotal="count" baseField="0" baseItem="0"/>
    <dataField fld="29" subtotal="count" baseField="0" baseItem="0"/>
    <dataField fld="30" subtotal="count" baseField="0" baseItem="0"/>
    <dataField fld="31" subtotal="count" baseField="0" baseItem="0"/>
    <dataField fld="32" subtotal="count" baseField="0" baseItem="0"/>
    <dataField fld="33" subtotal="count" baseField="0" baseItem="0"/>
    <dataField fld="34" subtotal="count" baseField="0" baseItem="0"/>
    <dataField fld="35" subtotal="count" baseField="0" baseItem="0"/>
    <dataField fld="36" subtotal="count" baseField="0" baseItem="0"/>
    <dataField fld="37" subtotal="count" baseField="0" baseItem="0"/>
    <dataField fld="38" subtotal="count" baseField="0" baseItem="0"/>
    <dataField fld="39" subtotal="count" baseField="0" baseItem="0"/>
    <dataField fld="40" subtotal="count" baseField="0" baseItem="0"/>
    <dataField fld="41" subtotal="count" baseField="0" baseItem="0"/>
    <dataField fld="42" subtotal="count" baseField="0" baseItem="0"/>
    <dataField fld="43" subtotal="count" baseField="0" baseItem="0"/>
    <dataField fld="44" subtotal="count" baseField="0" baseItem="0"/>
    <dataField fld="45" subtotal="count" baseField="0" baseItem="0"/>
    <dataField fld="46" subtotal="count" baseField="0" baseItem="0"/>
    <dataField fld="47" subtotal="count" baseField="0" baseItem="0"/>
    <dataField fld="48" subtotal="count" baseField="0" baseItem="0"/>
    <dataField fld="49" subtotal="count" baseField="0" baseItem="0"/>
    <dataField fld="50" subtotal="count" baseField="0" baseItem="0"/>
    <dataField fld="51" subtotal="count" baseField="0" baseItem="0"/>
    <dataField fld="52" subtotal="count" baseField="0" baseItem="0"/>
    <dataField fld="53" subtotal="count" baseField="0" baseItem="0"/>
    <dataField fld="54" subtotal="count" baseField="0" baseItem="0"/>
    <dataField fld="55" subtotal="count" baseField="0" baseItem="0"/>
    <dataField fld="56" subtotal="count" baseField="0" baseItem="0"/>
    <dataField fld="57" subtotal="count" baseField="0" baseItem="0"/>
    <dataField fld="58" subtotal="count" baseField="0" baseItem="0"/>
    <dataField fld="59" subtotal="count" baseField="0" baseItem="0"/>
    <dataField fld="60" subtotal="count" baseField="0" baseItem="0"/>
    <dataField fld="61" subtotal="count" baseField="0" baseItem="0"/>
    <dataField fld="62" subtotal="count" baseField="0" baseItem="0"/>
    <dataField fld="63" subtotal="count" baseField="0" baseItem="0"/>
    <dataField fld="64" subtotal="count" baseField="0" baseItem="0"/>
    <dataField fld="65" subtotal="count" baseField="0" baseItem="0"/>
    <dataField fld="66" subtotal="count" baseField="0" baseItem="0"/>
    <dataField fld="67" subtotal="count" baseField="0" baseItem="0"/>
    <dataField fld="68" subtotal="count" baseField="0" baseItem="0"/>
    <dataField fld="69" subtotal="count" baseField="0" baseItem="0"/>
    <dataField fld="70" subtotal="count" baseField="0" baseItem="0"/>
    <dataField fld="71" subtotal="count" baseField="0" baseItem="0"/>
    <dataField fld="72" subtotal="count" baseField="0" baseItem="0"/>
    <dataField fld="73" subtotal="count" baseField="0" baseItem="0"/>
    <dataField fld="74" subtotal="count" baseField="0" baseItem="0"/>
    <dataField fld="75" subtotal="count" baseField="0" baseItem="0"/>
    <dataField fld="76" subtotal="count" baseField="0" baseItem="0"/>
    <dataField fld="77" subtotal="count" baseField="0" baseItem="0"/>
    <dataField fld="78" subtotal="count" baseField="0" baseItem="0"/>
    <dataField fld="79" subtotal="count" baseField="0" baseItem="0"/>
    <dataField fld="80" subtotal="count" baseField="0" baseItem="0"/>
    <dataField fld="81" subtotal="count" baseField="0" baseItem="0"/>
    <dataField fld="82" subtotal="count" baseField="0" baseItem="0"/>
    <dataField fld="83" subtotal="count" baseField="0" baseItem="0"/>
    <dataField fld="84" subtotal="count" baseField="0" baseItem="0"/>
    <dataField fld="85" subtotal="count" baseField="0" baseItem="0"/>
    <dataField fld="86" subtotal="count" baseField="0" baseItem="0"/>
    <dataField fld="87" subtotal="count" baseField="0" baseItem="0"/>
    <dataField fld="88" subtotal="count" baseField="0" baseItem="0"/>
    <dataField fld="89" subtotal="count" baseField="0" baseItem="0"/>
    <dataField fld="90" subtotal="count" baseField="0" baseItem="0"/>
    <dataField fld="91" subtotal="count" baseField="0" baseItem="0"/>
    <dataField fld="92" subtotal="count" baseField="0" baseItem="0"/>
    <dataField fld="93" subtotal="count" baseField="0" baseItem="0"/>
    <dataField fld="94" subtotal="count" baseField="0" baseItem="0"/>
    <dataField fld="95" subtotal="count" baseField="0" baseItem="0"/>
    <dataField fld="96" subtotal="count" baseField="0" baseItem="0"/>
    <dataField fld="97" subtotal="count" baseField="0" baseItem="0"/>
    <dataField fld="98" subtotal="count" baseField="0" baseItem="0"/>
  </dataFields>
  <formats count="32">
    <format dxfId="1035">
      <pivotArea outline="0" collapsedLevelsAreSubtotals="1" fieldPosition="0"/>
    </format>
    <format dxfId="1036">
      <pivotArea type="all" dataOnly="0" outline="0" fieldPosition="0"/>
    </format>
    <format dxfId="1037">
      <pivotArea outline="0" collapsedLevelsAreSubtotals="1" fieldPosition="0"/>
    </format>
    <format dxfId="1038">
      <pivotArea dataOnly="0" outline="0" fieldPosition="0">
        <references count="1">
          <reference field="4294967294" count="1">
            <x v="23"/>
          </reference>
        </references>
      </pivotArea>
    </format>
    <format dxfId="1039">
      <pivotArea dataOnly="0" outline="0" fieldPosition="0">
        <references count="1">
          <reference field="4294967294" count="1">
            <x v="23"/>
          </reference>
        </references>
      </pivotArea>
    </format>
    <format dxfId="1040">
      <pivotArea dataOnly="0" outline="0" fieldPosition="0">
        <references count="1">
          <reference field="4294967294" count="1">
            <x v="35"/>
          </reference>
        </references>
      </pivotArea>
    </format>
    <format dxfId="1041">
      <pivotArea dataOnly="0" outline="0" fieldPosition="0">
        <references count="1">
          <reference field="4294967294" count="1">
            <x v="35"/>
          </reference>
        </references>
      </pivotArea>
    </format>
    <format dxfId="1042">
      <pivotArea dataOnly="0" outline="0" fieldPosition="0">
        <references count="1">
          <reference field="4294967294" count="1">
            <x v="47"/>
          </reference>
        </references>
      </pivotArea>
    </format>
    <format dxfId="1043">
      <pivotArea dataOnly="0" outline="0" fieldPosition="0">
        <references count="1">
          <reference field="4294967294" count="1">
            <x v="47"/>
          </reference>
        </references>
      </pivotArea>
    </format>
    <format dxfId="1044">
      <pivotArea dataOnly="0" outline="0" fieldPosition="0">
        <references count="1">
          <reference field="4294967294" count="1">
            <x v="59"/>
          </reference>
        </references>
      </pivotArea>
    </format>
    <format dxfId="1045">
      <pivotArea dataOnly="0" outline="0" fieldPosition="0">
        <references count="1">
          <reference field="4294967294" count="1">
            <x v="59"/>
          </reference>
        </references>
      </pivotArea>
    </format>
    <format dxfId="1046">
      <pivotArea dataOnly="0" outline="0" fieldPosition="0">
        <references count="1">
          <reference field="4294967294" count="1">
            <x v="71"/>
          </reference>
        </references>
      </pivotArea>
    </format>
    <format dxfId="1047">
      <pivotArea dataOnly="0" outline="0" fieldPosition="0">
        <references count="1">
          <reference field="4294967294" count="1">
            <x v="71"/>
          </reference>
        </references>
      </pivotArea>
    </format>
    <format dxfId="1048">
      <pivotArea dataOnly="0" outline="0" fieldPosition="0">
        <references count="1">
          <reference field="4294967294" count="1">
            <x v="83"/>
          </reference>
        </references>
      </pivotArea>
    </format>
    <format dxfId="1049">
      <pivotArea dataOnly="0" outline="0" fieldPosition="0">
        <references count="1">
          <reference field="4294967294" count="1">
            <x v="83"/>
          </reference>
        </references>
      </pivotArea>
    </format>
    <format dxfId="1050">
      <pivotArea dataOnly="0" labelOnly="1" outline="0" fieldPosition="0">
        <references count="1">
          <reference field="4294967294" count="1">
            <x v="95"/>
          </reference>
        </references>
      </pivotArea>
    </format>
    <format dxfId="1051">
      <pivotArea dataOnly="0" outline="0" fieldPosition="0">
        <references count="1">
          <reference field="4294967294" count="1">
            <x v="107"/>
          </reference>
        </references>
      </pivotArea>
    </format>
    <format dxfId="1052">
      <pivotArea dataOnly="0" outline="0" fieldPosition="0">
        <references count="1">
          <reference field="4294967294" count="1">
            <x v="107"/>
          </reference>
        </references>
      </pivotArea>
    </format>
    <format dxfId="1053">
      <pivotArea dataOnly="0" outline="0" fieldPosition="0">
        <references count="1">
          <reference field="4294967294" count="1">
            <x v="95"/>
          </reference>
        </references>
      </pivotArea>
    </format>
    <format dxfId="1054">
      <pivotArea dataOnly="0" outline="0" fieldPosition="0">
        <references count="1">
          <reference field="4294967294" count="1">
            <x v="11"/>
          </reference>
        </references>
      </pivotArea>
    </format>
    <format dxfId="1055">
      <pivotArea dataOnly="0" outline="0" fieldPosition="0">
        <references count="1">
          <reference field="4294967294" count="1">
            <x v="11"/>
          </reference>
        </references>
      </pivotArea>
    </format>
    <format dxfId="1056">
      <pivotArea dataOnly="0" outline="0" fieldPosition="0">
        <references count="1">
          <reference field="4294967294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1057">
      <pivotArea dataOnly="0" outline="0" fieldPosition="0">
        <references count="1">
          <reference field="4294967294" count="12"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</references>
      </pivotArea>
    </format>
    <format dxfId="1058">
      <pivotArea dataOnly="0" outline="0" fieldPosition="0">
        <references count="1">
          <reference field="4294967294" count="12"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</reference>
        </references>
      </pivotArea>
    </format>
    <format dxfId="1059">
      <pivotArea dataOnly="0" outline="0" fieldPosition="0">
        <references count="1">
          <reference field="4294967294" count="12"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</reference>
        </references>
      </pivotArea>
    </format>
    <format dxfId="1060">
      <pivotArea dataOnly="0" outline="0" fieldPosition="0">
        <references count="1">
          <reference field="4294967294" count="12"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</reference>
        </references>
      </pivotArea>
    </format>
    <format dxfId="1061">
      <pivotArea dataOnly="0" outline="0" fieldPosition="0">
        <references count="1">
          <reference field="4294967294" count="12"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</reference>
        </references>
      </pivotArea>
    </format>
    <format dxfId="1062">
      <pivotArea dataOnly="0" outline="0" fieldPosition="0">
        <references count="1">
          <reference field="4294967294" count="12"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</reference>
        </references>
      </pivotArea>
    </format>
    <format dxfId="1063">
      <pivotArea dataOnly="0" outline="0" fieldPosition="0">
        <references count="1">
          <reference field="4294967294" count="12"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</reference>
        </references>
      </pivotArea>
    </format>
    <format dxfId="1064">
      <pivotArea dataOnly="0" outline="0" fieldPosition="0">
        <references count="1">
          <reference field="4294967294" count="12"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</reference>
        </references>
      </pivotArea>
    </format>
    <format dxfId="1065">
      <pivotArea collapsedLevelsAreSubtotals="1" fieldPosition="0">
        <references count="2">
          <reference field="4294967294" count="1">
            <x v="95"/>
          </reference>
          <reference field="1" count="1" selected="0">
            <x v="1048832"/>
          </reference>
        </references>
      </pivotArea>
    </format>
    <format dxfId="1066">
      <pivotArea grandCol="1" outline="0" collapsedLevelsAreSubtotals="1" fieldPosition="0"/>
    </format>
  </formats>
  <conditionalFormats count="11">
    <conditionalFormat priority="29">
      <pivotAreas count="1">
        <pivotArea type="data" collapsedLevelsAreSubtotals="1" fieldPosition="0">
          <references count="1">
            <reference field="4294967294" count="1">
              <x v="11"/>
            </reference>
          </references>
        </pivotArea>
      </pivotAreas>
    </conditionalFormat>
    <conditionalFormat priority="30">
      <pivotAreas count="1">
        <pivotArea type="data" collapsedLevelsAreSubtotals="1" fieldPosition="0">
          <references count="1">
            <reference field="4294967294" count="1">
              <x v="23"/>
            </reference>
          </references>
        </pivotArea>
      </pivotAreas>
    </conditionalFormat>
    <conditionalFormat priority="31">
      <pivotAreas count="1">
        <pivotArea type="data" collapsedLevelsAreSubtotals="1" fieldPosition="0">
          <references count="1">
            <reference field="4294967294" count="1">
              <x v="35"/>
            </reference>
          </references>
        </pivotArea>
      </pivotAreas>
    </conditionalFormat>
    <conditionalFormat priority="32">
      <pivotAreas count="1">
        <pivotArea type="data" collapsedLevelsAreSubtotals="1" fieldPosition="0">
          <references count="1">
            <reference field="4294967294" count="1">
              <x v="47"/>
            </reference>
          </references>
        </pivotArea>
      </pivotAreas>
    </conditionalFormat>
    <conditionalFormat priority="33">
      <pivotAreas count="1">
        <pivotArea type="data" collapsedLevelsAreSubtotals="1" fieldPosition="0">
          <references count="1">
            <reference field="4294967294" count="1">
              <x v="59"/>
            </reference>
          </references>
        </pivotArea>
      </pivotAreas>
    </conditionalFormat>
    <conditionalFormat priority="34">
      <pivotAreas count="1">
        <pivotArea type="data" collapsedLevelsAreSubtotals="1" fieldPosition="0">
          <references count="1">
            <reference field="4294967294" count="1">
              <x v="71"/>
            </reference>
          </references>
        </pivotArea>
      </pivotAreas>
    </conditionalFormat>
    <conditionalFormat priority="35">
      <pivotAreas count="1">
        <pivotArea type="data" collapsedLevelsAreSubtotals="1" fieldPosition="0">
          <references count="1">
            <reference field="4294967294" count="1">
              <x v="83"/>
            </reference>
          </references>
        </pivotArea>
      </pivotAreas>
    </conditionalFormat>
    <conditionalFormat priority="36">
      <pivotAreas count="1">
        <pivotArea type="data" collapsedLevelsAreSubtotals="1" fieldPosition="0">
          <references count="2">
            <reference field="4294967294" count="1">
              <x v="107"/>
            </reference>
            <reference field="1" count="1" selected="0">
              <x v="1048832"/>
            </reference>
          </references>
        </pivotArea>
      </pivotAreas>
    </conditionalFormat>
    <conditionalFormat priority="37">
      <pivotAreas count="1">
        <pivotArea type="data" collapsedLevelsAreSubtotals="1" fieldPosition="0">
          <references count="2">
            <reference field="4294967294" count="1">
              <x v="95"/>
            </reference>
            <reference field="1" count="1" selected="0">
              <x v="1048832"/>
            </reference>
          </references>
        </pivotArea>
      </pivotAreas>
    </conditionalFormat>
    <conditionalFormat priority="28">
      <pivotAreas count="2">
        <pivotArea type="data" collapsedLevelsAreSubtotals="1" fieldPosition="0">
          <references count="2">
            <reference field="4294967294" count="1">
              <x v="95"/>
            </reference>
            <reference field="1" count="6" selected="0">
              <x v="1048832"/>
              <x v="1048832"/>
              <x v="1048832"/>
              <x v="1048832"/>
              <x v="1048832"/>
              <x v="1048832"/>
            </reference>
          </references>
        </pivotArea>
        <pivotArea type="data" grandCol="1" collapsedLevelsAreSubtotals="1" fieldPosition="0">
          <references count="1">
            <reference field="4294967294" count="1">
              <x v="95"/>
            </reference>
          </references>
        </pivotArea>
      </pivotAreas>
    </conditionalFormat>
    <conditionalFormat priority="27">
      <pivotAreas count="2">
        <pivotArea type="data" collapsedLevelsAreSubtotals="1" fieldPosition="0">
          <references count="2">
            <reference field="4294967294" count="1">
              <x v="107"/>
            </reference>
            <reference field="1" count="6" selected="0">
              <x v="1048832"/>
              <x v="1048832"/>
              <x v="1048832"/>
              <x v="1048832"/>
              <x v="1048832"/>
              <x v="1048832"/>
            </reference>
          </references>
        </pivotArea>
        <pivotArea type="data" grandCol="1" collapsedLevelsAreSubtotals="1" fieldPosition="0">
          <references count="1">
            <reference field="4294967294" count="1">
              <x v="107"/>
            </reference>
          </references>
        </pivotArea>
      </pivotAreas>
    </conditionalFormat>
  </conditionalFormats>
  <pivotHierarchies count="145"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caption="10.Payments with Available Funds"/>
    <pivotHierarchy dragToRow="0" dragToCol="0" dragToPage="0" dragToData="1" caption="11.Payments with Credit Funds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1">
    <rowHierarchyUsage hierarchyUsage="-2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A3C22E-9E27-47D8-B59D-A713B475D71A}" name="PivotTable2" cacheId="119" dataOnRows="1" applyNumberFormats="0" applyBorderFormats="0" applyFontFormats="0" applyPatternFormats="0" applyAlignmentFormats="0" applyWidthHeightFormats="1" dataCaption="Values" grandTotalCaption="Total" tag="5494df88-4ab7-4522-8dc7-688a5ec0f20d" updatedVersion="7" minRefreshableVersion="3" showDrill="0" useAutoFormatting="1" subtotalHiddenItems="1" rowGrandTotals="0" itemPrintTitles="1" createdVersion="7" indent="0" showHeaders="0" outline="1" outlineData="1" multipleFieldFilters="0">
  <location ref="B5:L17" firstHeaderRow="0" firstDataRow="1" firstDataCol="1" rowPageCount="2" colPageCount="1"/>
  <pivotFields count="15">
    <pivotField axis="axisCol" allDrilled="1" subtotalTop="0" showAll="0" dataSourceSort="1" defaultSubtotal="0" defaultAttributeDrillState="1">
      <items count="9">
        <item x="0"/>
        <item n="Week 1" x="1"/>
        <item n="Week 2" x="2"/>
        <item n="Week 3" x="3"/>
        <item n="Week 4" x="4"/>
        <item n="Week 5" x="5"/>
        <item n="Week 6" x="6"/>
        <item n="Week 7" x="7"/>
        <item n="Week 8" x="8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dataField="1" subtotalTop="0" showAll="0" defaultSubtotal="0"/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1">
    <field x="-2"/>
  </rowFields>
  <row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rowItems>
  <colFields count="1">
    <field x="0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2">
    <pageField fld="1" hier="2" name="[CF].[BU].[All]" cap="All"/>
    <pageField fld="12" hier="7" name="[CF].[RPvsTP].&amp;" cap=""/>
  </pageFields>
  <dataFields count="12">
    <dataField fld="2" subtotal="count" baseField="0" baseItem="0"/>
    <dataField fld="3" subtotal="count" baseField="0" baseItem="0"/>
    <dataField fld="4" subtotal="count" baseField="0" baseItem="0" numFmtId="173"/>
    <dataField fld="5" subtotal="count" baseField="0" baseItem="0"/>
    <dataField fld="6" subtotal="count" baseField="0" baseItem="0"/>
    <dataField fld="7" subtotal="count" baseField="0" baseItem="0" numFmtId="173"/>
    <dataField fld="8" subtotal="count" baseField="0" baseItem="0"/>
    <dataField fld="9" subtotal="count" baseField="0" baseItem="0"/>
    <dataField fld="10" subtotal="count" baseField="0" baseItem="0" numFmtId="173"/>
    <dataField fld="13" subtotal="count" baseField="0" baseItem="0"/>
    <dataField fld="14" subtotal="count" baseField="0" baseItem="0"/>
    <dataField fld="11" subtotal="count" baseField="0" baseItem="4" numFmtId="169"/>
  </dataFields>
  <formats count="15">
    <format dxfId="1020">
      <pivotArea dataOnly="0" outline="0" fieldPosition="0">
        <references count="1">
          <reference field="4294967294" count="1">
            <x v="2"/>
          </reference>
        </references>
      </pivotArea>
    </format>
    <format dxfId="1021">
      <pivotArea dataOnly="0" outline="0" fieldPosition="0">
        <references count="1">
          <reference field="4294967294" count="1">
            <x v="5"/>
          </reference>
        </references>
      </pivotArea>
    </format>
    <format dxfId="1022">
      <pivotArea dataOnly="0" outline="0" fieldPosition="0">
        <references count="1">
          <reference field="4294967294" count="1">
            <x v="8"/>
          </reference>
        </references>
      </pivotArea>
    </format>
    <format dxfId="1023">
      <pivotArea dataOnly="0" outline="0" fieldPosition="0">
        <references count="1">
          <reference field="4294967294" count="1">
            <x v="11"/>
          </reference>
        </references>
      </pivotArea>
    </format>
    <format dxfId="1024">
      <pivotArea dataOnly="0" outline="0" fieldPosition="0">
        <references count="1">
          <reference field="4294967294" count="1">
            <x v="11"/>
          </reference>
        </references>
      </pivotArea>
    </format>
    <format dxfId="1025">
      <pivotArea dataOnly="0" outline="0" fieldPosition="0">
        <references count="1">
          <reference field="4294967294" count="3">
            <x v="2"/>
            <x v="5"/>
            <x v="8"/>
          </reference>
        </references>
      </pivotArea>
    </format>
    <format dxfId="1026">
      <pivotArea type="all" dataOnly="0" outline="0" fieldPosition="0"/>
    </format>
    <format dxfId="1027">
      <pivotArea outline="0" collapsedLevelsAreSubtotals="1" fieldPosition="0"/>
    </format>
    <format dxfId="1028">
      <pivotArea outline="0" fieldPosition="0">
        <references count="1">
          <reference field="4294967294" count="1">
            <x v="11"/>
          </reference>
        </references>
      </pivotArea>
    </format>
    <format dxfId="1029">
      <pivotArea dataOnly="0" labelOnly="1" outline="0" fieldPosition="0">
        <references count="1">
          <reference field="1" count="0"/>
        </references>
      </pivotArea>
    </format>
    <format dxfId="1030">
      <pivotArea dataOnly="0" labelOnly="1" outline="0" fieldPosition="0">
        <references count="1">
          <reference field="1" count="0"/>
        </references>
      </pivotArea>
    </format>
    <format dxfId="1031">
      <pivotArea dataOnly="0" labelOnly="1" outline="0" fieldPosition="0">
        <references count="1">
          <reference field="1" count="0"/>
        </references>
      </pivotArea>
    </format>
    <format dxfId="1032">
      <pivotArea outline="0" fieldPosition="0">
        <references count="1">
          <reference field="4294967294" count="1">
            <x v="2"/>
          </reference>
        </references>
      </pivotArea>
    </format>
    <format dxfId="1033">
      <pivotArea outline="0" fieldPosition="0">
        <references count="1">
          <reference field="4294967294" count="1">
            <x v="5"/>
          </reference>
        </references>
      </pivotArea>
    </format>
    <format dxfId="1034">
      <pivotArea outline="0" fieldPosition="0">
        <references count="1">
          <reference field="4294967294" count="1">
            <x v="8"/>
          </reference>
        </references>
      </pivotArea>
    </format>
  </formats>
  <pivotHierarchies count="14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1">
    <rowHierarchyUsage hierarchyUsage="-2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AC58AA-4ED3-428B-93EB-BF38D60C2F43}" name="PivotTable1" cacheId="125" applyNumberFormats="0" applyBorderFormats="0" applyFontFormats="0" applyPatternFormats="0" applyAlignmentFormats="0" applyWidthHeightFormats="1" dataCaption="Values" grandTotalCaption="Total" tag="d920bb81-1e52-4a71-b2f3-58eaff6acc5b" updatedVersion="7" minRefreshableVersion="3" useAutoFormatting="1" subtotalHiddenItems="1" itemPrintTitles="1" createdVersion="7" indent="0" showHeaders="0" outline="1" outlineData="1" multipleFieldFilters="0">
  <location ref="B24:L43" firstHeaderRow="1" firstDataRow="2" firstDataCol="1" rowPageCount="2" colPageCount="1"/>
  <pivotFields count="7">
    <pivotField axis="axisRow" allDrilled="1" showAll="0" defaultAttributeDrillState="1">
      <items count="6">
        <item x="0"/>
        <item x="1"/>
        <item x="2"/>
        <item x="4"/>
        <item x="3"/>
        <item t="default"/>
      </items>
    </pivotField>
    <pivotField axis="axisRow" allDrilled="1" subtotalTop="0" showAll="0" defaultSubtotal="0">
      <items count="10">
        <item x="0" e="0"/>
        <item x="1" e="0"/>
        <item x="2" e="0"/>
        <item x="3" e="0"/>
        <item x="4" e="0"/>
        <item x="5" e="0"/>
        <item x="6" e="0"/>
        <item x="7" e="0"/>
        <item x="8" e="0"/>
        <item x="9" e="0"/>
      </items>
    </pivotField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Col" allDrilled="1" subtotalTop="0" showAll="0" dataSourceSort="1" defaultSubtotal="0" defaultAttributeDrillState="1">
      <items count="9">
        <item x="0"/>
        <item n="Week 1" x="1"/>
        <item n="Week 2" x="2"/>
        <item n="Week 3" x="3"/>
        <item n="Week 4" x="4"/>
        <item n="Week 5" x="5"/>
        <item n="Week 6" x="6"/>
        <item n="Week 7" x="7"/>
        <item n="Week 8" x="8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axis="axisPage" allDrilled="1" subtotalTop="0" showAll="0" dataSourceSort="1" defaultSubtotal="0" defaultAttributeDrillState="1"/>
  </pivotFields>
  <rowFields count="3">
    <field x="0"/>
    <field x="1"/>
    <field x="2"/>
  </rowFields>
  <rowItems count="18">
    <i>
      <x/>
    </i>
    <i r="1">
      <x/>
    </i>
    <i r="1">
      <x v="1"/>
    </i>
    <i>
      <x v="1"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>
      <x v="2"/>
    </i>
    <i r="1">
      <x v="8"/>
    </i>
    <i>
      <x v="3"/>
    </i>
    <i r="1">
      <x v="9"/>
    </i>
    <i>
      <x v="4"/>
    </i>
    <i r="1">
      <x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2">
    <pageField fld="4" hier="2" name="[CF].[BU].[All]" cap="All"/>
    <pageField fld="6" hier="7" name="[CF].[RPvsTP].&amp;" cap=""/>
  </pageFields>
  <dataFields count="1">
    <dataField fld="5" subtotal="count" baseField="1" baseItem="11" numFmtId="173"/>
  </dataFields>
  <formats count="35">
    <format dxfId="1067">
      <pivotArea type="all" dataOnly="0" outline="0" fieldPosition="0"/>
    </format>
    <format dxfId="1068">
      <pivotArea outline="0" collapsedLevelsAreSubtotals="1" fieldPosition="0"/>
    </format>
    <format dxfId="1069">
      <pivotArea type="origin" dataOnly="0" labelOnly="1" outline="0" fieldPosition="0"/>
    </format>
    <format dxfId="1070">
      <pivotArea type="topRight" dataOnly="0" labelOnly="1" outline="0" fieldPosition="0"/>
    </format>
    <format dxfId="1071">
      <pivotArea dataOnly="0" labelOnly="1" fieldPosition="0">
        <references count="1">
          <reference field="0" count="0"/>
        </references>
      </pivotArea>
    </format>
    <format dxfId="1072">
      <pivotArea dataOnly="0" labelOnly="1" grandRow="1" outline="0" fieldPosition="0"/>
    </format>
    <format dxfId="1073">
      <pivotArea dataOnly="0" labelOnly="1" fieldPosition="0">
        <references count="2">
          <reference field="0" count="1" selected="0">
            <x v="0"/>
          </reference>
          <reference field="1" count="3">
            <x v="1048832"/>
            <x v="1048832"/>
            <x v="1048832"/>
          </reference>
        </references>
      </pivotArea>
    </format>
    <format dxfId="1074">
      <pivotArea dataOnly="0" labelOnly="1" fieldPosition="0">
        <references count="2">
          <reference field="0" count="1" selected="0">
            <x v="1048832"/>
          </reference>
          <reference field="1" count="6">
            <x v="0"/>
            <x v="1048832"/>
            <x v="1048832"/>
            <x v="1048832"/>
            <x v="1048832"/>
            <x v="1048832"/>
          </reference>
        </references>
      </pivotArea>
    </format>
    <format dxfId="1075">
      <pivotArea dataOnly="0" labelOnly="1" fieldPosition="0">
        <references count="2">
          <reference field="0" count="1" selected="0">
            <x v="1048832"/>
          </reference>
          <reference field="1" count="1">
            <x v="1048832"/>
          </reference>
        </references>
      </pivotArea>
    </format>
    <format dxfId="1076">
      <pivotArea dataOnly="0" labelOnly="1" fieldPosition="0">
        <references count="2">
          <reference field="0" count="1" selected="0">
            <x v="1048832"/>
          </reference>
          <reference field="1" count="1">
            <x v="1048832"/>
          </reference>
        </references>
      </pivotArea>
    </format>
    <format dxfId="1077">
      <pivotArea dataOnly="0" labelOnly="1" fieldPosition="0">
        <references count="1">
          <reference field="3" count="0"/>
        </references>
      </pivotArea>
    </format>
    <format dxfId="1078">
      <pivotArea dataOnly="0" labelOnly="1" grandCol="1" outline="0" fieldPosition="0"/>
    </format>
    <format dxfId="1079">
      <pivotArea type="topRight" dataOnly="0" labelOnly="1" outline="0" fieldPosition="0"/>
    </format>
    <format dxfId="1080">
      <pivotArea dataOnly="0" labelOnly="1" fieldPosition="0">
        <references count="1">
          <reference field="3" count="0"/>
        </references>
      </pivotArea>
    </format>
    <format dxfId="1081">
      <pivotArea dataOnly="0" labelOnly="1" grandCol="1" outline="0" fieldPosition="0"/>
    </format>
    <format dxfId="1082">
      <pivotArea type="topRight" dataOnly="0" labelOnly="1" outline="0" fieldPosition="0"/>
    </format>
    <format dxfId="1083">
      <pivotArea dataOnly="0" labelOnly="1" fieldPosition="0">
        <references count="1">
          <reference field="3" count="0"/>
        </references>
      </pivotArea>
    </format>
    <format dxfId="1084">
      <pivotArea dataOnly="0" labelOnly="1" grandCol="1" outline="0" fieldPosition="0"/>
    </format>
    <format dxfId="1085">
      <pivotArea type="topRight" dataOnly="0" labelOnly="1" outline="0" fieldPosition="0"/>
    </format>
    <format dxfId="1086">
      <pivotArea dataOnly="0" labelOnly="1" fieldPosition="0">
        <references count="1">
          <reference field="3" count="0"/>
        </references>
      </pivotArea>
    </format>
    <format dxfId="1087">
      <pivotArea dataOnly="0" labelOnly="1" grandCol="1" outline="0" fieldPosition="0"/>
    </format>
    <format dxfId="1088">
      <pivotArea dataOnly="0" labelOnly="1" outline="0" fieldPosition="0">
        <references count="1">
          <reference field="4" count="0"/>
        </references>
      </pivotArea>
    </format>
    <format dxfId="1089">
      <pivotArea dataOnly="0" labelOnly="1" outline="0" fieldPosition="0">
        <references count="1">
          <reference field="4" count="0"/>
        </references>
      </pivotArea>
    </format>
    <format dxfId="1090">
      <pivotArea dataOnly="0" labelOnly="1" fieldPosition="0">
        <references count="1">
          <reference field="3" count="0"/>
        </references>
      </pivotArea>
    </format>
    <format dxfId="1091">
      <pivotArea dataOnly="0" labelOnly="1" grandCol="1" outline="0" fieldPosition="0"/>
    </format>
    <format dxfId="1092">
      <pivotArea dataOnly="0" labelOnly="1" fieldPosition="0">
        <references count="1">
          <reference field="3" count="0"/>
        </references>
      </pivotArea>
    </format>
    <format dxfId="1093">
      <pivotArea dataOnly="0" labelOnly="1" grandCol="1" outline="0" fieldPosition="0"/>
    </format>
    <format dxfId="1094">
      <pivotArea dataOnly="0" labelOnly="1" fieldPosition="0">
        <references count="1">
          <reference field="3" count="0"/>
        </references>
      </pivotArea>
    </format>
    <format dxfId="1095">
      <pivotArea dataOnly="0" labelOnly="1" grandCol="1" outline="0" fieldPosition="0"/>
    </format>
    <format dxfId="1096">
      <pivotArea outline="0" collapsedLevelsAreSubtotals="1" fieldPosition="0">
        <references count="1">
          <reference field="3" count="1" selected="0">
            <x v="8"/>
          </reference>
        </references>
      </pivotArea>
    </format>
    <format dxfId="1097">
      <pivotArea dataOnly="0" labelOnly="1" fieldPosition="0">
        <references count="1">
          <reference field="3" count="1">
            <x v="8"/>
          </reference>
        </references>
      </pivotArea>
    </format>
    <format dxfId="1098">
      <pivotArea dataOnly="0" labelOnly="1" outline="0" fieldPosition="0">
        <references count="1">
          <reference field="4" count="0"/>
        </references>
      </pivotArea>
    </format>
    <format dxfId="1099">
      <pivotArea dataOnly="0" labelOnly="1" fieldPosition="0">
        <references count="1">
          <reference field="3" count="0"/>
        </references>
      </pivotArea>
    </format>
    <format dxfId="1100">
      <pivotArea dataOnly="0" labelOnly="1" grandCol="1" outline="0" fieldPosition="0"/>
    </format>
    <format dxfId="1101">
      <pivotArea outline="0" fieldPosition="0">
        <references count="1">
          <reference field="4294967294" count="1">
            <x v="0"/>
          </reference>
        </references>
      </pivotArea>
    </format>
  </formats>
  <conditionalFormats count="1">
    <conditionalFormat priority="1">
      <pivotAreas count="1">
        <pivotArea grandRow="1" fieldPosition="0"/>
      </pivotAreas>
    </conditionalFormat>
  </conditionalFormats>
  <pivotHierarchies count="14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CF].[RPvsTP].&amp;"/>
        <member name=""/>
      </members>
    </pivotHierarchy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3">
    <rowHierarchyUsage hierarchyUsage="6"/>
    <rowHierarchyUsage hierarchyUsage="4"/>
    <rowHierarchyUsage hierarchyUsage="5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927DC10-7CEA-4C87-A7CE-23F28C0CD63A}" name="PivotTable1" cacheId="116" applyNumberFormats="0" applyBorderFormats="0" applyFontFormats="0" applyPatternFormats="0" applyAlignmentFormats="0" applyWidthHeightFormats="1" dataCaption="Values" grandTotalCaption="Total" tag="8fe642e8-6cf7-4858-9ec9-8ca4a5821389" updatedVersion="7" minRefreshableVersion="3" showDrill="0" useAutoFormatting="1" subtotalHiddenItems="1" rowGrandTotals="0" itemPrintTitles="1" createdVersion="7" indent="0" showHeaders="0" outline="1" outlineData="1" multipleFieldFilters="0">
  <location ref="M56:O65" firstHeaderRow="0" firstDataRow="1" firstDataCol="1" rowPageCount="1" colPageCount="1"/>
  <pivotFields count="4">
    <pivotField axis="axisRow" allDrilled="1" subtotalTop="0" showAll="0" dataSourceSort="1" defaultSubtotal="0" defaultAttributeDrillState="1">
      <items count="9">
        <item x="0"/>
        <item n="Week 1" x="1"/>
        <item n="Week 2" x="2"/>
        <item n="Week 3" x="3"/>
        <item n="Week 4" x="4"/>
        <item n="Week 5" x="5"/>
        <item n="Week 6" x="6"/>
        <item n="Week 7" x="7"/>
        <item n="Week 8" x="8"/>
      </items>
    </pivotField>
    <pivotField dataField="1" subtotalTop="0" showAll="0" defaultSubtotal="0"/>
    <pivotField dataField="1" subtotalTop="0" showAll="0" defaultSubtotal="0"/>
    <pivotField axis="axisPage"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1">
    <field x="-2"/>
  </colFields>
  <colItems count="2">
    <i>
      <x/>
    </i>
    <i i="1">
      <x v="1"/>
    </i>
  </colItems>
  <pageFields count="1">
    <pageField fld="3" hier="7" name="[CF].[RPvsTP].[All]" cap="All"/>
  </pageFields>
  <dataFields count="2">
    <dataField fld="1" subtotal="count" baseField="0" baseItem="0"/>
    <dataField fld="2" subtotal="count" baseField="0" baseItem="0"/>
  </dataFields>
  <formats count="1">
    <format dxfId="1019">
      <pivotArea outline="0" collapsedLevelsAreSubtotals="1" fieldPosition="0"/>
    </format>
  </formats>
  <pivotHierarchies count="145"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caption="10.Payments with Available Funds"/>
    <pivotHierarchy dragToRow="0" dragToCol="0" dragToPage="0" dragToData="1" caption="11.Payments with Credit Funds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1">
    <rowHierarchyUsage hierarchyUsage="3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F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9EC78F-5ACD-42E3-B695-DEF4D59C4676}" name="PivotTable1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compact="0" compactData="0" multipleFieldFilters="0">
  <location ref="M2:O4" firstHeaderRow="1" firstDataRow="1" firstDataCol="3"/>
  <pivotFields count="21">
    <pivotField compact="0" outline="0" showAll="0"/>
    <pivotField compact="0" outline="0" showAll="0"/>
    <pivotField axis="axisRow" compact="0" outline="0" showAll="0" defaultSubtotal="0">
      <items count="81">
        <item m="1" x="33"/>
        <item m="1" x="74"/>
        <item m="1" x="68"/>
        <item m="1" x="70"/>
        <item m="1" x="3"/>
        <item m="1" x="5"/>
        <item m="1" x="25"/>
        <item m="1" x="28"/>
        <item m="1" x="79"/>
        <item m="1" x="61"/>
        <item m="1" x="1"/>
        <item m="1" x="31"/>
        <item m="1" x="42"/>
        <item m="1" x="7"/>
        <item m="1" x="52"/>
        <item m="1" x="72"/>
        <item m="1" x="69"/>
        <item m="1" x="49"/>
        <item m="1" x="55"/>
        <item m="1" x="80"/>
        <item m="1" x="20"/>
        <item m="1" x="77"/>
        <item m="1" x="29"/>
        <item m="1" x="22"/>
        <item m="1" x="58"/>
        <item m="1" x="19"/>
        <item m="1" x="17"/>
        <item m="1" x="34"/>
        <item m="1" x="78"/>
        <item m="1" x="37"/>
        <item m="1" x="38"/>
        <item m="1" x="76"/>
        <item m="1" x="13"/>
        <item m="1" x="48"/>
        <item m="1" x="59"/>
        <item m="1" x="2"/>
        <item m="1" x="51"/>
        <item m="1" x="30"/>
        <item m="1" x="14"/>
        <item m="1" x="53"/>
        <item m="1" x="8"/>
        <item m="1" x="45"/>
        <item m="1" x="32"/>
        <item m="1" x="23"/>
        <item m="1" x="40"/>
        <item m="1" x="65"/>
        <item m="1" x="36"/>
        <item m="1" x="71"/>
        <item m="1" x="54"/>
        <item m="1" x="56"/>
        <item m="1" x="6"/>
        <item x="0"/>
        <item m="1" x="67"/>
        <item m="1" x="62"/>
        <item m="1" x="60"/>
        <item m="1" x="9"/>
        <item m="1" x="75"/>
        <item m="1" x="47"/>
        <item m="1" x="4"/>
        <item m="1" x="27"/>
        <item m="1" x="16"/>
        <item m="1" x="15"/>
        <item m="1" x="43"/>
        <item m="1" x="18"/>
        <item m="1" x="66"/>
        <item m="1" x="46"/>
        <item m="1" x="50"/>
        <item m="1" x="44"/>
        <item m="1" x="12"/>
        <item m="1" x="26"/>
        <item m="1" x="64"/>
        <item m="1" x="39"/>
        <item m="1" x="63"/>
        <item m="1" x="41"/>
        <item m="1" x="21"/>
        <item m="1" x="10"/>
        <item m="1" x="35"/>
        <item m="1" x="57"/>
        <item m="1" x="11"/>
        <item m="1" x="73"/>
        <item m="1" x="24"/>
      </items>
    </pivotField>
    <pivotField compact="0" outline="0" showAll="0"/>
    <pivotField compact="0" outline="0" showAll="0"/>
    <pivotField compact="0" numFmtId="14" outline="0" showAll="0"/>
    <pivotField compact="0" outline="0" showAll="0"/>
    <pivotField compact="0" outline="0" showAll="0"/>
    <pivotField compact="0" numFmtId="166" outline="0" showAll="0"/>
    <pivotField compact="0" numFmtId="166" outline="0" showAll="0"/>
    <pivotField axis="axisRow" compact="0" outline="0" showAll="0" defaultSubtotal="0">
      <items count="6">
        <item m="1" x="5"/>
        <item m="1" x="3"/>
        <item m="1" x="1"/>
        <item m="1" x="2"/>
        <item m="1" x="4"/>
        <item x="0"/>
      </items>
    </pivotField>
    <pivotField compact="0" numFmtId="14" outline="0" showAll="0"/>
    <pivotField compact="0" numFmtId="14" outline="0" showAll="0"/>
    <pivotField compact="0" numFmtId="2" outline="0" showAll="0"/>
    <pivotField compact="0" outline="0" showAll="0"/>
    <pivotField compact="0" outline="0" showAll="0"/>
    <pivotField axis="axisRow" compact="0" outline="0" showAll="0">
      <items count="3">
        <item m="1" x="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</pivotFields>
  <rowFields count="3">
    <field x="2"/>
    <field x="10"/>
    <field x="16"/>
  </rowFields>
  <rowItems count="2">
    <i>
      <x v="51"/>
      <x v="5"/>
      <x v="1"/>
    </i>
    <i t="grand">
      <x/>
    </i>
  </rowItems>
  <colItems count="1">
    <i/>
  </colItem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DF827041-2551-49CE-85B1-984463DA244E}" autoFormatId="16" applyNumberFormats="0" applyBorderFormats="0" applyFontFormats="0" applyPatternFormats="0" applyAlignmentFormats="0" applyWidthHeightFormats="0">
  <queryTableRefresh nextId="39" unboundColumnsRight="8">
    <queryTableFields count="21">
      <queryTableField id="1" name="Source.Name" tableColumnId="1"/>
      <queryTableField id="2" name="Контрагент" tableColumnId="2"/>
      <queryTableField id="3" name="Основание" tableColumnId="3"/>
      <queryTableField id="4" name="Допълнително основание" tableColumnId="4"/>
      <queryTableField id="5" name="Дата" tableColumnId="5"/>
      <queryTableField id="6" name="Дата на падеж" tableColumnId="6"/>
      <queryTableField id="7" name="Валута" tableColumnId="7"/>
      <queryTableField id="8" name="Очакван или докуминтиран разход" tableColumnId="8"/>
      <queryTableField id="9" name="Сума във Валута" tableColumnId="9"/>
      <queryTableField id="10" name="В евро остатък за плащане" tableColumnId="10"/>
      <queryTableField id="28" name="BU" tableColumnId="28"/>
      <queryTableField id="18" name="TODAY" tableColumnId="18"/>
      <queryTableField id="26" name="Monday" tableColumnId="26"/>
      <queryTableField id="27" dataBound="0" tableColumnId="27"/>
      <queryTableField id="30" dataBound="0" tableColumnId="11"/>
      <queryTableField id="31" dataBound="0" tableColumnId="12"/>
      <queryTableField id="32" dataBound="0" tableColumnId="13"/>
      <queryTableField id="33" dataBound="0" tableColumnId="14"/>
      <queryTableField id="34" dataBound="0" tableColumnId="15"/>
      <queryTableField id="35" dataBound="0" tableColumnId="16"/>
      <queryTableField id="37" dataBound="0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E08092-1D10-4527-B053-4F9975FB60C8}" name="ICF" displayName="ICF" ref="B2:P3192" totalsRowShown="0" headerRowDxfId="2063" dataDxfId="2061" headerRowBorderDxfId="2062" tableBorderDxfId="2060">
  <autoFilter ref="B2:P3192" xr:uid="{584EF95E-FC56-4AD7-BE7F-93A8FBAF896B}"/>
  <tableColumns count="15">
    <tableColumn id="1" xr3:uid="{067D2F48-915B-435B-B204-2381686E0D33}" name="Source.Name" dataDxfId="2059"/>
    <tableColumn id="2" xr3:uid="{D69C6C8A-919C-4456-8C78-DC56C73347D2}" name="Контрагент" dataDxfId="2058"/>
    <tableColumn id="3" xr3:uid="{D155D903-2EA1-42A8-A25A-C865C397BAB0}" name="Дата на падеж" dataDxfId="2057"/>
    <tableColumn id="4" xr3:uid="{27B54509-30FF-4AE3-B77F-D53AF87E08D5}" name="Валута" dataDxfId="2056"/>
    <tableColumn id="15" xr3:uid="{0ACA2C1A-56E4-4E1D-BF0E-690B63F96496}" name="Очакван или докуминтиран разход" dataDxfId="496"/>
    <tableColumn id="5" xr3:uid="{D7AB087C-AC64-4035-BAFC-927128B73917}" name="Сума във Валута" dataDxfId="1515"/>
    <tableColumn id="6" xr3:uid="{CC2855E9-39E1-46FB-9341-B113744CF77A}" name="В евро остатък за плащане" dataDxfId="2055"/>
    <tableColumn id="7" xr3:uid="{78E4564F-5634-46D2-BF1D-F2C9CA805C86}" name="BU" dataDxfId="2054"/>
    <tableColumn id="8" xr3:uid="{423E8B42-0A2F-4BEF-B670-3106E3955DCD}" name="TODAY" dataDxfId="2053"/>
    <tableColumn id="9" xr3:uid="{9AED00E4-BAF2-409A-A99A-979205592B98}" name="Monday" dataDxfId="2052">
      <calculatedColumnFormula>$K$1</calculatedColumnFormula>
    </tableColumn>
    <tableColumn id="10" xr3:uid="{6B8BF2E4-3CDC-41DB-A166-4187E51D4496}" name="WEEK" dataDxfId="2051">
      <calculatedColumnFormula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calculatedColumnFormula>
    </tableColumn>
    <tableColumn id="11" xr3:uid="{FB0E69CA-1199-4946-96C2-02A43C390242}" name="GROUP" dataDxfId="2050"/>
    <tableColumn id="12" xr3:uid="{9B42CC4F-B4AA-4359-85A7-5594981772EB}" name="SUBGROUP" dataDxfId="2049"/>
    <tableColumn id="13" xr3:uid="{3679B673-95AE-4C88-A09F-4386C36739F2}" name="TYPE" dataDxfId="2048"/>
    <tableColumn id="14" xr3:uid="{41E9FBCF-D809-4BDA-8241-DC9D9A58EC8A}" name="RPvsTP" dataDxfId="2047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5AE1514-BE29-402A-A5D6-0CEB89DC6E82}" name="OCF" displayName="OCF" ref="B2:V169" tableType="queryTable" totalsRowShown="0" headerRowDxfId="2046" dataDxfId="2045">
  <autoFilter ref="B2:V169" xr:uid="{B5AE1514-BE29-402A-A5D6-0CEB89DC6E82}"/>
  <sortState xmlns:xlrd2="http://schemas.microsoft.com/office/spreadsheetml/2017/richdata2" ref="B3:V169">
    <sortCondition descending="1" ref="K2:K169"/>
  </sortState>
  <tableColumns count="21">
    <tableColumn id="1" xr3:uid="{B1EA2C49-82B7-415D-BFC8-170EA1118823}" uniqueName="1" name="Source.Name" queryTableFieldId="1" dataDxfId="2044"/>
    <tableColumn id="2" xr3:uid="{43EC9550-68FD-4304-808F-CB4B36EA9FCF}" uniqueName="2" name="Контрагент" queryTableFieldId="2" dataDxfId="2043"/>
    <tableColumn id="3" xr3:uid="{3EBAAD32-2120-4891-910D-D231770F0DC5}" uniqueName="3" name="Основание" queryTableFieldId="3" dataDxfId="2042"/>
    <tableColumn id="4" xr3:uid="{95779338-9DFC-41A3-BD29-0CC20DCCBACA}" uniqueName="4" name="Допълнително основание" queryTableFieldId="4" dataDxfId="2041"/>
    <tableColumn id="5" xr3:uid="{2C17A269-2A57-4FC6-9B69-FCB47CAB447E}" uniqueName="5" name="Дата" queryTableFieldId="5" dataDxfId="2040"/>
    <tableColumn id="6" xr3:uid="{8ECBC20A-9AAB-4C5F-8FDC-B991D2887846}" uniqueName="6" name="Дата на падеж" queryTableFieldId="6" dataDxfId="2039"/>
    <tableColumn id="7" xr3:uid="{A960BE9B-11A6-48A0-83DC-94403563FD1F}" uniqueName="7" name="Валута" queryTableFieldId="7" dataDxfId="2038"/>
    <tableColumn id="8" xr3:uid="{ECA09E96-2381-414A-9DE6-F2C703AED6F7}" uniqueName="8" name="Очакван или докуминтиран разход" queryTableFieldId="8" dataDxfId="2037"/>
    <tableColumn id="9" xr3:uid="{EBF2A902-4DB7-4164-ACC9-9E07055FBCC3}" uniqueName="9" name="Сума във Валута" queryTableFieldId="9" dataDxfId="2036"/>
    <tableColumn id="10" xr3:uid="{09F82440-FCD2-42AB-B4C6-04E2DB4AD6DB}" uniqueName="10" name="В евро остатък за плащане" queryTableFieldId="10" dataDxfId="2035"/>
    <tableColumn id="28" xr3:uid="{9EDA757B-81C3-49D6-A3CB-C17A6E0AB8D4}" uniqueName="28" name="BU" queryTableFieldId="28" dataDxfId="2034"/>
    <tableColumn id="18" xr3:uid="{72FEAE5F-ACC4-4CDA-90EF-9418D30FB9B4}" uniqueName="18" name="TODAY" queryTableFieldId="18" dataDxfId="2033"/>
    <tableColumn id="26" xr3:uid="{845F4B46-1DEF-44A6-95AE-1941D0BFF245}" uniqueName="26" name="Monday" queryTableFieldId="26" dataDxfId="2032"/>
    <tableColumn id="27" xr3:uid="{0808FCFC-0399-4341-A01B-AF3BCA93B498}" uniqueName="27" name="WEEK" queryTableFieldId="27" dataDxfId="2031"/>
    <tableColumn id="11" xr3:uid="{D8C86C21-A6AF-4A6D-A053-E043BABD7A74}" uniqueName="11" name="GROUP" queryTableFieldId="30" dataDxfId="2030"/>
    <tableColumn id="12" xr3:uid="{45BD8392-055D-495D-ABBC-7C47B5B9FE68}" uniqueName="12" name="SUBGROUP" queryTableFieldId="31" dataDxfId="2029"/>
    <tableColumn id="13" xr3:uid="{3DD402A1-20F0-45A3-884E-47D5E53CF251}" uniqueName="13" name="TYPE" queryTableFieldId="32" dataDxfId="2028"/>
    <tableColumn id="14" xr3:uid="{6D131EA0-0298-42DF-B6D3-B9A3EC7AF2A3}" uniqueName="14" name="Week adjusments" queryTableFieldId="33" dataDxfId="2027"/>
    <tableColumn id="15" xr3:uid="{D7AD6E24-87CC-490A-8C71-19AB7996DDDA}" uniqueName="15" name="RPvsTP" queryTableFieldId="34" dataDxfId="2026"/>
    <tableColumn id="16" xr3:uid="{D7191A78-9C14-462A-A674-9F2D3241738B}" uniqueName="16" name="Available Funds" queryTableFieldId="35" dataDxfId="2025"/>
    <tableColumn id="19" xr3:uid="{7C7E214F-8E93-4D67-9D15-C7715C285F81}" uniqueName="19" name="Credit Funds" queryTableFieldId="37" dataDxfId="2024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0757C80-7D0E-4B3B-A806-75EC5EB52600}" name="Payments_Add" displayName="Payments_Add" ref="B2:U184" totalsRowShown="0">
  <autoFilter ref="B2:U184" xr:uid="{60757C80-7D0E-4B3B-A806-75EC5EB52600}"/>
  <sortState xmlns:xlrd2="http://schemas.microsoft.com/office/spreadsheetml/2017/richdata2" ref="B3:U71">
    <sortCondition ref="L2:L71"/>
  </sortState>
  <tableColumns count="20">
    <tableColumn id="1" xr3:uid="{7D752D08-3349-41CE-A1D8-92104FC50264}" name="Source.Name" dataDxfId="2023">
      <calculatedColumnFormula>Payments_Add[[#This Row],[BU]]</calculatedColumnFormula>
    </tableColumn>
    <tableColumn id="2" xr3:uid="{8B6DE31A-33BF-4C06-AF3A-69F9CCCF7EC0}" name="Контрагент"/>
    <tableColumn id="3" xr3:uid="{D2E2114D-A280-4221-84ED-8F0B6135AD8F}" name="Основание" dataDxfId="2022"/>
    <tableColumn id="4" xr3:uid="{4A927AF2-0856-4BC9-ADC0-05071B7214CE}" name="Допълнително основание"/>
    <tableColumn id="5" xr3:uid="{6B360C04-1D97-4907-87DE-738BE43C9D6A}" name="Дата" dataDxfId="2021"/>
    <tableColumn id="6" xr3:uid="{299C421B-534D-40B9-AC8F-6A8FE74EEA3E}" name="Дата на падеж" dataDxfId="2020"/>
    <tableColumn id="7" xr3:uid="{A19ED813-79F7-415C-B997-4771D1C1473D}" name="Валута"/>
    <tableColumn id="8" xr3:uid="{6131B31E-5056-45BE-8259-D3FDFCCF2341}" name="Очакван или докуминтиран разход"/>
    <tableColumn id="9" xr3:uid="{BCE696A9-746D-4F86-85F3-FB93EACAFCCA}" name="Сума във Валута"/>
    <tableColumn id="10" xr3:uid="{64E72E02-F0F8-410E-A8A8-31148B85DED4}" name="В евро остатък за плащане" dataDxfId="2019"/>
    <tableColumn id="11" xr3:uid="{163DFB57-17DF-400A-8268-DB4456A126C3}" name="BU"/>
    <tableColumn id="12" xr3:uid="{037ECDEB-AEF4-45A3-B99F-480D109484B4}" name="TODAY"/>
    <tableColumn id="13" xr3:uid="{2D6EE1AA-A2B7-4A6A-AE93-7A1B91C04EF9}" name="Monday" dataDxfId="2018">
      <calculatedColumnFormula>$N$1</calculatedColumnFormula>
    </tableColumn>
    <tableColumn id="14" xr3:uid="{00D9C190-FCA5-42CC-A56A-86E7D2F15621}" name="WEEK" dataDxfId="2017">
      <calculatedColumnFormula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calculatedColumnFormula>
    </tableColumn>
    <tableColumn id="15" xr3:uid="{9D994B21-5081-4F34-9A70-30424684DBC4}" name="GROUP" dataDxfId="2016"/>
    <tableColumn id="16" xr3:uid="{A33DC28F-C151-4E3E-87D8-B281A122EF65}" name="SUBGROUP" dataDxfId="2015"/>
    <tableColumn id="17" xr3:uid="{2F1F7FD5-C102-4B17-9A63-DDD238EC0FC7}" name="TYPE"/>
    <tableColumn id="19" xr3:uid="{709D3B42-1178-4893-B323-6846058A4CF9}" name="RPvsTP"/>
    <tableColumn id="20" xr3:uid="{F25777B4-FDF0-4717-B504-5B23F20C5D92}" name="Available Funds"/>
    <tableColumn id="21" xr3:uid="{0E1AEEF9-414A-4418-A47A-8E4B261615D2}" name="Credit Funds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8524F62-7EC9-416A-AC22-E6FA667FEDF3}" name="Payments_mapping" displayName="Payments_mapping" ref="B2:E87" totalsRowShown="0">
  <autoFilter ref="B2:E87" xr:uid="{B8524F62-7EC9-416A-AC22-E6FA667FEDF3}">
    <filterColumn colId="1">
      <filters>
        <filter val="Materials"/>
      </filters>
    </filterColumn>
  </autoFilter>
  <tableColumns count="4">
    <tableColumn id="1" xr3:uid="{3F000C52-5E47-4498-9DF6-7706A662D3C2}" name="Основание"/>
    <tableColumn id="3" xr3:uid="{318AB5F9-9D2C-43DF-9EE3-8785E0787CE5}" name="GROUP" dataDxfId="2014"/>
    <tableColumn id="4" xr3:uid="{FFBD8335-6596-4245-BF7F-05853D49CDAE}" name="SUBGROUP" dataDxfId="2013"/>
    <tableColumn id="5" xr3:uid="{36EB989A-A833-4169-ADDA-0812A53C373D}" name="TYP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5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7E91F-FF6F-4F9A-AFDB-70F6EF4C2B99}">
  <sheetPr codeName="Sheet1">
    <tabColor rgb="FFC00000"/>
  </sheetPr>
  <dimension ref="B2:W174"/>
  <sheetViews>
    <sheetView showGridLines="0" zoomScale="80" zoomScaleNormal="80" workbookViewId="0">
      <pane ySplit="5" topLeftCell="A56" activePane="bottomLeft" state="frozen"/>
      <selection pane="bottomLeft" activeCell="E65" sqref="E65"/>
    </sheetView>
  </sheetViews>
  <sheetFormatPr baseColWidth="10" defaultColWidth="9.140625" defaultRowHeight="15" outlineLevelCol="1" x14ac:dyDescent="0.25"/>
  <cols>
    <col min="1" max="1" width="2.7109375" customWidth="1"/>
    <col min="2" max="2" width="55.28515625" bestFit="1" customWidth="1"/>
    <col min="3" max="3" width="12.140625" bestFit="1" customWidth="1"/>
    <col min="4" max="4" width="11.42578125" bestFit="1" customWidth="1"/>
    <col min="5" max="5" width="8.42578125" bestFit="1" customWidth="1"/>
    <col min="6" max="6" width="8.7109375" bestFit="1" customWidth="1"/>
    <col min="7" max="7" width="11.42578125" bestFit="1" customWidth="1"/>
    <col min="8" max="8" width="10.5703125" bestFit="1" customWidth="1"/>
    <col min="9" max="9" width="10.28515625" bestFit="1" customWidth="1"/>
    <col min="10" max="10" width="12" customWidth="1"/>
    <col min="11" max="11" width="49.42578125" bestFit="1" customWidth="1"/>
    <col min="12" max="12" width="10.5703125" bestFit="1" customWidth="1"/>
    <col min="13" max="13" width="11.42578125" bestFit="1" customWidth="1"/>
    <col min="14" max="14" width="8.42578125" bestFit="1" customWidth="1"/>
    <col min="15" max="15" width="8.7109375" bestFit="1" customWidth="1"/>
    <col min="16" max="17" width="10.5703125" bestFit="1" customWidth="1"/>
    <col min="18" max="18" width="10.28515625" bestFit="1" customWidth="1"/>
    <col min="19" max="19" width="11.7109375" bestFit="1" customWidth="1"/>
    <col min="20" max="20" width="17.42578125" hidden="1" customWidth="1" outlineLevel="1"/>
    <col min="21" max="21" width="12.140625" hidden="1" customWidth="1" outlineLevel="1"/>
    <col min="22" max="22" width="14.42578125" hidden="1" customWidth="1" outlineLevel="1"/>
    <col min="23" max="23" width="36.140625" bestFit="1" customWidth="1" collapsed="1"/>
    <col min="24" max="24" width="29.42578125" bestFit="1" customWidth="1"/>
    <col min="25" max="25" width="41.140625" bestFit="1" customWidth="1"/>
    <col min="26" max="30" width="9.7109375" bestFit="1" customWidth="1"/>
    <col min="31" max="31" width="11.28515625" bestFit="1" customWidth="1"/>
    <col min="32" max="32" width="9.7109375" bestFit="1" customWidth="1"/>
    <col min="33" max="33" width="11.28515625" bestFit="1" customWidth="1"/>
    <col min="34" max="34" width="9.7109375" bestFit="1" customWidth="1"/>
    <col min="35" max="35" width="11.7109375" bestFit="1" customWidth="1"/>
  </cols>
  <sheetData>
    <row r="2" spans="2:22" x14ac:dyDescent="0.25">
      <c r="K2" s="165" t="s">
        <v>0</v>
      </c>
      <c r="L2" s="260" t="s" vm="1">
        <v>322</v>
      </c>
    </row>
    <row r="3" spans="2:22" ht="15.75" thickBot="1" x14ac:dyDescent="0.3">
      <c r="B3" s="217" t="s">
        <v>0</v>
      </c>
      <c r="C3" s="164" t="s" vm="1">
        <v>322</v>
      </c>
    </row>
    <row r="4" spans="2:22" ht="15.75" thickBot="1" x14ac:dyDescent="0.3">
      <c r="B4" s="30" t="s">
        <v>1</v>
      </c>
      <c r="K4" s="193" t="s">
        <v>1</v>
      </c>
      <c r="M4" s="186"/>
      <c r="N4" s="187"/>
      <c r="O4" s="187"/>
      <c r="P4" s="174"/>
    </row>
    <row r="5" spans="2:22" ht="15.75" thickBot="1" x14ac:dyDescent="0.3">
      <c r="B5" s="164"/>
      <c r="C5" s="164" t="s">
        <v>955</v>
      </c>
      <c r="D5" s="164" t="s">
        <v>338</v>
      </c>
      <c r="E5" s="164" t="s">
        <v>1025</v>
      </c>
      <c r="F5" s="164" t="s">
        <v>1002</v>
      </c>
      <c r="G5" s="164" t="s">
        <v>2</v>
      </c>
      <c r="J5" s="46"/>
      <c r="L5" s="188" t="s">
        <v>955</v>
      </c>
      <c r="M5" s="189" t="s">
        <v>338</v>
      </c>
      <c r="N5" s="189" t="s">
        <v>1025</v>
      </c>
      <c r="O5" s="190" t="s">
        <v>1002</v>
      </c>
      <c r="P5" s="191" t="s">
        <v>2</v>
      </c>
      <c r="U5" s="81" t="s">
        <v>41</v>
      </c>
      <c r="V5" s="80" t="s">
        <v>57</v>
      </c>
    </row>
    <row r="6" spans="2:22" x14ac:dyDescent="0.25">
      <c r="B6" s="184" t="s">
        <v>315</v>
      </c>
      <c r="C6" s="233">
        <v>2555.1877914684915</v>
      </c>
      <c r="D6" s="242">
        <v>1145885.4523034682</v>
      </c>
      <c r="E6" s="242"/>
      <c r="F6" s="242"/>
      <c r="G6" s="243">
        <v>1148440.6400949368</v>
      </c>
      <c r="J6" s="45"/>
      <c r="K6" s="214" t="s">
        <v>320</v>
      </c>
      <c r="L6" s="199">
        <v>-464514.82944604428</v>
      </c>
      <c r="M6" s="199">
        <v>1107964.9630068322</v>
      </c>
      <c r="N6" s="199">
        <v>-1590.2140672782875</v>
      </c>
      <c r="O6" s="199">
        <v>-917.43119266055044</v>
      </c>
      <c r="P6" s="199">
        <v>640942.4883008491</v>
      </c>
      <c r="U6" s="98"/>
      <c r="V6" s="10"/>
    </row>
    <row r="7" spans="2:22" x14ac:dyDescent="0.25">
      <c r="B7" s="185" t="s">
        <v>314</v>
      </c>
      <c r="C7" s="240">
        <v>372189.15556574933</v>
      </c>
      <c r="D7" s="244">
        <v>37920.489296636086</v>
      </c>
      <c r="E7" s="244">
        <v>1590.2140672782875</v>
      </c>
      <c r="F7" s="244">
        <v>917.43119266055044</v>
      </c>
      <c r="G7" s="250">
        <v>412617.29012232425</v>
      </c>
      <c r="J7" s="45"/>
      <c r="K7" s="214" t="s">
        <v>7</v>
      </c>
      <c r="L7" s="199"/>
      <c r="M7" s="199"/>
      <c r="N7" s="199"/>
      <c r="O7" s="199"/>
      <c r="P7" s="199"/>
      <c r="U7" s="98"/>
      <c r="V7" s="10"/>
    </row>
    <row r="8" spans="2:22" x14ac:dyDescent="0.25">
      <c r="B8" s="185" t="s">
        <v>313</v>
      </c>
      <c r="C8" s="240">
        <v>-369633.96777428081</v>
      </c>
      <c r="D8" s="244">
        <v>1107964.9630068322</v>
      </c>
      <c r="E8" s="244">
        <v>-1590.2140672782875</v>
      </c>
      <c r="F8" s="244">
        <v>-917.43119266055044</v>
      </c>
      <c r="G8" s="250">
        <v>735823.34997261257</v>
      </c>
      <c r="J8" s="45"/>
      <c r="K8" s="215" t="s">
        <v>4</v>
      </c>
      <c r="L8" s="213">
        <v>8882.859412133741</v>
      </c>
      <c r="M8" s="213">
        <v>363305.26767971885</v>
      </c>
      <c r="N8" s="213">
        <v>6119.0999360275919</v>
      </c>
      <c r="O8" s="213"/>
      <c r="P8" s="213">
        <v>378307.22702788014</v>
      </c>
      <c r="U8" s="98"/>
      <c r="V8" s="10"/>
    </row>
    <row r="9" spans="2:22" x14ac:dyDescent="0.25">
      <c r="B9" s="185" t="s">
        <v>312</v>
      </c>
      <c r="C9" s="240"/>
      <c r="D9" s="244"/>
      <c r="E9" s="244"/>
      <c r="F9" s="244"/>
      <c r="G9" s="250"/>
      <c r="J9" s="45"/>
      <c r="K9" s="215" t="s">
        <v>5</v>
      </c>
      <c r="L9" s="199">
        <v>-288207.43211009179</v>
      </c>
      <c r="M9" s="199">
        <v>-32988.43792048929</v>
      </c>
      <c r="N9" s="199">
        <v>-1548.6519877675839</v>
      </c>
      <c r="O9" s="199">
        <v>-900.21957186544341</v>
      </c>
      <c r="P9" s="199">
        <v>-323644.74159021414</v>
      </c>
      <c r="U9" s="98"/>
      <c r="V9" s="10"/>
    </row>
    <row r="10" spans="2:22" x14ac:dyDescent="0.25">
      <c r="B10" s="185" t="s">
        <v>311</v>
      </c>
      <c r="C10" s="240"/>
      <c r="D10" s="244"/>
      <c r="E10" s="244"/>
      <c r="F10" s="244"/>
      <c r="G10" s="250"/>
      <c r="J10" s="45"/>
      <c r="K10" s="155" t="s">
        <v>26</v>
      </c>
      <c r="L10" s="199">
        <v>-157141.89113149844</v>
      </c>
      <c r="M10" s="199"/>
      <c r="N10" s="199"/>
      <c r="O10" s="199"/>
      <c r="P10" s="199">
        <v>-157141.89113149844</v>
      </c>
      <c r="U10" s="98"/>
      <c r="V10" s="10"/>
    </row>
    <row r="11" spans="2:22" x14ac:dyDescent="0.25">
      <c r="B11" s="185" t="s">
        <v>310</v>
      </c>
      <c r="C11" s="240"/>
      <c r="D11" s="244"/>
      <c r="E11" s="244"/>
      <c r="F11" s="244"/>
      <c r="G11" s="250"/>
      <c r="J11" s="45"/>
      <c r="K11" s="155" t="s">
        <v>27</v>
      </c>
      <c r="L11" s="199">
        <v>-8816.6666666666661</v>
      </c>
      <c r="M11" s="199"/>
      <c r="N11" s="199"/>
      <c r="O11" s="199"/>
      <c r="P11" s="199">
        <v>-8816.6666666666661</v>
      </c>
      <c r="U11" s="82"/>
      <c r="V11" s="83"/>
    </row>
    <row r="12" spans="2:22" x14ac:dyDescent="0.25">
      <c r="B12" s="185" t="s">
        <v>309</v>
      </c>
      <c r="C12" s="240"/>
      <c r="D12" s="244"/>
      <c r="E12" s="244"/>
      <c r="F12" s="244"/>
      <c r="G12" s="250"/>
      <c r="J12" s="45"/>
      <c r="K12" s="155" t="s">
        <v>28</v>
      </c>
      <c r="L12" s="199">
        <v>-57349.112232415908</v>
      </c>
      <c r="M12" s="199">
        <v>-12923.683486238531</v>
      </c>
      <c r="N12" s="199">
        <v>-1548.6519877675839</v>
      </c>
      <c r="O12" s="199">
        <v>-900.21957186544341</v>
      </c>
      <c r="P12" s="199">
        <v>-72721.667278287467</v>
      </c>
      <c r="U12" s="57"/>
      <c r="V12" s="84">
        <f>S12+T12+U12</f>
        <v>0</v>
      </c>
    </row>
    <row r="13" spans="2:22" x14ac:dyDescent="0.25">
      <c r="B13" s="185" t="s">
        <v>308</v>
      </c>
      <c r="C13" s="240">
        <v>94880.861671763516</v>
      </c>
      <c r="D13" s="244"/>
      <c r="E13" s="244"/>
      <c r="F13" s="244"/>
      <c r="G13" s="250">
        <v>94880.861671763516</v>
      </c>
      <c r="J13" s="45"/>
      <c r="K13" s="155" t="s">
        <v>29</v>
      </c>
      <c r="L13" s="199">
        <v>-3008.814373088685</v>
      </c>
      <c r="M13" s="199">
        <v>-1053.7226299694189</v>
      </c>
      <c r="N13" s="199"/>
      <c r="O13" s="199"/>
      <c r="P13" s="199">
        <v>-4062.5370030581039</v>
      </c>
      <c r="U13" s="98"/>
      <c r="V13" s="10"/>
    </row>
    <row r="14" spans="2:22" x14ac:dyDescent="0.25">
      <c r="B14" s="185" t="s">
        <v>307</v>
      </c>
      <c r="C14" s="240">
        <v>-94880.861671763516</v>
      </c>
      <c r="D14" s="244"/>
      <c r="E14" s="244"/>
      <c r="F14" s="244"/>
      <c r="G14" s="250">
        <v>-94880.861671763516</v>
      </c>
      <c r="J14" s="45"/>
      <c r="K14" s="155" t="s">
        <v>31</v>
      </c>
      <c r="L14" s="199">
        <v>-5489.7868501529047</v>
      </c>
      <c r="M14" s="199">
        <v>-19011.031804281345</v>
      </c>
      <c r="N14" s="199"/>
      <c r="O14" s="199"/>
      <c r="P14" s="199">
        <v>-24500.81865443425</v>
      </c>
      <c r="U14" s="98"/>
      <c r="V14" s="10"/>
    </row>
    <row r="15" spans="2:22" x14ac:dyDescent="0.25">
      <c r="B15" s="185" t="s">
        <v>306</v>
      </c>
      <c r="C15" s="240"/>
      <c r="D15" s="244"/>
      <c r="E15" s="244"/>
      <c r="F15" s="244"/>
      <c r="G15" s="250"/>
      <c r="J15" s="45"/>
      <c r="K15" s="155" t="s">
        <v>32</v>
      </c>
      <c r="L15" s="199"/>
      <c r="M15" s="199"/>
      <c r="N15" s="199"/>
      <c r="O15" s="199"/>
      <c r="P15" s="199"/>
      <c r="U15" s="98"/>
      <c r="V15" s="10"/>
    </row>
    <row r="16" spans="2:22" x14ac:dyDescent="0.25">
      <c r="B16" s="185" t="s">
        <v>305</v>
      </c>
      <c r="C16" s="240"/>
      <c r="D16" s="244"/>
      <c r="E16" s="244"/>
      <c r="F16" s="244"/>
      <c r="G16" s="250"/>
      <c r="J16" s="45"/>
      <c r="K16" s="156" t="s">
        <v>136</v>
      </c>
      <c r="L16" s="199">
        <v>-34088.200611620792</v>
      </c>
      <c r="M16" s="199"/>
      <c r="N16" s="199"/>
      <c r="O16" s="199"/>
      <c r="P16" s="199">
        <v>-34088.200611620792</v>
      </c>
      <c r="U16" s="98"/>
      <c r="V16" s="10"/>
    </row>
    <row r="17" spans="2:22" ht="15.75" thickBot="1" x14ac:dyDescent="0.3">
      <c r="B17" s="218" t="s">
        <v>304</v>
      </c>
      <c r="C17" s="236">
        <v>-464514.82944604434</v>
      </c>
      <c r="D17" s="237">
        <v>1107964.9630068322</v>
      </c>
      <c r="E17" s="237">
        <v>-1590.2140672782875</v>
      </c>
      <c r="F17" s="237">
        <v>-917.43119266055044</v>
      </c>
      <c r="G17" s="251">
        <v>640942.4883008491</v>
      </c>
      <c r="J17" s="57"/>
      <c r="K17" s="156" t="s">
        <v>134</v>
      </c>
      <c r="L17" s="199">
        <v>-22312.960244648315</v>
      </c>
      <c r="M17" s="199"/>
      <c r="N17" s="199"/>
      <c r="O17" s="199"/>
      <c r="P17" s="199">
        <v>-22312.960244648315</v>
      </c>
      <c r="U17" s="82"/>
      <c r="V17" s="10"/>
    </row>
    <row r="18" spans="2:22" x14ac:dyDescent="0.25">
      <c r="B18" s="185" t="s">
        <v>208</v>
      </c>
      <c r="C18" s="240">
        <v>8882.859412133741</v>
      </c>
      <c r="D18" s="244">
        <v>363305.26767971885</v>
      </c>
      <c r="E18" s="244">
        <v>6119.0999360275919</v>
      </c>
      <c r="F18" s="244"/>
      <c r="G18" s="250">
        <v>378307.2270278802</v>
      </c>
      <c r="J18" s="45"/>
      <c r="K18" s="215" t="s">
        <v>11</v>
      </c>
      <c r="L18" s="199"/>
      <c r="M18" s="199"/>
      <c r="N18" s="199"/>
      <c r="O18" s="199">
        <v>15427.54892962108</v>
      </c>
      <c r="P18" s="199">
        <v>15427.54892962108</v>
      </c>
      <c r="U18" s="57"/>
      <c r="V18" s="84"/>
    </row>
    <row r="19" spans="2:22" x14ac:dyDescent="0.25">
      <c r="B19" s="185" t="s">
        <v>209</v>
      </c>
      <c r="C19" s="240">
        <v>288207.43211009179</v>
      </c>
      <c r="D19" s="244">
        <v>32988.43792048929</v>
      </c>
      <c r="E19" s="244">
        <v>1548.6519877675839</v>
      </c>
      <c r="F19" s="244">
        <v>900.21957186544341</v>
      </c>
      <c r="G19" s="250">
        <v>323644.74159021414</v>
      </c>
      <c r="J19" s="45"/>
      <c r="K19" s="215" t="s">
        <v>12</v>
      </c>
      <c r="L19" s="199">
        <v>-15266.055045871559</v>
      </c>
      <c r="M19" s="199"/>
      <c r="N19" s="199"/>
      <c r="O19" s="199"/>
      <c r="P19" s="199">
        <v>-15266.055045871559</v>
      </c>
      <c r="U19" s="57"/>
      <c r="V19" s="84">
        <f>S19+T19+U19</f>
        <v>0</v>
      </c>
    </row>
    <row r="20" spans="2:22" x14ac:dyDescent="0.25">
      <c r="B20" s="185" t="s">
        <v>210</v>
      </c>
      <c r="C20" s="240">
        <v>-279324.57269795804</v>
      </c>
      <c r="D20" s="244">
        <v>330316.82975922956</v>
      </c>
      <c r="E20" s="244">
        <v>4570.4479482600082</v>
      </c>
      <c r="F20" s="244">
        <v>-900.21957186544341</v>
      </c>
      <c r="G20" s="250">
        <v>54662.485437666066</v>
      </c>
      <c r="J20" s="45"/>
      <c r="K20" s="222" t="s">
        <v>1073</v>
      </c>
      <c r="L20" s="223">
        <v>-294590.62774382957</v>
      </c>
      <c r="M20" s="223">
        <v>330316.82975922956</v>
      </c>
      <c r="N20" s="223">
        <v>4570.4479482600082</v>
      </c>
      <c r="O20" s="223">
        <v>14527.329357755636</v>
      </c>
      <c r="P20" s="223">
        <v>54823.979321415478</v>
      </c>
      <c r="U20" s="98"/>
      <c r="V20" s="10"/>
    </row>
    <row r="21" spans="2:22" x14ac:dyDescent="0.25">
      <c r="B21" s="185" t="s">
        <v>211</v>
      </c>
      <c r="C21" s="240"/>
      <c r="D21" s="244"/>
      <c r="E21" s="244"/>
      <c r="F21" s="244"/>
      <c r="G21" s="250"/>
      <c r="J21" s="45"/>
      <c r="K21" s="214" t="s">
        <v>14</v>
      </c>
      <c r="L21" s="199"/>
      <c r="M21" s="199"/>
      <c r="N21" s="199"/>
      <c r="O21" s="199"/>
      <c r="P21" s="199"/>
      <c r="U21" s="98"/>
      <c r="V21" s="10"/>
    </row>
    <row r="22" spans="2:22" x14ac:dyDescent="0.25">
      <c r="B22" s="185" t="s">
        <v>212</v>
      </c>
      <c r="C22" s="240"/>
      <c r="D22" s="244"/>
      <c r="E22" s="244"/>
      <c r="F22" s="244"/>
      <c r="G22" s="250"/>
      <c r="J22" s="45"/>
      <c r="K22" s="215" t="s">
        <v>4</v>
      </c>
      <c r="L22" s="213"/>
      <c r="M22" s="213">
        <v>7414.4185155310797</v>
      </c>
      <c r="N22" s="213"/>
      <c r="O22" s="213"/>
      <c r="P22" s="213">
        <v>7414.4185155310797</v>
      </c>
      <c r="U22" s="98"/>
      <c r="V22" s="10"/>
    </row>
    <row r="23" spans="2:22" x14ac:dyDescent="0.25">
      <c r="B23" s="185" t="s">
        <v>213</v>
      </c>
      <c r="C23" s="240"/>
      <c r="D23" s="244"/>
      <c r="E23" s="244"/>
      <c r="F23" s="244"/>
      <c r="G23" s="250"/>
      <c r="J23" s="45"/>
      <c r="K23" s="215" t="s">
        <v>5</v>
      </c>
      <c r="L23" s="199">
        <v>-196977.72926605507</v>
      </c>
      <c r="M23" s="199">
        <v>-13215.550458715597</v>
      </c>
      <c r="N23" s="199"/>
      <c r="O23" s="199"/>
      <c r="P23" s="199">
        <v>-210193.27972477066</v>
      </c>
      <c r="U23" s="82"/>
      <c r="V23" s="10"/>
    </row>
    <row r="24" spans="2:22" x14ac:dyDescent="0.25">
      <c r="B24" s="185" t="s">
        <v>214</v>
      </c>
      <c r="C24" s="240"/>
      <c r="D24" s="244"/>
      <c r="E24" s="244"/>
      <c r="F24" s="244">
        <v>15427.54892962108</v>
      </c>
      <c r="G24" s="250">
        <v>15427.54892962108</v>
      </c>
      <c r="J24" s="45"/>
      <c r="K24" s="155" t="s">
        <v>26</v>
      </c>
      <c r="L24" s="199">
        <v>-159894.51642201835</v>
      </c>
      <c r="M24" s="199"/>
      <c r="N24" s="199"/>
      <c r="O24" s="199"/>
      <c r="P24" s="199">
        <v>-159894.51642201835</v>
      </c>
      <c r="U24" s="57"/>
      <c r="V24" s="84"/>
    </row>
    <row r="25" spans="2:22" x14ac:dyDescent="0.25">
      <c r="B25" s="185" t="s">
        <v>215</v>
      </c>
      <c r="C25" s="240">
        <v>15266.055045871559</v>
      </c>
      <c r="D25" s="244"/>
      <c r="E25" s="244"/>
      <c r="F25" s="244"/>
      <c r="G25" s="250">
        <v>15266.055045871559</v>
      </c>
      <c r="J25" s="45"/>
      <c r="K25" s="155" t="s">
        <v>27</v>
      </c>
      <c r="L25" s="199">
        <v>-3501.6837920489297</v>
      </c>
      <c r="M25" s="199"/>
      <c r="N25" s="199"/>
      <c r="O25" s="199"/>
      <c r="P25" s="199">
        <v>-3501.6837920489297</v>
      </c>
      <c r="U25" s="57"/>
      <c r="V25" s="84"/>
    </row>
    <row r="26" spans="2:22" x14ac:dyDescent="0.25">
      <c r="B26" s="185" t="s">
        <v>216</v>
      </c>
      <c r="C26" s="240">
        <v>-15266.055045871559</v>
      </c>
      <c r="D26" s="244"/>
      <c r="E26" s="244"/>
      <c r="F26" s="244">
        <v>15427.54892962108</v>
      </c>
      <c r="G26" s="250">
        <v>161.49388374952105</v>
      </c>
      <c r="J26" s="45"/>
      <c r="K26" s="155" t="s">
        <v>29</v>
      </c>
      <c r="L26" s="199">
        <v>-28003.211009174312</v>
      </c>
      <c r="M26" s="199">
        <v>-13215.550458715597</v>
      </c>
      <c r="N26" s="199"/>
      <c r="O26" s="199"/>
      <c r="P26" s="199">
        <v>-41218.761467889904</v>
      </c>
      <c r="U26" s="98"/>
      <c r="V26" s="10">
        <f>S26+T26</f>
        <v>0</v>
      </c>
    </row>
    <row r="27" spans="2:22" x14ac:dyDescent="0.25">
      <c r="B27" s="185" t="s">
        <v>217</v>
      </c>
      <c r="C27" s="240"/>
      <c r="D27" s="244"/>
      <c r="E27" s="244"/>
      <c r="F27" s="244"/>
      <c r="G27" s="250"/>
      <c r="J27" s="45"/>
      <c r="K27" s="155" t="s">
        <v>32</v>
      </c>
      <c r="L27" s="199"/>
      <c r="M27" s="199"/>
      <c r="N27" s="199"/>
      <c r="O27" s="199"/>
      <c r="P27" s="199"/>
      <c r="U27" s="98"/>
      <c r="V27" s="10"/>
    </row>
    <row r="28" spans="2:22" x14ac:dyDescent="0.25">
      <c r="B28" s="185" t="s">
        <v>218</v>
      </c>
      <c r="C28" s="240"/>
      <c r="D28" s="244"/>
      <c r="E28" s="244"/>
      <c r="F28" s="244"/>
      <c r="G28" s="250"/>
      <c r="J28" s="45"/>
      <c r="K28" s="156" t="s">
        <v>1081</v>
      </c>
      <c r="L28" s="199">
        <v>-5578.3180428134556</v>
      </c>
      <c r="M28" s="199"/>
      <c r="N28" s="199"/>
      <c r="O28" s="199"/>
      <c r="P28" s="199">
        <v>-5578.3180428134556</v>
      </c>
      <c r="U28" s="98"/>
      <c r="V28" s="10"/>
    </row>
    <row r="29" spans="2:22" ht="15.75" thickBot="1" x14ac:dyDescent="0.3">
      <c r="B29" s="218" t="s">
        <v>296</v>
      </c>
      <c r="C29" s="236">
        <v>-294590.62774382962</v>
      </c>
      <c r="D29" s="237">
        <v>330316.82975922956</v>
      </c>
      <c r="E29" s="237">
        <v>4570.4479482600082</v>
      </c>
      <c r="F29" s="237">
        <v>14527.329357755636</v>
      </c>
      <c r="G29" s="251">
        <v>54823.979321415587</v>
      </c>
      <c r="J29" s="57"/>
      <c r="K29" s="222" t="s">
        <v>1074</v>
      </c>
      <c r="L29" s="223">
        <v>-196977.72926605507</v>
      </c>
      <c r="M29" s="223">
        <v>-5801.1319431845177</v>
      </c>
      <c r="N29" s="223"/>
      <c r="O29" s="223"/>
      <c r="P29" s="223">
        <v>-202778.86120923958</v>
      </c>
      <c r="U29" s="98"/>
      <c r="V29" s="10"/>
    </row>
    <row r="30" spans="2:22" x14ac:dyDescent="0.25">
      <c r="B30" s="185" t="s">
        <v>219</v>
      </c>
      <c r="C30" s="240"/>
      <c r="D30" s="244">
        <v>7414.4185155310797</v>
      </c>
      <c r="E30" s="244"/>
      <c r="F30" s="244"/>
      <c r="G30" s="250">
        <v>7414.4185155310797</v>
      </c>
      <c r="J30" s="57"/>
      <c r="K30" s="214" t="s">
        <v>16</v>
      </c>
      <c r="L30" s="199"/>
      <c r="M30" s="199"/>
      <c r="N30" s="199"/>
      <c r="O30" s="199"/>
      <c r="P30" s="199"/>
      <c r="U30" s="82"/>
      <c r="V30" s="10"/>
    </row>
    <row r="31" spans="2:22" x14ac:dyDescent="0.25">
      <c r="B31" s="185" t="s">
        <v>220</v>
      </c>
      <c r="C31" s="240">
        <v>196977.72926605507</v>
      </c>
      <c r="D31" s="244">
        <v>13215.550458715597</v>
      </c>
      <c r="E31" s="244"/>
      <c r="F31" s="244"/>
      <c r="G31" s="250">
        <v>210193.27972477066</v>
      </c>
      <c r="J31" s="57"/>
      <c r="K31" s="215" t="s">
        <v>4</v>
      </c>
      <c r="L31" s="213"/>
      <c r="M31" s="213">
        <v>23799.111494327473</v>
      </c>
      <c r="N31" s="213"/>
      <c r="O31" s="213"/>
      <c r="P31" s="213">
        <v>23799.111494327473</v>
      </c>
      <c r="U31" s="57"/>
      <c r="V31" s="84"/>
    </row>
    <row r="32" spans="2:22" x14ac:dyDescent="0.25">
      <c r="B32" s="185" t="s">
        <v>221</v>
      </c>
      <c r="C32" s="240">
        <v>-196977.72926605507</v>
      </c>
      <c r="D32" s="244">
        <v>-5801.1319431845177</v>
      </c>
      <c r="E32" s="244"/>
      <c r="F32" s="244"/>
      <c r="G32" s="250">
        <v>-202778.86120923958</v>
      </c>
      <c r="J32" s="57"/>
      <c r="K32" s="215" t="s">
        <v>5</v>
      </c>
      <c r="L32" s="199">
        <v>-90461.49938837919</v>
      </c>
      <c r="M32" s="199"/>
      <c r="N32" s="199"/>
      <c r="O32" s="199"/>
      <c r="P32" s="199">
        <v>-90461.49938837919</v>
      </c>
      <c r="U32" s="57"/>
      <c r="V32" s="84">
        <f>S32+T32+U32</f>
        <v>0</v>
      </c>
    </row>
    <row r="33" spans="2:22" x14ac:dyDescent="0.25">
      <c r="B33" s="185" t="s">
        <v>222</v>
      </c>
      <c r="C33" s="240"/>
      <c r="D33" s="244"/>
      <c r="E33" s="244"/>
      <c r="F33" s="244"/>
      <c r="G33" s="250"/>
      <c r="J33" s="57"/>
      <c r="K33" s="155" t="s">
        <v>26</v>
      </c>
      <c r="L33" s="199">
        <v>-87756.416513761462</v>
      </c>
      <c r="M33" s="199"/>
      <c r="N33" s="199"/>
      <c r="O33" s="199"/>
      <c r="P33" s="199">
        <v>-87756.416513761462</v>
      </c>
      <c r="U33" s="57"/>
      <c r="V33" s="10"/>
    </row>
    <row r="34" spans="2:22" x14ac:dyDescent="0.25">
      <c r="B34" s="185" t="s">
        <v>223</v>
      </c>
      <c r="C34" s="240"/>
      <c r="D34" s="244"/>
      <c r="E34" s="244"/>
      <c r="F34" s="244"/>
      <c r="G34" s="250"/>
      <c r="J34" s="57"/>
      <c r="K34" s="155" t="s">
        <v>27</v>
      </c>
      <c r="L34" s="199">
        <v>-2527.1042813455656</v>
      </c>
      <c r="M34" s="199"/>
      <c r="N34" s="199"/>
      <c r="O34" s="199"/>
      <c r="P34" s="199">
        <v>-2527.1042813455656</v>
      </c>
      <c r="U34" s="57"/>
      <c r="V34" s="10"/>
    </row>
    <row r="35" spans="2:22" x14ac:dyDescent="0.25">
      <c r="B35" s="185" t="s">
        <v>224</v>
      </c>
      <c r="C35" s="240"/>
      <c r="D35" s="244"/>
      <c r="E35" s="244"/>
      <c r="F35" s="244"/>
      <c r="G35" s="250"/>
      <c r="J35" s="57"/>
      <c r="K35" s="155" t="s">
        <v>29</v>
      </c>
      <c r="L35" s="199">
        <v>-177.97859327217125</v>
      </c>
      <c r="M35" s="199"/>
      <c r="N35" s="199"/>
      <c r="O35" s="199"/>
      <c r="P35" s="199">
        <v>-177.97859327217125</v>
      </c>
      <c r="U35" s="98"/>
      <c r="V35" s="10"/>
    </row>
    <row r="36" spans="2:22" x14ac:dyDescent="0.25">
      <c r="B36" s="185" t="s">
        <v>225</v>
      </c>
      <c r="C36" s="240"/>
      <c r="D36" s="244"/>
      <c r="E36" s="244"/>
      <c r="F36" s="244"/>
      <c r="G36" s="250"/>
      <c r="J36" s="57"/>
      <c r="K36" s="222" t="s">
        <v>1075</v>
      </c>
      <c r="L36" s="223">
        <v>-90461.49938837919</v>
      </c>
      <c r="M36" s="223">
        <v>23799.111494327473</v>
      </c>
      <c r="N36" s="223"/>
      <c r="O36" s="223"/>
      <c r="P36" s="223">
        <v>-66662.387894051717</v>
      </c>
      <c r="U36" s="82"/>
      <c r="V36" s="10"/>
    </row>
    <row r="37" spans="2:22" x14ac:dyDescent="0.25">
      <c r="B37" s="185" t="s">
        <v>226</v>
      </c>
      <c r="C37" s="240"/>
      <c r="D37" s="244"/>
      <c r="E37" s="244"/>
      <c r="F37" s="244"/>
      <c r="G37" s="250"/>
      <c r="J37" s="57"/>
      <c r="K37" s="214" t="s">
        <v>17</v>
      </c>
      <c r="L37" s="199"/>
      <c r="M37" s="199"/>
      <c r="N37" s="199"/>
      <c r="O37" s="199"/>
      <c r="P37" s="199"/>
      <c r="U37" s="57"/>
      <c r="V37" s="84"/>
    </row>
    <row r="38" spans="2:22" x14ac:dyDescent="0.25">
      <c r="B38" s="185" t="s">
        <v>227</v>
      </c>
      <c r="C38" s="240"/>
      <c r="D38" s="244"/>
      <c r="E38" s="244"/>
      <c r="F38" s="244"/>
      <c r="G38" s="250"/>
      <c r="J38" s="57"/>
      <c r="K38" s="179" t="s">
        <v>4</v>
      </c>
      <c r="L38" s="199">
        <v>2664.5203460072871</v>
      </c>
      <c r="M38" s="199">
        <v>48782.964487587189</v>
      </c>
      <c r="N38" s="199"/>
      <c r="O38" s="199"/>
      <c r="P38" s="199">
        <v>51447.484833594477</v>
      </c>
      <c r="U38" s="57"/>
      <c r="V38" s="84">
        <f>S38+T38+U38</f>
        <v>0</v>
      </c>
    </row>
    <row r="39" spans="2:22" x14ac:dyDescent="0.25">
      <c r="B39" s="185" t="s">
        <v>228</v>
      </c>
      <c r="C39" s="240"/>
      <c r="D39" s="244"/>
      <c r="E39" s="244"/>
      <c r="F39" s="244"/>
      <c r="G39" s="250"/>
      <c r="J39" s="57"/>
      <c r="K39" s="179" t="s">
        <v>5</v>
      </c>
      <c r="L39" s="199">
        <v>-198762.03706422017</v>
      </c>
      <c r="M39" s="199"/>
      <c r="N39" s="199"/>
      <c r="O39" s="199"/>
      <c r="P39" s="199">
        <v>-198762.03706422017</v>
      </c>
      <c r="U39" s="57"/>
      <c r="V39" s="10"/>
    </row>
    <row r="40" spans="2:22" x14ac:dyDescent="0.25">
      <c r="B40" s="185" t="s">
        <v>229</v>
      </c>
      <c r="C40" s="240"/>
      <c r="D40" s="244"/>
      <c r="E40" s="244"/>
      <c r="F40" s="244"/>
      <c r="G40" s="250"/>
      <c r="J40" s="57"/>
      <c r="K40" s="155" t="s">
        <v>26</v>
      </c>
      <c r="L40" s="199">
        <v>-135872.9211620795</v>
      </c>
      <c r="M40" s="199"/>
      <c r="N40" s="199"/>
      <c r="O40" s="199"/>
      <c r="P40" s="199">
        <v>-135872.9211620795</v>
      </c>
      <c r="U40" s="98"/>
      <c r="V40" s="10"/>
    </row>
    <row r="41" spans="2:22" ht="15.75" thickBot="1" x14ac:dyDescent="0.3">
      <c r="B41" s="218" t="s">
        <v>297</v>
      </c>
      <c r="C41" s="236">
        <v>-491568.35700988467</v>
      </c>
      <c r="D41" s="237">
        <v>324515.69781604502</v>
      </c>
      <c r="E41" s="237">
        <v>4570.4479482600082</v>
      </c>
      <c r="F41" s="237">
        <v>14527.329357755636</v>
      </c>
      <c r="G41" s="251">
        <v>-147954.88188782398</v>
      </c>
      <c r="J41" s="57"/>
      <c r="K41" s="155" t="s">
        <v>27</v>
      </c>
      <c r="L41" s="199">
        <v>-3256.088379204893</v>
      </c>
      <c r="M41" s="199"/>
      <c r="N41" s="199"/>
      <c r="O41" s="199"/>
      <c r="P41" s="199">
        <v>-3256.088379204893</v>
      </c>
      <c r="U41" s="82"/>
      <c r="V41" s="10"/>
    </row>
    <row r="42" spans="2:22" x14ac:dyDescent="0.25">
      <c r="B42" s="185" t="s">
        <v>230</v>
      </c>
      <c r="C42" s="240"/>
      <c r="D42" s="244">
        <v>23799.111494327473</v>
      </c>
      <c r="E42" s="244"/>
      <c r="F42" s="244"/>
      <c r="G42" s="250">
        <v>23799.111494327473</v>
      </c>
      <c r="J42" s="57"/>
      <c r="K42" s="155" t="s">
        <v>32</v>
      </c>
      <c r="L42" s="199"/>
      <c r="M42" s="199"/>
      <c r="N42" s="199"/>
      <c r="O42" s="199"/>
      <c r="P42" s="199"/>
      <c r="U42" s="57"/>
      <c r="V42" s="84"/>
    </row>
    <row r="43" spans="2:22" x14ac:dyDescent="0.25">
      <c r="B43" s="185" t="s">
        <v>231</v>
      </c>
      <c r="C43" s="240">
        <v>90461.49938837919</v>
      </c>
      <c r="D43" s="244"/>
      <c r="E43" s="244"/>
      <c r="F43" s="244"/>
      <c r="G43" s="250">
        <v>90461.49938837919</v>
      </c>
      <c r="J43" s="57"/>
      <c r="K43" s="156" t="s">
        <v>136</v>
      </c>
      <c r="L43" s="199">
        <v>-36697.247706422015</v>
      </c>
      <c r="M43" s="199"/>
      <c r="N43" s="199"/>
      <c r="O43" s="199"/>
      <c r="P43" s="199">
        <v>-36697.247706422015</v>
      </c>
      <c r="U43" s="57"/>
      <c r="V43" s="10"/>
    </row>
    <row r="44" spans="2:22" x14ac:dyDescent="0.25">
      <c r="B44" s="185" t="s">
        <v>232</v>
      </c>
      <c r="C44" s="240">
        <v>-90461.49938837919</v>
      </c>
      <c r="D44" s="244">
        <v>23799.111494327473</v>
      </c>
      <c r="E44" s="244"/>
      <c r="F44" s="244"/>
      <c r="G44" s="250">
        <v>-66662.387894051717</v>
      </c>
      <c r="J44" s="57"/>
      <c r="K44" s="156" t="s">
        <v>134</v>
      </c>
      <c r="L44" s="199">
        <v>-22935.779816513761</v>
      </c>
      <c r="M44" s="199"/>
      <c r="N44" s="199"/>
      <c r="O44" s="199"/>
      <c r="P44" s="199">
        <v>-22935.779816513761</v>
      </c>
      <c r="U44" s="57"/>
      <c r="V44" s="84">
        <f>S44+T44+U44</f>
        <v>0</v>
      </c>
    </row>
    <row r="45" spans="2:22" x14ac:dyDescent="0.25">
      <c r="B45" s="185" t="s">
        <v>233</v>
      </c>
      <c r="C45" s="240"/>
      <c r="D45" s="244"/>
      <c r="E45" s="244"/>
      <c r="F45" s="244"/>
      <c r="G45" s="250"/>
      <c r="J45" s="57"/>
      <c r="K45" s="179" t="s">
        <v>9</v>
      </c>
      <c r="L45" s="199">
        <v>-4087.1559633027523</v>
      </c>
      <c r="M45" s="199">
        <v>-10827.935779816513</v>
      </c>
      <c r="N45" s="199"/>
      <c r="O45" s="199"/>
      <c r="P45" s="199">
        <v>-14915.091743119265</v>
      </c>
      <c r="U45" s="57"/>
      <c r="V45" s="10"/>
    </row>
    <row r="46" spans="2:22" x14ac:dyDescent="0.25">
      <c r="B46" s="185" t="s">
        <v>234</v>
      </c>
      <c r="C46" s="240"/>
      <c r="D46" s="244"/>
      <c r="E46" s="244"/>
      <c r="F46" s="244"/>
      <c r="G46" s="250"/>
      <c r="J46" s="57"/>
      <c r="K46" s="222" t="s">
        <v>1076</v>
      </c>
      <c r="L46" s="223">
        <v>-200184.67268151566</v>
      </c>
      <c r="M46" s="223">
        <v>37955.028707770674</v>
      </c>
      <c r="N46" s="223"/>
      <c r="O46" s="223"/>
      <c r="P46" s="223">
        <v>-162229.64397374497</v>
      </c>
      <c r="U46" s="98"/>
      <c r="V46" s="10"/>
    </row>
    <row r="47" spans="2:22" x14ac:dyDescent="0.25">
      <c r="B47" s="185" t="s">
        <v>235</v>
      </c>
      <c r="C47" s="240"/>
      <c r="D47" s="244"/>
      <c r="E47" s="244"/>
      <c r="F47" s="244"/>
      <c r="G47" s="250"/>
      <c r="J47" s="57"/>
      <c r="K47" s="214" t="s">
        <v>18</v>
      </c>
      <c r="L47" s="199"/>
      <c r="M47" s="199"/>
      <c r="N47" s="199"/>
      <c r="O47" s="199"/>
      <c r="P47" s="199"/>
      <c r="U47" s="82"/>
      <c r="V47" s="10"/>
    </row>
    <row r="48" spans="2:22" x14ac:dyDescent="0.25">
      <c r="B48" s="185" t="s">
        <v>236</v>
      </c>
      <c r="C48" s="240"/>
      <c r="D48" s="244"/>
      <c r="E48" s="244"/>
      <c r="F48" s="244"/>
      <c r="G48" s="250"/>
      <c r="J48" s="57"/>
      <c r="K48" s="179" t="s">
        <v>4</v>
      </c>
      <c r="L48" s="199"/>
      <c r="M48" s="199">
        <v>144133.50948924056</v>
      </c>
      <c r="N48" s="199"/>
      <c r="O48" s="199"/>
      <c r="P48" s="199">
        <v>144133.50948924056</v>
      </c>
      <c r="U48" s="57"/>
      <c r="V48" s="84"/>
    </row>
    <row r="49" spans="2:22" x14ac:dyDescent="0.25">
      <c r="B49" s="185" t="s">
        <v>237</v>
      </c>
      <c r="C49" s="240"/>
      <c r="D49" s="244"/>
      <c r="E49" s="244"/>
      <c r="F49" s="244"/>
      <c r="G49" s="250"/>
      <c r="J49" s="57"/>
      <c r="K49" s="179" t="s">
        <v>5</v>
      </c>
      <c r="L49" s="199">
        <v>-351593.68058103981</v>
      </c>
      <c r="M49" s="199">
        <v>-41284.403669724772</v>
      </c>
      <c r="N49" s="199">
        <v>-1590.2140672782875</v>
      </c>
      <c r="O49" s="199">
        <v>-1192.6605504587155</v>
      </c>
      <c r="P49" s="199">
        <v>-395660.95886850159</v>
      </c>
      <c r="U49" s="57"/>
      <c r="V49" s="84">
        <f>S49+T49+U49</f>
        <v>0</v>
      </c>
    </row>
    <row r="50" spans="2:22" x14ac:dyDescent="0.25">
      <c r="B50" s="185" t="s">
        <v>238</v>
      </c>
      <c r="C50" s="240"/>
      <c r="D50" s="244"/>
      <c r="E50" s="244"/>
      <c r="F50" s="244"/>
      <c r="G50" s="250"/>
      <c r="J50" s="57"/>
      <c r="K50" s="155" t="s">
        <v>26</v>
      </c>
      <c r="L50" s="199">
        <v>-194428.8756880734</v>
      </c>
      <c r="M50" s="199"/>
      <c r="N50" s="199"/>
      <c r="O50" s="199"/>
      <c r="P50" s="199">
        <v>-194428.8756880734</v>
      </c>
      <c r="U50" s="57"/>
      <c r="V50" s="10"/>
    </row>
    <row r="51" spans="2:22" x14ac:dyDescent="0.25">
      <c r="B51" s="185" t="s">
        <v>239</v>
      </c>
      <c r="C51" s="240"/>
      <c r="D51" s="244"/>
      <c r="E51" s="244"/>
      <c r="F51" s="244"/>
      <c r="G51" s="250"/>
      <c r="J51" s="57"/>
      <c r="K51" s="155" t="s">
        <v>27</v>
      </c>
      <c r="L51" s="199">
        <v>-11596.352599388378</v>
      </c>
      <c r="M51" s="199"/>
      <c r="N51" s="199"/>
      <c r="O51" s="199"/>
      <c r="P51" s="199">
        <v>-11596.352599388378</v>
      </c>
      <c r="U51" s="57"/>
      <c r="V51" s="10"/>
    </row>
    <row r="52" spans="2:22" x14ac:dyDescent="0.25">
      <c r="B52" s="185" t="s">
        <v>240</v>
      </c>
      <c r="C52" s="240"/>
      <c r="D52" s="244"/>
      <c r="E52" s="244"/>
      <c r="F52" s="244"/>
      <c r="G52" s="250"/>
      <c r="J52" s="57"/>
      <c r="K52" s="155" t="s">
        <v>28</v>
      </c>
      <c r="L52" s="199">
        <v>-58103.975535168196</v>
      </c>
      <c r="M52" s="199">
        <v>-13761.467889908257</v>
      </c>
      <c r="N52" s="199">
        <v>-1590.2140672782875</v>
      </c>
      <c r="O52" s="199">
        <v>-917.43119266055044</v>
      </c>
      <c r="P52" s="199">
        <v>-74373.088685015289</v>
      </c>
      <c r="U52" s="98"/>
      <c r="V52" s="10"/>
    </row>
    <row r="53" spans="2:22" ht="15.75" thickBot="1" x14ac:dyDescent="0.3">
      <c r="B53" s="218" t="s">
        <v>298</v>
      </c>
      <c r="C53" s="236">
        <v>-582029.85639826383</v>
      </c>
      <c r="D53" s="237">
        <v>348314.80931037251</v>
      </c>
      <c r="E53" s="237">
        <v>4570.4479482600082</v>
      </c>
      <c r="F53" s="237">
        <v>14527.329357755636</v>
      </c>
      <c r="G53" s="251">
        <v>-214617.26978187572</v>
      </c>
      <c r="J53" s="57"/>
      <c r="K53" s="155" t="s">
        <v>29</v>
      </c>
      <c r="L53" s="199">
        <v>-21868.146483180426</v>
      </c>
      <c r="M53" s="199">
        <v>-8868.5015290519877</v>
      </c>
      <c r="N53" s="199"/>
      <c r="O53" s="199">
        <v>-275.22935779816515</v>
      </c>
      <c r="P53" s="199">
        <v>-31011.877370030576</v>
      </c>
      <c r="U53" s="82"/>
      <c r="V53" s="10"/>
    </row>
    <row r="54" spans="2:22" x14ac:dyDescent="0.25">
      <c r="B54" s="185" t="s">
        <v>241</v>
      </c>
      <c r="C54" s="240">
        <v>2664.5203460072871</v>
      </c>
      <c r="D54" s="244">
        <v>48782.964487587189</v>
      </c>
      <c r="E54" s="244"/>
      <c r="F54" s="244"/>
      <c r="G54" s="250">
        <v>51447.484833594477</v>
      </c>
      <c r="J54" s="57"/>
      <c r="K54" s="155" t="s">
        <v>30</v>
      </c>
      <c r="L54" s="199">
        <v>-61162.079510703363</v>
      </c>
      <c r="M54" s="199">
        <v>-12232.415902140672</v>
      </c>
      <c r="N54" s="199"/>
      <c r="O54" s="199"/>
      <c r="P54" s="199">
        <v>-73394.495412844029</v>
      </c>
      <c r="U54" s="57"/>
      <c r="V54" s="84"/>
    </row>
    <row r="55" spans="2:22" ht="15.75" thickBot="1" x14ac:dyDescent="0.3">
      <c r="B55" s="185" t="s">
        <v>242</v>
      </c>
      <c r="C55" s="240">
        <v>198762.03706422017</v>
      </c>
      <c r="D55" s="244"/>
      <c r="E55" s="244"/>
      <c r="F55" s="244"/>
      <c r="G55" s="250">
        <v>198762.03706422017</v>
      </c>
      <c r="J55" s="57"/>
      <c r="K55" s="155" t="s">
        <v>31</v>
      </c>
      <c r="L55" s="199">
        <v>-4434.2507645259939</v>
      </c>
      <c r="M55" s="199">
        <v>-6422.0183486238529</v>
      </c>
      <c r="N55" s="199"/>
      <c r="O55" s="199"/>
      <c r="P55" s="199">
        <v>-10856.269113149847</v>
      </c>
      <c r="T55" s="100"/>
      <c r="U55" s="99"/>
      <c r="V55" s="94">
        <f>S55+T55</f>
        <v>0</v>
      </c>
    </row>
    <row r="56" spans="2:22" x14ac:dyDescent="0.25">
      <c r="B56" s="185" t="s">
        <v>243</v>
      </c>
      <c r="C56" s="240">
        <v>-196097.51671821289</v>
      </c>
      <c r="D56" s="244">
        <v>48782.964487587189</v>
      </c>
      <c r="E56" s="244"/>
      <c r="F56" s="244"/>
      <c r="G56" s="250">
        <v>-147314.5522306257</v>
      </c>
      <c r="J56" s="57"/>
      <c r="K56" s="222" t="s">
        <v>1077</v>
      </c>
      <c r="L56" s="223">
        <v>-351593.68058103981</v>
      </c>
      <c r="M56" s="223">
        <v>102849.1058195158</v>
      </c>
      <c r="N56" s="223">
        <v>-1590.2140672782875</v>
      </c>
      <c r="O56" s="223">
        <v>-1192.6605504587155</v>
      </c>
      <c r="P56" s="223">
        <v>-251527.44937926103</v>
      </c>
    </row>
    <row r="57" spans="2:22" x14ac:dyDescent="0.25">
      <c r="B57" s="185" t="s">
        <v>244</v>
      </c>
      <c r="C57" s="240"/>
      <c r="D57" s="244"/>
      <c r="E57" s="244"/>
      <c r="F57" s="244"/>
      <c r="G57" s="250"/>
      <c r="J57" s="57"/>
      <c r="K57" s="214" t="s">
        <v>19</v>
      </c>
      <c r="L57" s="199"/>
      <c r="M57" s="199"/>
      <c r="N57" s="199"/>
      <c r="O57" s="199"/>
      <c r="P57" s="199"/>
    </row>
    <row r="58" spans="2:22" x14ac:dyDescent="0.25">
      <c r="B58" s="185" t="s">
        <v>245</v>
      </c>
      <c r="C58" s="240">
        <v>4087.1559633027523</v>
      </c>
      <c r="D58" s="244">
        <v>10827.935779816513</v>
      </c>
      <c r="E58" s="244"/>
      <c r="F58" s="244"/>
      <c r="G58" s="250">
        <v>14915.091743119265</v>
      </c>
      <c r="J58" s="57"/>
      <c r="K58" s="179" t="s">
        <v>4</v>
      </c>
      <c r="L58" s="199">
        <v>3000.1835729980808</v>
      </c>
      <c r="M58" s="199">
        <v>13229.503024009746</v>
      </c>
      <c r="N58" s="199"/>
      <c r="O58" s="199"/>
      <c r="P58" s="199">
        <v>16229.686597007827</v>
      </c>
    </row>
    <row r="59" spans="2:22" x14ac:dyDescent="0.25">
      <c r="B59" s="185" t="s">
        <v>246</v>
      </c>
      <c r="C59" s="240">
        <v>-4087.1559633027523</v>
      </c>
      <c r="D59" s="244">
        <v>-10827.935779816513</v>
      </c>
      <c r="E59" s="244"/>
      <c r="F59" s="244"/>
      <c r="G59" s="250">
        <v>-14915.091743119265</v>
      </c>
      <c r="J59" s="57"/>
      <c r="K59" s="179" t="s">
        <v>5</v>
      </c>
      <c r="L59" s="199">
        <v>-80672.922018348618</v>
      </c>
      <c r="M59" s="199"/>
      <c r="N59" s="199"/>
      <c r="O59" s="199"/>
      <c r="P59" s="199">
        <v>-80672.922018348618</v>
      </c>
    </row>
    <row r="60" spans="2:22" x14ac:dyDescent="0.25">
      <c r="B60" s="185" t="s">
        <v>247</v>
      </c>
      <c r="C60" s="240"/>
      <c r="D60" s="244"/>
      <c r="E60" s="244"/>
      <c r="F60" s="244"/>
      <c r="G60" s="250"/>
      <c r="J60" s="57"/>
      <c r="K60" s="155" t="s">
        <v>26</v>
      </c>
      <c r="L60" s="199">
        <v>-78456.137614678897</v>
      </c>
      <c r="M60" s="199"/>
      <c r="N60" s="199"/>
      <c r="O60" s="199"/>
      <c r="P60" s="199">
        <v>-78456.137614678897</v>
      </c>
    </row>
    <row r="61" spans="2:22" x14ac:dyDescent="0.25">
      <c r="B61" s="185" t="s">
        <v>248</v>
      </c>
      <c r="C61" s="240"/>
      <c r="D61" s="244"/>
      <c r="E61" s="244"/>
      <c r="F61" s="244"/>
      <c r="G61" s="250"/>
      <c r="J61" s="57"/>
      <c r="K61" s="155" t="s">
        <v>27</v>
      </c>
      <c r="L61" s="199">
        <v>-2216.7844036697247</v>
      </c>
      <c r="M61" s="199"/>
      <c r="N61" s="199"/>
      <c r="O61" s="199"/>
      <c r="P61" s="199">
        <v>-2216.7844036697247</v>
      </c>
    </row>
    <row r="62" spans="2:22" x14ac:dyDescent="0.25">
      <c r="B62" s="185" t="s">
        <v>249</v>
      </c>
      <c r="C62" s="240"/>
      <c r="D62" s="244"/>
      <c r="E62" s="244"/>
      <c r="F62" s="244"/>
      <c r="G62" s="250"/>
      <c r="J62" s="57"/>
      <c r="K62" s="222" t="s">
        <v>1078</v>
      </c>
      <c r="L62" s="223">
        <v>-77672.738445350536</v>
      </c>
      <c r="M62" s="223">
        <v>13229.503024009746</v>
      </c>
      <c r="N62" s="223"/>
      <c r="O62" s="223"/>
      <c r="P62" s="223">
        <v>-64443.235421340789</v>
      </c>
    </row>
    <row r="63" spans="2:22" x14ac:dyDescent="0.25">
      <c r="B63" s="185" t="s">
        <v>250</v>
      </c>
      <c r="C63" s="240"/>
      <c r="D63" s="244"/>
      <c r="E63" s="244"/>
      <c r="F63" s="244"/>
      <c r="G63" s="250"/>
      <c r="J63" s="57"/>
      <c r="K63" s="214" t="s">
        <v>20</v>
      </c>
      <c r="L63" s="199"/>
      <c r="M63" s="199"/>
      <c r="N63" s="199"/>
      <c r="O63" s="199"/>
      <c r="P63" s="199"/>
    </row>
    <row r="64" spans="2:22" x14ac:dyDescent="0.25">
      <c r="B64" s="185" t="s">
        <v>251</v>
      </c>
      <c r="C64" s="240"/>
      <c r="D64" s="244"/>
      <c r="E64" s="244"/>
      <c r="F64" s="244"/>
      <c r="G64" s="250"/>
      <c r="J64" s="57"/>
      <c r="K64" s="179" t="s">
        <v>4</v>
      </c>
      <c r="L64" s="199"/>
      <c r="M64" s="199">
        <v>81527.574580393528</v>
      </c>
      <c r="N64" s="199"/>
      <c r="O64" s="199"/>
      <c r="P64" s="199">
        <v>81527.574580393528</v>
      </c>
    </row>
    <row r="65" spans="2:16" ht="15.75" thickBot="1" x14ac:dyDescent="0.3">
      <c r="B65" s="218" t="s">
        <v>299</v>
      </c>
      <c r="C65" s="236">
        <v>-782214.52907977952</v>
      </c>
      <c r="D65" s="237">
        <v>386269.8380181432</v>
      </c>
      <c r="E65" s="237">
        <v>4570.4479482600082</v>
      </c>
      <c r="F65" s="237">
        <v>14527.329357755636</v>
      </c>
      <c r="G65" s="251">
        <v>-376846.91375562071</v>
      </c>
      <c r="J65" s="57"/>
      <c r="K65" s="179" t="s">
        <v>5</v>
      </c>
      <c r="L65" s="199">
        <v>-139682.2120795107</v>
      </c>
      <c r="M65" s="199"/>
      <c r="N65" s="199"/>
      <c r="O65" s="199"/>
      <c r="P65" s="199">
        <v>-139682.2120795107</v>
      </c>
    </row>
    <row r="66" spans="2:16" x14ac:dyDescent="0.25">
      <c r="B66" s="185" t="s">
        <v>252</v>
      </c>
      <c r="C66" s="240"/>
      <c r="D66" s="244">
        <v>144133.50948924056</v>
      </c>
      <c r="E66" s="244"/>
      <c r="F66" s="244"/>
      <c r="G66" s="250">
        <v>144133.50948924056</v>
      </c>
      <c r="J66" s="57"/>
      <c r="K66" s="155" t="s">
        <v>26</v>
      </c>
      <c r="L66" s="199">
        <v>-137217.01574923546</v>
      </c>
      <c r="M66" s="199"/>
      <c r="N66" s="199"/>
      <c r="O66" s="199"/>
      <c r="P66" s="199">
        <v>-137217.01574923546</v>
      </c>
    </row>
    <row r="67" spans="2:16" x14ac:dyDescent="0.25">
      <c r="B67" s="185" t="s">
        <v>253</v>
      </c>
      <c r="C67" s="240">
        <v>351593.68058103981</v>
      </c>
      <c r="D67" s="244">
        <v>41284.403669724772</v>
      </c>
      <c r="E67" s="244">
        <v>1590.2140672782875</v>
      </c>
      <c r="F67" s="244">
        <v>1192.6605504587155</v>
      </c>
      <c r="G67" s="250">
        <v>395660.95886850159</v>
      </c>
      <c r="J67" s="57"/>
      <c r="K67" s="155" t="s">
        <v>27</v>
      </c>
      <c r="L67" s="199">
        <v>-2315.8079510703365</v>
      </c>
      <c r="M67" s="199"/>
      <c r="N67" s="199"/>
      <c r="O67" s="199"/>
      <c r="P67" s="199">
        <v>-2315.8079510703365</v>
      </c>
    </row>
    <row r="68" spans="2:16" x14ac:dyDescent="0.25">
      <c r="B68" s="185" t="s">
        <v>254</v>
      </c>
      <c r="C68" s="240">
        <v>-351593.68058103981</v>
      </c>
      <c r="D68" s="244">
        <v>102849.1058195158</v>
      </c>
      <c r="E68" s="244">
        <v>-1590.2140672782875</v>
      </c>
      <c r="F68" s="244">
        <v>-1192.6605504587155</v>
      </c>
      <c r="G68" s="250">
        <v>-251527.44937926103</v>
      </c>
      <c r="J68" s="57"/>
      <c r="K68" s="155" t="s">
        <v>29</v>
      </c>
      <c r="L68" s="199">
        <v>-149.38837920489297</v>
      </c>
      <c r="M68" s="199"/>
      <c r="N68" s="199"/>
      <c r="O68" s="199"/>
      <c r="P68" s="199">
        <v>-149.38837920489297</v>
      </c>
    </row>
    <row r="69" spans="2:16" x14ac:dyDescent="0.25">
      <c r="B69" s="185" t="s">
        <v>255</v>
      </c>
      <c r="C69" s="240"/>
      <c r="D69" s="244"/>
      <c r="E69" s="244"/>
      <c r="F69" s="244"/>
      <c r="G69" s="250"/>
      <c r="J69" s="57"/>
      <c r="K69" s="179" t="s">
        <v>12</v>
      </c>
      <c r="L69" s="199">
        <v>-51987.767584097863</v>
      </c>
      <c r="M69" s="199"/>
      <c r="N69" s="199"/>
      <c r="O69" s="199"/>
      <c r="P69" s="199">
        <v>-51987.767584097863</v>
      </c>
    </row>
    <row r="70" spans="2:16" x14ac:dyDescent="0.25">
      <c r="B70" s="185" t="s">
        <v>256</v>
      </c>
      <c r="C70" s="240"/>
      <c r="D70" s="244"/>
      <c r="E70" s="244"/>
      <c r="F70" s="244"/>
      <c r="G70" s="250"/>
      <c r="J70" s="57"/>
      <c r="K70" s="222" t="s">
        <v>1079</v>
      </c>
      <c r="L70" s="223">
        <v>-191669.97966360854</v>
      </c>
      <c r="M70" s="223">
        <v>81527.574580393528</v>
      </c>
      <c r="N70" s="223"/>
      <c r="O70" s="223"/>
      <c r="P70" s="223">
        <v>-110142.40508321501</v>
      </c>
    </row>
    <row r="71" spans="2:16" x14ac:dyDescent="0.25">
      <c r="B71" s="185" t="s">
        <v>257</v>
      </c>
      <c r="C71" s="240"/>
      <c r="D71" s="244"/>
      <c r="E71" s="244"/>
      <c r="F71" s="244"/>
      <c r="G71" s="250"/>
      <c r="J71" s="57"/>
      <c r="K71" s="214" t="s">
        <v>21</v>
      </c>
      <c r="L71" s="199"/>
      <c r="M71" s="199"/>
      <c r="N71" s="199"/>
      <c r="O71" s="199"/>
      <c r="P71" s="199"/>
    </row>
    <row r="72" spans="2:16" x14ac:dyDescent="0.25">
      <c r="B72" s="185" t="s">
        <v>258</v>
      </c>
      <c r="C72" s="240"/>
      <c r="D72" s="244"/>
      <c r="E72" s="244"/>
      <c r="F72" s="244"/>
      <c r="G72" s="250"/>
      <c r="J72" s="57"/>
      <c r="K72" s="179" t="s">
        <v>4</v>
      </c>
      <c r="L72" s="199">
        <v>717.83810344987523</v>
      </c>
      <c r="M72" s="199">
        <v>18248.114050133358</v>
      </c>
      <c r="N72" s="199"/>
      <c r="O72" s="199"/>
      <c r="P72" s="199">
        <v>18965.952153583228</v>
      </c>
    </row>
    <row r="73" spans="2:16" x14ac:dyDescent="0.25">
      <c r="B73" s="185" t="s">
        <v>259</v>
      </c>
      <c r="C73" s="240"/>
      <c r="D73" s="244"/>
      <c r="E73" s="244"/>
      <c r="F73" s="244"/>
      <c r="G73" s="250"/>
      <c r="J73" s="57"/>
      <c r="K73" s="179" t="s">
        <v>5</v>
      </c>
      <c r="L73" s="199">
        <v>-137205.48195718651</v>
      </c>
      <c r="M73" s="199"/>
      <c r="N73" s="199"/>
      <c r="O73" s="199"/>
      <c r="P73" s="199">
        <v>-137205.48195718651</v>
      </c>
    </row>
    <row r="74" spans="2:16" x14ac:dyDescent="0.25">
      <c r="B74" s="185" t="s">
        <v>260</v>
      </c>
      <c r="C74" s="240"/>
      <c r="D74" s="244"/>
      <c r="E74" s="244"/>
      <c r="F74" s="244"/>
      <c r="G74" s="250"/>
      <c r="J74" s="57"/>
      <c r="K74" s="155" t="s">
        <v>26</v>
      </c>
      <c r="L74" s="199">
        <v>-74568.50152905198</v>
      </c>
      <c r="M74" s="199"/>
      <c r="N74" s="199"/>
      <c r="O74" s="199"/>
      <c r="P74" s="199">
        <v>-74568.50152905198</v>
      </c>
    </row>
    <row r="75" spans="2:16" x14ac:dyDescent="0.25">
      <c r="B75" s="185" t="s">
        <v>261</v>
      </c>
      <c r="C75" s="240"/>
      <c r="D75" s="244"/>
      <c r="E75" s="244"/>
      <c r="F75" s="244"/>
      <c r="G75" s="250"/>
      <c r="J75" s="57"/>
      <c r="K75" s="155" t="s">
        <v>27</v>
      </c>
      <c r="L75" s="199">
        <v>-3003.9529051987765</v>
      </c>
      <c r="M75" s="199"/>
      <c r="N75" s="199"/>
      <c r="O75" s="199"/>
      <c r="P75" s="199">
        <v>-3003.9529051987765</v>
      </c>
    </row>
    <row r="76" spans="2:16" x14ac:dyDescent="0.25">
      <c r="B76" s="185" t="s">
        <v>262</v>
      </c>
      <c r="C76" s="240"/>
      <c r="D76" s="244"/>
      <c r="E76" s="244"/>
      <c r="F76" s="244"/>
      <c r="G76" s="250"/>
      <c r="J76" s="57"/>
      <c r="K76" s="155" t="s">
        <v>32</v>
      </c>
      <c r="L76" s="199"/>
      <c r="M76" s="199"/>
      <c r="N76" s="199"/>
      <c r="O76" s="199"/>
      <c r="P76" s="199"/>
    </row>
    <row r="77" spans="2:16" ht="15.75" thickBot="1" x14ac:dyDescent="0.3">
      <c r="B77" s="218" t="s">
        <v>300</v>
      </c>
      <c r="C77" s="236">
        <v>-1133808.2096608193</v>
      </c>
      <c r="D77" s="237">
        <v>489118.94383765897</v>
      </c>
      <c r="E77" s="237">
        <v>2980.2338809817206</v>
      </c>
      <c r="F77" s="237">
        <v>13334.668807296921</v>
      </c>
      <c r="G77" s="251">
        <v>-628374.36313488171</v>
      </c>
      <c r="J77" s="57"/>
      <c r="K77" s="156" t="s">
        <v>136</v>
      </c>
      <c r="L77" s="199">
        <v>-36697.247706422015</v>
      </c>
      <c r="M77" s="199"/>
      <c r="N77" s="199"/>
      <c r="O77" s="199"/>
      <c r="P77" s="199">
        <v>-36697.247706422015</v>
      </c>
    </row>
    <row r="78" spans="2:16" x14ac:dyDescent="0.25">
      <c r="B78" s="185" t="s">
        <v>263</v>
      </c>
      <c r="C78" s="240">
        <v>3000.1835729980808</v>
      </c>
      <c r="D78" s="244">
        <v>13229.503024009746</v>
      </c>
      <c r="E78" s="244"/>
      <c r="F78" s="244"/>
      <c r="G78" s="250">
        <v>16229.686597007827</v>
      </c>
      <c r="J78" s="57"/>
      <c r="K78" s="156" t="s">
        <v>134</v>
      </c>
      <c r="L78" s="199">
        <v>-22935.779816513761</v>
      </c>
      <c r="M78" s="199"/>
      <c r="N78" s="199"/>
      <c r="O78" s="199"/>
      <c r="P78" s="199">
        <v>-22935.779816513761</v>
      </c>
    </row>
    <row r="79" spans="2:16" x14ac:dyDescent="0.25">
      <c r="B79" s="185" t="s">
        <v>264</v>
      </c>
      <c r="C79" s="240">
        <v>80672.922018348618</v>
      </c>
      <c r="D79" s="244"/>
      <c r="E79" s="244"/>
      <c r="F79" s="244"/>
      <c r="G79" s="250">
        <v>80672.922018348618</v>
      </c>
      <c r="J79" s="57"/>
      <c r="K79" s="179" t="s">
        <v>9</v>
      </c>
      <c r="L79" s="199">
        <v>-4087.1559633027523</v>
      </c>
      <c r="M79" s="199">
        <v>-10827.935779816513</v>
      </c>
      <c r="N79" s="199"/>
      <c r="O79" s="199"/>
      <c r="P79" s="199">
        <v>-14915.091743119265</v>
      </c>
    </row>
    <row r="80" spans="2:16" x14ac:dyDescent="0.25">
      <c r="B80" s="185" t="s">
        <v>265</v>
      </c>
      <c r="C80" s="240">
        <v>-77672.738445350536</v>
      </c>
      <c r="D80" s="244">
        <v>13229.503024009746</v>
      </c>
      <c r="E80" s="244"/>
      <c r="F80" s="244"/>
      <c r="G80" s="250">
        <v>-64443.235421340789</v>
      </c>
      <c r="J80" s="57"/>
      <c r="K80" s="222" t="s">
        <v>1080</v>
      </c>
      <c r="L80" s="223">
        <v>-140574.7998170394</v>
      </c>
      <c r="M80" s="223">
        <v>7420.1782703168446</v>
      </c>
      <c r="N80" s="223"/>
      <c r="O80" s="223"/>
      <c r="P80" s="223">
        <v>-133154.62154672254</v>
      </c>
    </row>
    <row r="81" spans="2:10" x14ac:dyDescent="0.25">
      <c r="B81" s="185" t="s">
        <v>266</v>
      </c>
      <c r="C81" s="240"/>
      <c r="D81" s="244"/>
      <c r="E81" s="244"/>
      <c r="F81" s="244"/>
      <c r="G81" s="250"/>
      <c r="J81" s="57"/>
    </row>
    <row r="82" spans="2:10" x14ac:dyDescent="0.25">
      <c r="B82" s="185" t="s">
        <v>267</v>
      </c>
      <c r="C82" s="240"/>
      <c r="D82" s="244"/>
      <c r="E82" s="244"/>
      <c r="F82" s="244"/>
      <c r="G82" s="250"/>
      <c r="J82" s="57"/>
    </row>
    <row r="83" spans="2:10" x14ac:dyDescent="0.25">
      <c r="B83" s="185" t="s">
        <v>268</v>
      </c>
      <c r="C83" s="240"/>
      <c r="D83" s="244"/>
      <c r="E83" s="244"/>
      <c r="F83" s="244"/>
      <c r="G83" s="250"/>
      <c r="J83" s="57"/>
    </row>
    <row r="84" spans="2:10" x14ac:dyDescent="0.25">
      <c r="B84" s="185" t="s">
        <v>269</v>
      </c>
      <c r="C84" s="240"/>
      <c r="D84" s="244"/>
      <c r="E84" s="244"/>
      <c r="F84" s="244"/>
      <c r="G84" s="250"/>
      <c r="J84" s="57"/>
    </row>
    <row r="85" spans="2:10" x14ac:dyDescent="0.25">
      <c r="B85" s="185" t="s">
        <v>270</v>
      </c>
      <c r="C85" s="240"/>
      <c r="D85" s="244"/>
      <c r="E85" s="244"/>
      <c r="F85" s="244"/>
      <c r="G85" s="250"/>
      <c r="J85" s="57"/>
    </row>
    <row r="86" spans="2:10" x14ac:dyDescent="0.25">
      <c r="B86" s="185" t="s">
        <v>271</v>
      </c>
      <c r="C86" s="240"/>
      <c r="D86" s="244"/>
      <c r="E86" s="244"/>
      <c r="F86" s="244"/>
      <c r="G86" s="250"/>
      <c r="J86" s="57"/>
    </row>
    <row r="87" spans="2:10" x14ac:dyDescent="0.25">
      <c r="B87" s="185" t="s">
        <v>272</v>
      </c>
      <c r="C87" s="240"/>
      <c r="D87" s="244"/>
      <c r="E87" s="244"/>
      <c r="F87" s="244"/>
      <c r="G87" s="250"/>
      <c r="J87" s="57"/>
    </row>
    <row r="88" spans="2:10" x14ac:dyDescent="0.25">
      <c r="B88" s="185" t="s">
        <v>273</v>
      </c>
      <c r="C88" s="240"/>
      <c r="D88" s="244"/>
      <c r="E88" s="244"/>
      <c r="F88" s="244"/>
      <c r="G88" s="250"/>
      <c r="J88" s="57"/>
    </row>
    <row r="89" spans="2:10" ht="15.75" thickBot="1" x14ac:dyDescent="0.3">
      <c r="B89" s="218" t="s">
        <v>301</v>
      </c>
      <c r="C89" s="236">
        <v>-1211480.9481061697</v>
      </c>
      <c r="D89" s="237">
        <v>502348.44686166872</v>
      </c>
      <c r="E89" s="237">
        <v>2980.2338809817206</v>
      </c>
      <c r="F89" s="237">
        <v>13334.668807296921</v>
      </c>
      <c r="G89" s="251">
        <v>-692817.59855622251</v>
      </c>
      <c r="J89" s="57"/>
    </row>
    <row r="90" spans="2:10" x14ac:dyDescent="0.25">
      <c r="B90" s="185" t="s">
        <v>274</v>
      </c>
      <c r="C90" s="240"/>
      <c r="D90" s="244">
        <v>81527.574580393528</v>
      </c>
      <c r="E90" s="244"/>
      <c r="F90" s="244"/>
      <c r="G90" s="250">
        <v>81527.574580393528</v>
      </c>
      <c r="J90" s="57"/>
    </row>
    <row r="91" spans="2:10" x14ac:dyDescent="0.25">
      <c r="B91" s="185" t="s">
        <v>275</v>
      </c>
      <c r="C91" s="240">
        <v>139682.2120795107</v>
      </c>
      <c r="D91" s="244"/>
      <c r="E91" s="244"/>
      <c r="F91" s="244"/>
      <c r="G91" s="250">
        <v>139682.2120795107</v>
      </c>
      <c r="J91" s="57"/>
    </row>
    <row r="92" spans="2:10" x14ac:dyDescent="0.25">
      <c r="B92" s="185" t="s">
        <v>276</v>
      </c>
      <c r="C92" s="240">
        <v>-139682.2120795107</v>
      </c>
      <c r="D92" s="244">
        <v>81527.574580393528</v>
      </c>
      <c r="E92" s="244"/>
      <c r="F92" s="244"/>
      <c r="G92" s="250">
        <v>-58154.637499117176</v>
      </c>
      <c r="J92" s="57"/>
    </row>
    <row r="93" spans="2:10" x14ac:dyDescent="0.25">
      <c r="B93" s="185" t="s">
        <v>277</v>
      </c>
      <c r="C93" s="240"/>
      <c r="D93" s="244"/>
      <c r="E93" s="244"/>
      <c r="F93" s="244"/>
      <c r="G93" s="250"/>
      <c r="J93" s="57"/>
    </row>
    <row r="94" spans="2:10" x14ac:dyDescent="0.25">
      <c r="B94" s="185" t="s">
        <v>278</v>
      </c>
      <c r="C94" s="240"/>
      <c r="D94" s="244"/>
      <c r="E94" s="244"/>
      <c r="F94" s="244"/>
      <c r="G94" s="250"/>
      <c r="J94" s="57"/>
    </row>
    <row r="95" spans="2:10" x14ac:dyDescent="0.25">
      <c r="B95" s="185" t="s">
        <v>279</v>
      </c>
      <c r="C95" s="240"/>
      <c r="D95" s="244"/>
      <c r="E95" s="244"/>
      <c r="F95" s="244"/>
      <c r="G95" s="250"/>
      <c r="J95" s="57"/>
    </row>
    <row r="96" spans="2:10" x14ac:dyDescent="0.25">
      <c r="B96" s="185" t="s">
        <v>280</v>
      </c>
      <c r="C96" s="240"/>
      <c r="D96" s="244"/>
      <c r="E96" s="244"/>
      <c r="F96" s="244"/>
      <c r="G96" s="250"/>
      <c r="J96" s="57"/>
    </row>
    <row r="97" spans="2:10" x14ac:dyDescent="0.25">
      <c r="B97" s="185" t="s">
        <v>281</v>
      </c>
      <c r="C97" s="240">
        <v>51987.767584097863</v>
      </c>
      <c r="D97" s="244"/>
      <c r="E97" s="244"/>
      <c r="F97" s="244"/>
      <c r="G97" s="250">
        <v>51987.767584097863</v>
      </c>
      <c r="J97" s="57"/>
    </row>
    <row r="98" spans="2:10" x14ac:dyDescent="0.25">
      <c r="B98" s="185" t="s">
        <v>282</v>
      </c>
      <c r="C98" s="240">
        <v>-51987.767584097863</v>
      </c>
      <c r="D98" s="244"/>
      <c r="E98" s="244"/>
      <c r="F98" s="244"/>
      <c r="G98" s="250">
        <v>-51987.767584097863</v>
      </c>
      <c r="J98" s="57"/>
    </row>
    <row r="99" spans="2:10" x14ac:dyDescent="0.25">
      <c r="B99" s="185" t="s">
        <v>283</v>
      </c>
      <c r="C99" s="240"/>
      <c r="D99" s="244"/>
      <c r="E99" s="244"/>
      <c r="F99" s="244"/>
      <c r="G99" s="250"/>
      <c r="J99" s="57"/>
    </row>
    <row r="100" spans="2:10" x14ac:dyDescent="0.25">
      <c r="B100" s="185" t="s">
        <v>284</v>
      </c>
      <c r="C100" s="240"/>
      <c r="D100" s="244"/>
      <c r="E100" s="244"/>
      <c r="F100" s="244"/>
      <c r="G100" s="250"/>
      <c r="J100" s="57"/>
    </row>
    <row r="101" spans="2:10" ht="15.75" thickBot="1" x14ac:dyDescent="0.3">
      <c r="B101" s="219" t="s">
        <v>302</v>
      </c>
      <c r="C101" s="241">
        <v>-1403150.9277697783</v>
      </c>
      <c r="D101" s="234">
        <v>583876.02144206222</v>
      </c>
      <c r="E101" s="234">
        <v>2980.2338809817206</v>
      </c>
      <c r="F101" s="234">
        <v>13334.668807296921</v>
      </c>
      <c r="G101" s="252">
        <v>-802960.00363943749</v>
      </c>
      <c r="J101" s="57"/>
    </row>
    <row r="102" spans="2:10" x14ac:dyDescent="0.25">
      <c r="B102" s="185" t="s">
        <v>285</v>
      </c>
      <c r="C102" s="240">
        <v>717.83810344987523</v>
      </c>
      <c r="D102" s="244">
        <v>18248.114050133358</v>
      </c>
      <c r="E102" s="244"/>
      <c r="F102" s="244"/>
      <c r="G102" s="250">
        <v>18965.952153583228</v>
      </c>
      <c r="J102" s="57"/>
    </row>
    <row r="103" spans="2:10" x14ac:dyDescent="0.25">
      <c r="B103" s="185" t="s">
        <v>286</v>
      </c>
      <c r="C103" s="240">
        <v>137205.48195718651</v>
      </c>
      <c r="D103" s="244"/>
      <c r="E103" s="244"/>
      <c r="F103" s="244"/>
      <c r="G103" s="250">
        <v>137205.48195718651</v>
      </c>
      <c r="J103" s="57"/>
    </row>
    <row r="104" spans="2:10" x14ac:dyDescent="0.25">
      <c r="B104" s="185" t="s">
        <v>287</v>
      </c>
      <c r="C104" s="240">
        <v>-136487.64385373663</v>
      </c>
      <c r="D104" s="244">
        <v>18248.114050133358</v>
      </c>
      <c r="E104" s="244"/>
      <c r="F104" s="244"/>
      <c r="G104" s="250">
        <v>-118239.52980360328</v>
      </c>
      <c r="J104" s="57"/>
    </row>
    <row r="105" spans="2:10" x14ac:dyDescent="0.25">
      <c r="B105" s="185" t="s">
        <v>288</v>
      </c>
      <c r="C105" s="240"/>
      <c r="D105" s="244"/>
      <c r="E105" s="244"/>
      <c r="F105" s="244"/>
      <c r="G105" s="250"/>
      <c r="J105" s="57"/>
    </row>
    <row r="106" spans="2:10" x14ac:dyDescent="0.25">
      <c r="B106" s="185" t="s">
        <v>289</v>
      </c>
      <c r="C106" s="240">
        <v>4087.1559633027523</v>
      </c>
      <c r="D106" s="244">
        <v>10827.935779816513</v>
      </c>
      <c r="E106" s="244"/>
      <c r="F106" s="244"/>
      <c r="G106" s="250">
        <v>14915.091743119265</v>
      </c>
      <c r="J106" s="57"/>
    </row>
    <row r="107" spans="2:10" x14ac:dyDescent="0.25">
      <c r="B107" s="185" t="s">
        <v>290</v>
      </c>
      <c r="C107" s="240">
        <v>-4087.1559633027523</v>
      </c>
      <c r="D107" s="244">
        <v>-10827.935779816513</v>
      </c>
      <c r="E107" s="244"/>
      <c r="F107" s="244"/>
      <c r="G107" s="250">
        <v>-14915.091743119265</v>
      </c>
      <c r="J107" s="57"/>
    </row>
    <row r="108" spans="2:10" x14ac:dyDescent="0.25">
      <c r="B108" s="185" t="s">
        <v>291</v>
      </c>
      <c r="C108" s="240"/>
      <c r="D108" s="244"/>
      <c r="E108" s="244"/>
      <c r="F108" s="244"/>
      <c r="G108" s="250"/>
      <c r="J108" s="57"/>
    </row>
    <row r="109" spans="2:10" x14ac:dyDescent="0.25">
      <c r="B109" s="185" t="s">
        <v>292</v>
      </c>
      <c r="C109" s="240"/>
      <c r="D109" s="244"/>
      <c r="E109" s="244"/>
      <c r="F109" s="244"/>
      <c r="G109" s="250"/>
      <c r="J109" s="57"/>
    </row>
    <row r="110" spans="2:10" x14ac:dyDescent="0.25">
      <c r="B110" s="185" t="s">
        <v>293</v>
      </c>
      <c r="C110" s="240"/>
      <c r="D110" s="244"/>
      <c r="E110" s="244"/>
      <c r="F110" s="244"/>
      <c r="G110" s="250"/>
      <c r="J110" s="57"/>
    </row>
    <row r="111" spans="2:10" x14ac:dyDescent="0.25">
      <c r="B111" s="185" t="s">
        <v>294</v>
      </c>
      <c r="C111" s="240"/>
      <c r="D111" s="244"/>
      <c r="E111" s="244"/>
      <c r="F111" s="244"/>
      <c r="G111" s="250"/>
      <c r="J111" s="57"/>
    </row>
    <row r="112" spans="2:10" x14ac:dyDescent="0.25">
      <c r="B112" s="185" t="s">
        <v>295</v>
      </c>
      <c r="C112" s="240"/>
      <c r="D112" s="244"/>
      <c r="E112" s="244"/>
      <c r="F112" s="244"/>
      <c r="G112" s="250"/>
      <c r="J112" s="57"/>
    </row>
    <row r="113" spans="2:10" ht="15.75" thickBot="1" x14ac:dyDescent="0.3">
      <c r="B113" s="218" t="s">
        <v>303</v>
      </c>
      <c r="C113" s="236">
        <v>-1543725.7275868177</v>
      </c>
      <c r="D113" s="237">
        <v>591296.19971237902</v>
      </c>
      <c r="E113" s="237">
        <v>2980.2338809817206</v>
      </c>
      <c r="F113" s="237">
        <v>13334.668807296921</v>
      </c>
      <c r="G113" s="251">
        <v>-936114.62518615997</v>
      </c>
      <c r="J113" s="57"/>
    </row>
    <row r="174" spans="11:11" x14ac:dyDescent="0.25">
      <c r="K174" s="96">
        <f>S160+S141</f>
        <v>0</v>
      </c>
    </row>
  </sheetData>
  <conditionalFormatting pivot="1">
    <cfRule type="cellIs" dxfId="522" priority="37" operator="lessThan">
      <formula>0</formula>
    </cfRule>
  </conditionalFormatting>
  <conditionalFormatting pivot="1">
    <cfRule type="cellIs" dxfId="521" priority="36" operator="lessThan">
      <formula>0</formula>
    </cfRule>
  </conditionalFormatting>
  <conditionalFormatting pivot="1" sqref="C89:G89">
    <cfRule type="cellIs" dxfId="520" priority="35" operator="lessThan">
      <formula>0</formula>
    </cfRule>
  </conditionalFormatting>
  <conditionalFormatting pivot="1" sqref="C77:G77">
    <cfRule type="cellIs" dxfId="519" priority="34" operator="lessThan">
      <formula>0</formula>
    </cfRule>
  </conditionalFormatting>
  <conditionalFormatting pivot="1" sqref="C65:G65">
    <cfRule type="cellIs" dxfId="518" priority="33" operator="lessThan">
      <formula>0</formula>
    </cfRule>
  </conditionalFormatting>
  <conditionalFormatting pivot="1" sqref="C53:G53">
    <cfRule type="cellIs" dxfId="517" priority="32" operator="lessThan">
      <formula>0</formula>
    </cfRule>
  </conditionalFormatting>
  <conditionalFormatting pivot="1" sqref="C41:G41">
    <cfRule type="cellIs" dxfId="516" priority="31" operator="lessThan">
      <formula>0</formula>
    </cfRule>
  </conditionalFormatting>
  <conditionalFormatting pivot="1" sqref="C29:G29">
    <cfRule type="cellIs" dxfId="515" priority="30" operator="lessThan">
      <formula>0</formula>
    </cfRule>
  </conditionalFormatting>
  <conditionalFormatting pivot="1" sqref="C17:G17">
    <cfRule type="cellIs" dxfId="514" priority="29" operator="lessThan">
      <formula>0</formula>
    </cfRule>
  </conditionalFormatting>
  <conditionalFormatting pivot="1" sqref="G101">
    <cfRule type="cellIs" dxfId="513" priority="28" operator="lessThan">
      <formula>0</formula>
    </cfRule>
  </conditionalFormatting>
  <conditionalFormatting pivot="1" sqref="G113">
    <cfRule type="cellIs" dxfId="512" priority="27" operator="lessThan">
      <formula>0</formula>
    </cfRule>
  </conditionalFormatting>
  <conditionalFormatting pivot="1" sqref="L20:P20">
    <cfRule type="cellIs" dxfId="511" priority="17" operator="lessThan">
      <formula>0</formula>
    </cfRule>
  </conditionalFormatting>
  <conditionalFormatting pivot="1" sqref="L29:P29">
    <cfRule type="cellIs" dxfId="510" priority="16" operator="lessThan">
      <formula>0</formula>
    </cfRule>
  </conditionalFormatting>
  <conditionalFormatting pivot="1" sqref="L36:P36">
    <cfRule type="cellIs" dxfId="509" priority="15" operator="lessThan">
      <formula>0</formula>
    </cfRule>
  </conditionalFormatting>
  <conditionalFormatting pivot="1" sqref="L46:P46">
    <cfRule type="cellIs" dxfId="508" priority="14" operator="lessThan">
      <formula>0</formula>
    </cfRule>
  </conditionalFormatting>
  <conditionalFormatting pivot="1" sqref="L56:P56">
    <cfRule type="cellIs" dxfId="507" priority="13" operator="lessThan">
      <formula>0</formula>
    </cfRule>
  </conditionalFormatting>
  <conditionalFormatting pivot="1" sqref="L62:P62">
    <cfRule type="cellIs" dxfId="506" priority="12" operator="lessThan">
      <formula>0</formula>
    </cfRule>
  </conditionalFormatting>
  <conditionalFormatting pivot="1" sqref="L70:P70">
    <cfRule type="cellIs" dxfId="505" priority="11" operator="lessThan">
      <formula>0</formula>
    </cfRule>
  </conditionalFormatting>
  <conditionalFormatting pivot="1" sqref="L80:P80">
    <cfRule type="cellIs" dxfId="504" priority="10" operator="lessThan">
      <formula>0</formula>
    </cfRule>
  </conditionalFormatting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947C-7B99-4643-88CC-9E2C6C5A6747}">
  <sheetPr codeName="Sheet2">
    <tabColor rgb="FFC00000"/>
  </sheetPr>
  <dimension ref="B1:L43"/>
  <sheetViews>
    <sheetView showGridLines="0" zoomScale="80" zoomScaleNormal="80" workbookViewId="0">
      <selection activeCell="I14" sqref="I14"/>
    </sheetView>
  </sheetViews>
  <sheetFormatPr baseColWidth="10" defaultColWidth="9.140625" defaultRowHeight="15" x14ac:dyDescent="0.25"/>
  <cols>
    <col min="1" max="1" width="2.7109375" customWidth="1"/>
    <col min="2" max="2" width="47.85546875" bestFit="1" customWidth="1"/>
    <col min="3" max="3" width="11.42578125" bestFit="1" customWidth="1"/>
    <col min="4" max="5" width="10.5703125" bestFit="1" customWidth="1"/>
    <col min="6" max="6" width="9.42578125" bestFit="1" customWidth="1"/>
    <col min="7" max="8" width="10.5703125" bestFit="1" customWidth="1"/>
    <col min="9" max="9" width="9.42578125" bestFit="1" customWidth="1"/>
    <col min="10" max="11" width="10.5703125" bestFit="1" customWidth="1"/>
    <col min="12" max="12" width="12.140625" bestFit="1" customWidth="1"/>
  </cols>
  <sheetData>
    <row r="1" spans="2:12" ht="15.75" thickBot="1" x14ac:dyDescent="0.3"/>
    <row r="2" spans="2:12" ht="15.75" thickBot="1" x14ac:dyDescent="0.3">
      <c r="B2" s="173" t="s">
        <v>22</v>
      </c>
      <c r="C2" s="194" t="s" vm="2">
        <v>1070</v>
      </c>
    </row>
    <row r="3" spans="2:12" ht="15.75" thickBot="1" x14ac:dyDescent="0.3">
      <c r="B3" s="173" t="s">
        <v>0</v>
      </c>
      <c r="C3" s="174" t="s" vm="1">
        <v>322</v>
      </c>
      <c r="D3" s="129" t="s">
        <v>328</v>
      </c>
      <c r="E3" s="129" t="s">
        <v>329</v>
      </c>
      <c r="F3" s="129" t="s">
        <v>330</v>
      </c>
      <c r="G3" s="129" t="s">
        <v>331</v>
      </c>
      <c r="H3" s="129" t="s">
        <v>332</v>
      </c>
      <c r="I3" s="129" t="s">
        <v>334</v>
      </c>
      <c r="J3" s="129" t="s">
        <v>335</v>
      </c>
      <c r="K3" s="129" t="s">
        <v>336</v>
      </c>
    </row>
    <row r="4" spans="2:12" ht="15.75" hidden="1" thickBot="1" x14ac:dyDescent="0.3"/>
    <row r="5" spans="2:12" ht="15.75" thickBot="1" x14ac:dyDescent="0.3">
      <c r="B5" s="171"/>
      <c r="C5" s="170" t="s">
        <v>320</v>
      </c>
      <c r="D5" s="170" t="s">
        <v>7</v>
      </c>
      <c r="E5" s="170" t="s">
        <v>14</v>
      </c>
      <c r="F5" s="170" t="s">
        <v>16</v>
      </c>
      <c r="G5" s="170" t="s">
        <v>17</v>
      </c>
      <c r="H5" s="170" t="s">
        <v>18</v>
      </c>
      <c r="I5" s="170" t="s">
        <v>19</v>
      </c>
      <c r="J5" s="170" t="s">
        <v>20</v>
      </c>
      <c r="K5" s="170" t="s">
        <v>21</v>
      </c>
      <c r="L5" s="182" t="s">
        <v>2</v>
      </c>
    </row>
    <row r="6" spans="2:12" x14ac:dyDescent="0.25">
      <c r="B6" s="167" t="s">
        <v>4</v>
      </c>
      <c r="C6" s="233">
        <v>1148440.6400949368</v>
      </c>
      <c r="D6" s="242">
        <v>378307.22702788014</v>
      </c>
      <c r="E6" s="242">
        <v>7414.4185155310797</v>
      </c>
      <c r="F6" s="242">
        <v>23799.111494327473</v>
      </c>
      <c r="G6" s="242">
        <v>51447.484833594477</v>
      </c>
      <c r="H6" s="242">
        <v>144133.50948924056</v>
      </c>
      <c r="I6" s="242">
        <v>16229.686597007827</v>
      </c>
      <c r="J6" s="242">
        <v>81527.574580393528</v>
      </c>
      <c r="K6" s="242">
        <v>18965.952153583228</v>
      </c>
      <c r="L6" s="239">
        <v>1870265.6047864878</v>
      </c>
    </row>
    <row r="7" spans="2:12" x14ac:dyDescent="0.25">
      <c r="B7" s="167" t="s">
        <v>5</v>
      </c>
      <c r="C7" s="240">
        <v>412617.29012232425</v>
      </c>
      <c r="D7" s="244">
        <v>323644.74159021414</v>
      </c>
      <c r="E7" s="244">
        <v>210193.27972477066</v>
      </c>
      <c r="F7" s="244">
        <v>90461.49938837919</v>
      </c>
      <c r="G7" s="244">
        <v>198762.03706422017</v>
      </c>
      <c r="H7" s="244">
        <v>395660.95886850159</v>
      </c>
      <c r="I7" s="244">
        <v>80672.922018348618</v>
      </c>
      <c r="J7" s="244">
        <v>139682.2120795107</v>
      </c>
      <c r="K7" s="244">
        <v>137205.48195718651</v>
      </c>
      <c r="L7" s="235">
        <v>1988900.4228134546</v>
      </c>
    </row>
    <row r="8" spans="2:12" x14ac:dyDescent="0.25">
      <c r="B8" s="176" t="s">
        <v>6</v>
      </c>
      <c r="C8" s="212">
        <v>735823.34997261257</v>
      </c>
      <c r="D8" s="216">
        <v>54662.485437666008</v>
      </c>
      <c r="E8" s="216">
        <v>-202778.86120923958</v>
      </c>
      <c r="F8" s="216">
        <v>-66662.387894051717</v>
      </c>
      <c r="G8" s="216">
        <v>-147314.5522306257</v>
      </c>
      <c r="H8" s="216">
        <v>-251527.44937926103</v>
      </c>
      <c r="I8" s="216">
        <v>-64443.235421340789</v>
      </c>
      <c r="J8" s="216">
        <v>-58154.637499117176</v>
      </c>
      <c r="K8" s="216">
        <v>-118239.52980360328</v>
      </c>
      <c r="L8" s="211">
        <v>-118634.81802696688</v>
      </c>
    </row>
    <row r="9" spans="2:12" x14ac:dyDescent="0.25">
      <c r="B9" s="167" t="s">
        <v>8</v>
      </c>
      <c r="C9" s="240"/>
      <c r="D9" s="244"/>
      <c r="E9" s="244"/>
      <c r="F9" s="244"/>
      <c r="G9" s="244"/>
      <c r="H9" s="244"/>
      <c r="I9" s="244"/>
      <c r="J9" s="244"/>
      <c r="K9" s="244"/>
      <c r="L9" s="235"/>
    </row>
    <row r="10" spans="2:12" x14ac:dyDescent="0.25">
      <c r="B10" s="167" t="s">
        <v>9</v>
      </c>
      <c r="C10" s="240"/>
      <c r="D10" s="244"/>
      <c r="E10" s="244"/>
      <c r="F10" s="244"/>
      <c r="G10" s="244">
        <v>14915.091743119265</v>
      </c>
      <c r="H10" s="244"/>
      <c r="I10" s="244"/>
      <c r="J10" s="244"/>
      <c r="K10" s="244">
        <v>14915.091743119265</v>
      </c>
      <c r="L10" s="235">
        <v>29830.183486238529</v>
      </c>
    </row>
    <row r="11" spans="2:12" x14ac:dyDescent="0.25">
      <c r="B11" s="176" t="s">
        <v>10</v>
      </c>
      <c r="C11" s="212"/>
      <c r="D11" s="216"/>
      <c r="E11" s="216"/>
      <c r="F11" s="216"/>
      <c r="G11" s="216">
        <v>-14915.091743119265</v>
      </c>
      <c r="H11" s="216"/>
      <c r="I11" s="216"/>
      <c r="J11" s="216"/>
      <c r="K11" s="216">
        <v>-14915.091743119265</v>
      </c>
      <c r="L11" s="211">
        <v>-29830.183486238529</v>
      </c>
    </row>
    <row r="12" spans="2:12" x14ac:dyDescent="0.25">
      <c r="B12" s="167" t="s">
        <v>11</v>
      </c>
      <c r="C12" s="240"/>
      <c r="D12" s="244">
        <v>15427.54892962108</v>
      </c>
      <c r="E12" s="244"/>
      <c r="F12" s="244"/>
      <c r="G12" s="244"/>
      <c r="H12" s="244"/>
      <c r="I12" s="244"/>
      <c r="J12" s="244"/>
      <c r="K12" s="244"/>
      <c r="L12" s="235">
        <v>15427.54892962108</v>
      </c>
    </row>
    <row r="13" spans="2:12" x14ac:dyDescent="0.25">
      <c r="B13" s="167" t="s">
        <v>12</v>
      </c>
      <c r="C13" s="240">
        <v>94880.861671763516</v>
      </c>
      <c r="D13" s="244">
        <v>15266.055045871559</v>
      </c>
      <c r="E13" s="244"/>
      <c r="F13" s="244"/>
      <c r="G13" s="244"/>
      <c r="H13" s="244"/>
      <c r="I13" s="244"/>
      <c r="J13" s="244">
        <v>51987.767584097863</v>
      </c>
      <c r="K13" s="244"/>
      <c r="L13" s="235">
        <v>162134.68430173295</v>
      </c>
    </row>
    <row r="14" spans="2:12" x14ac:dyDescent="0.25">
      <c r="B14" s="176" t="s">
        <v>13</v>
      </c>
      <c r="C14" s="212">
        <v>-94880.861671763516</v>
      </c>
      <c r="D14" s="216">
        <v>161.49388374952105</v>
      </c>
      <c r="E14" s="216"/>
      <c r="F14" s="216"/>
      <c r="G14" s="216"/>
      <c r="H14" s="216"/>
      <c r="I14" s="216"/>
      <c r="J14" s="216">
        <v>-51987.767584097863</v>
      </c>
      <c r="K14" s="216"/>
      <c r="L14" s="211">
        <v>-146707.13537211186</v>
      </c>
    </row>
    <row r="15" spans="2:12" x14ac:dyDescent="0.25">
      <c r="B15" s="167" t="s">
        <v>23</v>
      </c>
      <c r="C15" s="240"/>
      <c r="D15" s="244"/>
      <c r="E15" s="244"/>
      <c r="F15" s="244"/>
      <c r="G15" s="244"/>
      <c r="H15" s="244"/>
      <c r="I15" s="244"/>
      <c r="J15" s="244"/>
      <c r="K15" s="244"/>
      <c r="L15" s="235"/>
    </row>
    <row r="16" spans="2:12" x14ac:dyDescent="0.25">
      <c r="B16" s="167" t="s">
        <v>24</v>
      </c>
      <c r="C16" s="240"/>
      <c r="D16" s="244"/>
      <c r="E16" s="244"/>
      <c r="F16" s="244"/>
      <c r="G16" s="244"/>
      <c r="H16" s="244"/>
      <c r="I16" s="244"/>
      <c r="J16" s="244"/>
      <c r="K16" s="244"/>
      <c r="L16" s="235"/>
    </row>
    <row r="17" spans="2:12" ht="15.75" thickBot="1" x14ac:dyDescent="0.3">
      <c r="B17" s="172" t="s">
        <v>15</v>
      </c>
      <c r="C17" s="175">
        <v>640942.4883008491</v>
      </c>
      <c r="D17" s="168">
        <v>54823.979321415529</v>
      </c>
      <c r="E17" s="168">
        <v>-202778.86120923958</v>
      </c>
      <c r="F17" s="168">
        <v>-66662.387894051717</v>
      </c>
      <c r="G17" s="168">
        <v>-162229.64397374497</v>
      </c>
      <c r="H17" s="168">
        <v>-251527.44937926103</v>
      </c>
      <c r="I17" s="168">
        <v>-64443.235421340789</v>
      </c>
      <c r="J17" s="168">
        <v>-110142.40508321504</v>
      </c>
      <c r="K17" s="168">
        <v>-133154.62154672254</v>
      </c>
      <c r="L17" s="169">
        <v>-295172.13688531728</v>
      </c>
    </row>
    <row r="18" spans="2:12" ht="15.75" thickBot="1" x14ac:dyDescent="0.3">
      <c r="B18" s="47"/>
      <c r="C18" s="48"/>
      <c r="D18" s="48"/>
      <c r="E18" s="48"/>
      <c r="F18" s="48"/>
      <c r="G18" s="48"/>
      <c r="H18" s="48"/>
      <c r="I18" s="48"/>
      <c r="J18" s="48"/>
      <c r="K18" s="48"/>
      <c r="L18" s="48"/>
    </row>
    <row r="19" spans="2:12" ht="16.5" thickBot="1" x14ac:dyDescent="0.3">
      <c r="B19" s="49" t="s">
        <v>316</v>
      </c>
      <c r="C19" s="50"/>
      <c r="D19" s="51">
        <f>SUM($D$17:D17)</f>
        <v>54823.979321415529</v>
      </c>
      <c r="E19" s="51">
        <f>SUM($D$17:E17)</f>
        <v>-147954.88188782404</v>
      </c>
      <c r="F19" s="51">
        <f>SUM($D$17:F17)</f>
        <v>-214617.26978187577</v>
      </c>
      <c r="G19" s="51">
        <f>SUM($D$17:G17)</f>
        <v>-376846.91375562071</v>
      </c>
      <c r="H19" s="51">
        <f>SUM($D$17:H17)</f>
        <v>-628374.36313488171</v>
      </c>
      <c r="I19" s="51">
        <f>SUM($D$17:I17)</f>
        <v>-692817.59855622251</v>
      </c>
      <c r="J19" s="51">
        <f>SUM($D$17:J17)</f>
        <v>-802960.00363943749</v>
      </c>
      <c r="K19" s="51">
        <f>SUM($D$17:K17)</f>
        <v>-936114.62518615997</v>
      </c>
      <c r="L19" s="52"/>
    </row>
    <row r="20" spans="2:12" ht="15.75" thickBot="1" x14ac:dyDescent="0.3"/>
    <row r="21" spans="2:12" ht="15.75" thickBot="1" x14ac:dyDescent="0.3">
      <c r="B21" s="173" t="s">
        <v>22</v>
      </c>
      <c r="C21" s="194" t="s" vm="2">
        <v>1070</v>
      </c>
    </row>
    <row r="22" spans="2:12" ht="15.75" thickBot="1" x14ac:dyDescent="0.3">
      <c r="B22" s="173" t="s">
        <v>0</v>
      </c>
      <c r="C22" s="174" t="s" vm="1">
        <v>322</v>
      </c>
      <c r="D22" s="129" t="s">
        <v>328</v>
      </c>
      <c r="E22" s="129" t="s">
        <v>329</v>
      </c>
      <c r="F22" s="129" t="s">
        <v>330</v>
      </c>
      <c r="G22" s="129" t="s">
        <v>331</v>
      </c>
      <c r="H22" s="129" t="s">
        <v>332</v>
      </c>
      <c r="I22" s="129" t="s">
        <v>334</v>
      </c>
      <c r="J22" s="129" t="s">
        <v>335</v>
      </c>
      <c r="K22" s="129" t="s">
        <v>336</v>
      </c>
    </row>
    <row r="23" spans="2:12" ht="15.75" hidden="1" thickBot="1" x14ac:dyDescent="0.3"/>
    <row r="24" spans="2:12" ht="15.75" hidden="1" thickBot="1" x14ac:dyDescent="0.3">
      <c r="B24" s="180" t="s">
        <v>25</v>
      </c>
      <c r="C24" s="170"/>
      <c r="D24" s="183"/>
      <c r="E24" s="177"/>
      <c r="F24" s="177"/>
      <c r="G24" s="177"/>
      <c r="H24" s="177"/>
      <c r="I24" s="177"/>
      <c r="J24" s="177"/>
      <c r="K24" s="177"/>
      <c r="L24" s="178"/>
    </row>
    <row r="25" spans="2:12" ht="15.75" thickBot="1" x14ac:dyDescent="0.3">
      <c r="B25" s="161"/>
      <c r="C25" s="195" t="s">
        <v>320</v>
      </c>
      <c r="D25" s="196" t="s">
        <v>7</v>
      </c>
      <c r="E25" s="196" t="s">
        <v>14</v>
      </c>
      <c r="F25" s="196" t="s">
        <v>16</v>
      </c>
      <c r="G25" s="196" t="s">
        <v>17</v>
      </c>
      <c r="H25" s="196" t="s">
        <v>18</v>
      </c>
      <c r="I25" s="196" t="s">
        <v>19</v>
      </c>
      <c r="J25" s="196" t="s">
        <v>20</v>
      </c>
      <c r="K25" s="197" t="s">
        <v>21</v>
      </c>
      <c r="L25" s="198" t="s">
        <v>2</v>
      </c>
    </row>
    <row r="26" spans="2:12" ht="15.75" thickBot="1" x14ac:dyDescent="0.3">
      <c r="B26" s="181" t="s">
        <v>4</v>
      </c>
      <c r="C26" s="203">
        <v>1148440.6400949368</v>
      </c>
      <c r="D26" s="204">
        <v>378307.22702788014</v>
      </c>
      <c r="E26" s="204">
        <v>7414.4185155310797</v>
      </c>
      <c r="F26" s="204">
        <v>23799.111494327473</v>
      </c>
      <c r="G26" s="204">
        <v>51447.484833594477</v>
      </c>
      <c r="H26" s="204">
        <v>144133.50948924056</v>
      </c>
      <c r="I26" s="204">
        <v>16229.686597007827</v>
      </c>
      <c r="J26" s="204">
        <v>81527.574580393528</v>
      </c>
      <c r="K26" s="208">
        <v>18965.952153583228</v>
      </c>
      <c r="L26" s="205">
        <v>1870265.6047864878</v>
      </c>
    </row>
    <row r="27" spans="2:12" x14ac:dyDescent="0.25">
      <c r="B27" s="192" t="s">
        <v>27</v>
      </c>
      <c r="C27" s="206"/>
      <c r="D27" s="213">
        <v>6119.0999360275919</v>
      </c>
      <c r="E27" s="213"/>
      <c r="F27" s="213"/>
      <c r="G27" s="213"/>
      <c r="H27" s="213"/>
      <c r="I27" s="213"/>
      <c r="J27" s="213"/>
      <c r="K27" s="209"/>
      <c r="L27" s="200">
        <v>6119.0999360275919</v>
      </c>
    </row>
    <row r="28" spans="2:12" ht="15.75" thickBot="1" x14ac:dyDescent="0.3">
      <c r="B28" s="192" t="s">
        <v>321</v>
      </c>
      <c r="C28" s="206">
        <v>1148440.6400949368</v>
      </c>
      <c r="D28" s="213">
        <v>372188.12709185254</v>
      </c>
      <c r="E28" s="213">
        <v>7414.4185155310797</v>
      </c>
      <c r="F28" s="213">
        <v>23799.111494327473</v>
      </c>
      <c r="G28" s="213">
        <v>51447.484833594477</v>
      </c>
      <c r="H28" s="213">
        <v>144133.50948924056</v>
      </c>
      <c r="I28" s="213">
        <v>16229.686597007827</v>
      </c>
      <c r="J28" s="213">
        <v>81527.574580393528</v>
      </c>
      <c r="K28" s="209">
        <v>18965.952153583228</v>
      </c>
      <c r="L28" s="200">
        <v>1864146.5048504602</v>
      </c>
    </row>
    <row r="29" spans="2:12" ht="15.75" thickBot="1" x14ac:dyDescent="0.3">
      <c r="B29" s="181" t="s">
        <v>5</v>
      </c>
      <c r="C29" s="206">
        <v>-412617.29012232425</v>
      </c>
      <c r="D29" s="213">
        <v>-323644.74159021414</v>
      </c>
      <c r="E29" s="213">
        <v>-210193.27972477066</v>
      </c>
      <c r="F29" s="213">
        <v>-90461.49938837919</v>
      </c>
      <c r="G29" s="213">
        <v>-198762.03706422017</v>
      </c>
      <c r="H29" s="213">
        <v>-395660.95886850159</v>
      </c>
      <c r="I29" s="213">
        <v>-80672.922018348618</v>
      </c>
      <c r="J29" s="213">
        <v>-139682.2120795107</v>
      </c>
      <c r="K29" s="209">
        <v>-137205.48195718651</v>
      </c>
      <c r="L29" s="200">
        <v>-1988900.4228134546</v>
      </c>
    </row>
    <row r="30" spans="2:12" x14ac:dyDescent="0.25">
      <c r="B30" s="192" t="s">
        <v>27</v>
      </c>
      <c r="C30" s="206">
        <v>-9174.3119266055037</v>
      </c>
      <c r="D30" s="213">
        <v>-8816.6666666666661</v>
      </c>
      <c r="E30" s="213">
        <v>-3501.6837920489297</v>
      </c>
      <c r="F30" s="213">
        <v>-2527.1042813455656</v>
      </c>
      <c r="G30" s="213">
        <v>-3256.088379204893</v>
      </c>
      <c r="H30" s="213">
        <v>-11596.352599388378</v>
      </c>
      <c r="I30" s="213">
        <v>-2216.7844036697247</v>
      </c>
      <c r="J30" s="213">
        <v>-2315.8079510703365</v>
      </c>
      <c r="K30" s="209">
        <v>-3003.9529051987765</v>
      </c>
      <c r="L30" s="200">
        <v>-46408.752905198766</v>
      </c>
    </row>
    <row r="31" spans="2:12" x14ac:dyDescent="0.25">
      <c r="B31" s="192" t="s">
        <v>26</v>
      </c>
      <c r="C31" s="206">
        <v>-222525.54700305811</v>
      </c>
      <c r="D31" s="213">
        <v>-157141.89113149844</v>
      </c>
      <c r="E31" s="213">
        <v>-159894.51642201835</v>
      </c>
      <c r="F31" s="213">
        <v>-87756.416513761462</v>
      </c>
      <c r="G31" s="213">
        <v>-135872.9211620795</v>
      </c>
      <c r="H31" s="213">
        <v>-194428.8756880734</v>
      </c>
      <c r="I31" s="213">
        <v>-78456.137614678897</v>
      </c>
      <c r="J31" s="213">
        <v>-137217.01574923546</v>
      </c>
      <c r="K31" s="209">
        <v>-74568.50152905198</v>
      </c>
      <c r="L31" s="200">
        <v>-1247861.8228134552</v>
      </c>
    </row>
    <row r="32" spans="2:12" x14ac:dyDescent="0.25">
      <c r="B32" s="192" t="s">
        <v>28</v>
      </c>
      <c r="C32" s="206">
        <v>-74373.088685015289</v>
      </c>
      <c r="D32" s="213">
        <v>-72721.667278287467</v>
      </c>
      <c r="E32" s="213"/>
      <c r="F32" s="213"/>
      <c r="G32" s="213"/>
      <c r="H32" s="213">
        <v>-74373.088685015289</v>
      </c>
      <c r="I32" s="213"/>
      <c r="J32" s="213"/>
      <c r="K32" s="209"/>
      <c r="L32" s="200">
        <v>-221467.84464831807</v>
      </c>
    </row>
    <row r="33" spans="2:12" x14ac:dyDescent="0.25">
      <c r="B33" s="192" t="s">
        <v>29</v>
      </c>
      <c r="C33" s="206">
        <v>-25351.681957186542</v>
      </c>
      <c r="D33" s="213">
        <v>-4062.5370030581039</v>
      </c>
      <c r="E33" s="213">
        <v>-41218.761467889904</v>
      </c>
      <c r="F33" s="213">
        <v>-177.97859327217125</v>
      </c>
      <c r="G33" s="213"/>
      <c r="H33" s="213">
        <v>-31011.877370030576</v>
      </c>
      <c r="I33" s="213"/>
      <c r="J33" s="213">
        <v>-149.38837920489297</v>
      </c>
      <c r="K33" s="209"/>
      <c r="L33" s="200">
        <v>-101972.22477064222</v>
      </c>
    </row>
    <row r="34" spans="2:12" x14ac:dyDescent="0.25">
      <c r="B34" s="192" t="s">
        <v>30</v>
      </c>
      <c r="C34" s="206">
        <v>-73394.495412844029</v>
      </c>
      <c r="D34" s="213"/>
      <c r="E34" s="213"/>
      <c r="F34" s="213"/>
      <c r="G34" s="213"/>
      <c r="H34" s="213">
        <v>-73394.495412844029</v>
      </c>
      <c r="I34" s="213"/>
      <c r="J34" s="213"/>
      <c r="K34" s="209"/>
      <c r="L34" s="200">
        <v>-146788.99082568806</v>
      </c>
    </row>
    <row r="35" spans="2:12" x14ac:dyDescent="0.25">
      <c r="B35" s="192" t="s">
        <v>31</v>
      </c>
      <c r="C35" s="206">
        <v>-7798.1651376146783</v>
      </c>
      <c r="D35" s="213">
        <v>-24500.81865443425</v>
      </c>
      <c r="E35" s="213"/>
      <c r="F35" s="213"/>
      <c r="G35" s="213"/>
      <c r="H35" s="213">
        <v>-10856.269113149847</v>
      </c>
      <c r="I35" s="213"/>
      <c r="J35" s="213"/>
      <c r="K35" s="209"/>
      <c r="L35" s="200">
        <v>-43155.25290519878</v>
      </c>
    </row>
    <row r="36" spans="2:12" ht="15.75" thickBot="1" x14ac:dyDescent="0.3">
      <c r="B36" s="192" t="s">
        <v>32</v>
      </c>
      <c r="C36" s="206"/>
      <c r="D36" s="213">
        <v>-56401.160856269111</v>
      </c>
      <c r="E36" s="213">
        <v>-5578.3180428134556</v>
      </c>
      <c r="F36" s="213"/>
      <c r="G36" s="213">
        <v>-59633.027522935779</v>
      </c>
      <c r="H36" s="213"/>
      <c r="I36" s="213"/>
      <c r="J36" s="213"/>
      <c r="K36" s="209">
        <v>-59633.027522935779</v>
      </c>
      <c r="L36" s="200">
        <v>-181245.53394495411</v>
      </c>
    </row>
    <row r="37" spans="2:12" ht="15.75" thickBot="1" x14ac:dyDescent="0.3">
      <c r="B37" s="181" t="s">
        <v>9</v>
      </c>
      <c r="C37" s="206"/>
      <c r="D37" s="213"/>
      <c r="E37" s="213"/>
      <c r="F37" s="213"/>
      <c r="G37" s="213">
        <v>-14915.091743119265</v>
      </c>
      <c r="H37" s="213"/>
      <c r="I37" s="213"/>
      <c r="J37" s="213"/>
      <c r="K37" s="209">
        <v>-14915.091743119265</v>
      </c>
      <c r="L37" s="200">
        <v>-29830.183486238529</v>
      </c>
    </row>
    <row r="38" spans="2:12" ht="15.75" thickBot="1" x14ac:dyDescent="0.3">
      <c r="B38" s="192" t="s">
        <v>1066</v>
      </c>
      <c r="C38" s="206"/>
      <c r="D38" s="213"/>
      <c r="E38" s="213"/>
      <c r="F38" s="213"/>
      <c r="G38" s="213">
        <v>-14915.091743119265</v>
      </c>
      <c r="H38" s="213"/>
      <c r="I38" s="213"/>
      <c r="J38" s="213"/>
      <c r="K38" s="209">
        <v>-14915.091743119265</v>
      </c>
      <c r="L38" s="200">
        <v>-29830.183486238529</v>
      </c>
    </row>
    <row r="39" spans="2:12" ht="15.75" thickBot="1" x14ac:dyDescent="0.3">
      <c r="B39" s="181" t="s">
        <v>12</v>
      </c>
      <c r="C39" s="206">
        <v>-94880.861671763516</v>
      </c>
      <c r="D39" s="213">
        <v>-15266.055045871559</v>
      </c>
      <c r="E39" s="213"/>
      <c r="F39" s="213"/>
      <c r="G39" s="213"/>
      <c r="H39" s="213"/>
      <c r="I39" s="213"/>
      <c r="J39" s="213">
        <v>-51987.767584097863</v>
      </c>
      <c r="K39" s="209"/>
      <c r="L39" s="200">
        <v>-162134.68430173295</v>
      </c>
    </row>
    <row r="40" spans="2:12" ht="15.75" thickBot="1" x14ac:dyDescent="0.3">
      <c r="B40" s="192" t="s">
        <v>324</v>
      </c>
      <c r="C40" s="206">
        <v>-94880.861671763516</v>
      </c>
      <c r="D40" s="213">
        <v>-15266.055045871559</v>
      </c>
      <c r="E40" s="213"/>
      <c r="F40" s="213"/>
      <c r="G40" s="213"/>
      <c r="H40" s="213"/>
      <c r="I40" s="213"/>
      <c r="J40" s="213">
        <v>-51987.767584097863</v>
      </c>
      <c r="K40" s="209"/>
      <c r="L40" s="200">
        <v>-162134.68430173295</v>
      </c>
    </row>
    <row r="41" spans="2:12" ht="15.75" thickBot="1" x14ac:dyDescent="0.3">
      <c r="B41" s="181" t="s">
        <v>11</v>
      </c>
      <c r="C41" s="206"/>
      <c r="D41" s="213">
        <v>15427.54892962108</v>
      </c>
      <c r="E41" s="213"/>
      <c r="F41" s="213"/>
      <c r="G41" s="213"/>
      <c r="H41" s="213"/>
      <c r="I41" s="213"/>
      <c r="J41" s="213"/>
      <c r="K41" s="209"/>
      <c r="L41" s="200">
        <v>15427.54892962108</v>
      </c>
    </row>
    <row r="42" spans="2:12" ht="15.75" thickBot="1" x14ac:dyDescent="0.3">
      <c r="B42" s="192" t="s">
        <v>27</v>
      </c>
      <c r="C42" s="206"/>
      <c r="D42" s="213">
        <v>15427.54892962108</v>
      </c>
      <c r="E42" s="213"/>
      <c r="F42" s="213"/>
      <c r="G42" s="213"/>
      <c r="H42" s="213"/>
      <c r="I42" s="213"/>
      <c r="J42" s="213"/>
      <c r="K42" s="209"/>
      <c r="L42" s="200">
        <v>15427.54892962108</v>
      </c>
    </row>
    <row r="43" spans="2:12" ht="15.75" thickBot="1" x14ac:dyDescent="0.3">
      <c r="B43" s="181" t="s">
        <v>2</v>
      </c>
      <c r="C43" s="207">
        <v>640942.4883008491</v>
      </c>
      <c r="D43" s="201">
        <v>54823.979321415478</v>
      </c>
      <c r="E43" s="201">
        <v>-202778.86120923958</v>
      </c>
      <c r="F43" s="201">
        <v>-66662.387894051717</v>
      </c>
      <c r="G43" s="201">
        <v>-162229.64397374497</v>
      </c>
      <c r="H43" s="201">
        <v>-251527.44937926103</v>
      </c>
      <c r="I43" s="201">
        <v>-64443.235421340789</v>
      </c>
      <c r="J43" s="201">
        <v>-110142.40508321501</v>
      </c>
      <c r="K43" s="210">
        <v>-133154.62154672254</v>
      </c>
      <c r="L43" s="202">
        <v>-295172.13688531728</v>
      </c>
    </row>
  </sheetData>
  <conditionalFormatting pivot="1" sqref="C43:L43">
    <cfRule type="cellIs" dxfId="503" priority="1" operator="lessThan">
      <formula>0</formula>
    </cfRule>
  </conditionalFormatting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F1B6F-73F8-4757-80DF-F96B8E3A1A2D}">
  <sheetPr codeName="Sheet7">
    <tabColor rgb="FF002060"/>
  </sheetPr>
  <dimension ref="A1:S98"/>
  <sheetViews>
    <sheetView topLeftCell="A33" zoomScale="90" zoomScaleNormal="90" workbookViewId="0">
      <selection activeCell="A63" sqref="A63:XFD63"/>
    </sheetView>
  </sheetViews>
  <sheetFormatPr baseColWidth="10" defaultColWidth="9.140625" defaultRowHeight="15" x14ac:dyDescent="0.25"/>
  <cols>
    <col min="1" max="1" width="9.5703125" bestFit="1" customWidth="1"/>
    <col min="2" max="2" width="2.140625" bestFit="1" customWidth="1"/>
    <col min="3" max="3" width="18.28515625" bestFit="1" customWidth="1"/>
    <col min="4" max="4" width="13.42578125" bestFit="1" customWidth="1"/>
    <col min="5" max="5" width="10.42578125" bestFit="1" customWidth="1"/>
    <col min="6" max="6" width="15" bestFit="1" customWidth="1"/>
    <col min="7" max="7" width="16.140625" bestFit="1" customWidth="1"/>
    <col min="8" max="8" width="25.85546875" bestFit="1" customWidth="1"/>
    <col min="9" max="9" width="24.85546875" bestFit="1" customWidth="1"/>
    <col min="10" max="10" width="27.42578125" bestFit="1" customWidth="1"/>
    <col min="11" max="11" width="14.28515625" bestFit="1" customWidth="1"/>
    <col min="12" max="12" width="5.28515625" bestFit="1" customWidth="1"/>
    <col min="13" max="13" width="7.7109375" hidden="1" customWidth="1"/>
    <col min="14" max="15" width="9.85546875" hidden="1" customWidth="1"/>
    <col min="17" max="17" width="23.42578125" bestFit="1" customWidth="1"/>
    <col min="18" max="18" width="11.140625" bestFit="1" customWidth="1"/>
    <col min="19" max="19" width="11.85546875" bestFit="1" customWidth="1"/>
  </cols>
  <sheetData>
    <row r="1" spans="3:6" x14ac:dyDescent="0.25">
      <c r="C1" s="4"/>
      <c r="D1" s="7" t="s">
        <v>33</v>
      </c>
      <c r="E1" s="7"/>
    </row>
    <row r="2" spans="3:6" x14ac:dyDescent="0.25">
      <c r="D2" s="5" t="s">
        <v>34</v>
      </c>
      <c r="E2" s="6" t="s">
        <v>337</v>
      </c>
      <c r="F2" s="159">
        <v>3.23577</v>
      </c>
    </row>
    <row r="3" spans="3:6" ht="15.75" thickBot="1" x14ac:dyDescent="0.3">
      <c r="D3" s="5" t="s">
        <v>34</v>
      </c>
      <c r="E3" s="6" t="s">
        <v>1089</v>
      </c>
      <c r="F3" s="159">
        <v>1.11476</v>
      </c>
    </row>
    <row r="4" spans="3:6" x14ac:dyDescent="0.25">
      <c r="C4" s="228" t="s">
        <v>35</v>
      </c>
      <c r="D4" s="229"/>
      <c r="E4" s="229"/>
      <c r="F4" s="230"/>
    </row>
    <row r="5" spans="3:6" x14ac:dyDescent="0.25">
      <c r="C5" s="64" t="s">
        <v>955</v>
      </c>
      <c r="D5" s="65"/>
      <c r="E5" s="65"/>
      <c r="F5" s="66"/>
    </row>
    <row r="6" spans="3:6" x14ac:dyDescent="0.25">
      <c r="C6" s="13" t="s">
        <v>1072</v>
      </c>
      <c r="D6" s="149" t="s">
        <v>37</v>
      </c>
      <c r="E6" s="149" t="s">
        <v>38</v>
      </c>
      <c r="F6" s="16" t="s">
        <v>39</v>
      </c>
    </row>
    <row r="7" spans="3:6" x14ac:dyDescent="0.25">
      <c r="C7" s="93" t="s">
        <v>337</v>
      </c>
      <c r="D7" s="224">
        <v>-2510946.0619999999</v>
      </c>
      <c r="E7" s="151">
        <f>D7/F2</f>
        <v>-775996.4589572188</v>
      </c>
      <c r="F7" s="10"/>
    </row>
    <row r="8" spans="3:6" s="159" customFormat="1" x14ac:dyDescent="0.25">
      <c r="C8" s="161" t="s">
        <v>1089</v>
      </c>
      <c r="D8" s="226">
        <v>4.21</v>
      </c>
      <c r="E8" s="225">
        <f>D8/F3</f>
        <v>3.7765976533065415</v>
      </c>
      <c r="F8" s="162"/>
    </row>
    <row r="9" spans="3:6" x14ac:dyDescent="0.25">
      <c r="C9" s="93" t="s">
        <v>38</v>
      </c>
      <c r="D9" s="151">
        <v>499581.87</v>
      </c>
      <c r="E9" s="151">
        <f>D9</f>
        <v>499581.87</v>
      </c>
      <c r="F9" s="11"/>
    </row>
    <row r="10" spans="3:6" x14ac:dyDescent="0.25">
      <c r="C10" s="93"/>
      <c r="D10" s="105" t="s">
        <v>318</v>
      </c>
      <c r="E10" s="152">
        <f>SUM(E7:E9)</f>
        <v>-276410.81235956552</v>
      </c>
      <c r="F10" s="11"/>
    </row>
    <row r="11" spans="3:6" x14ac:dyDescent="0.25">
      <c r="C11" s="13" t="s">
        <v>1072</v>
      </c>
      <c r="D11" s="105"/>
      <c r="E11" s="105"/>
      <c r="F11" s="11"/>
    </row>
    <row r="12" spans="3:6" x14ac:dyDescent="0.25">
      <c r="C12" s="93" t="s">
        <v>337</v>
      </c>
      <c r="D12" s="224">
        <v>181497.24</v>
      </c>
      <c r="E12" s="151">
        <f>D12/F2</f>
        <v>56090.896448140622</v>
      </c>
      <c r="F12" s="10"/>
    </row>
    <row r="13" spans="3:6" x14ac:dyDescent="0.25">
      <c r="C13" s="93" t="s">
        <v>38</v>
      </c>
      <c r="D13" s="151">
        <v>0</v>
      </c>
      <c r="E13" s="151">
        <f>D13</f>
        <v>0</v>
      </c>
      <c r="F13" s="11"/>
    </row>
    <row r="14" spans="3:6" x14ac:dyDescent="0.25">
      <c r="C14" s="93"/>
      <c r="D14" s="105" t="s">
        <v>318</v>
      </c>
      <c r="E14" s="152">
        <f>SUM(E12:E13)</f>
        <v>56090.896448140622</v>
      </c>
      <c r="F14" s="11"/>
    </row>
    <row r="15" spans="3:6" s="90" customFormat="1" x14ac:dyDescent="0.25">
      <c r="C15" s="13" t="s">
        <v>1072</v>
      </c>
      <c r="D15" s="105"/>
      <c r="E15" s="152"/>
      <c r="F15" s="11"/>
    </row>
    <row r="16" spans="3:6" s="90" customFormat="1" x14ac:dyDescent="0.25">
      <c r="C16" s="93" t="s">
        <v>1071</v>
      </c>
      <c r="D16" s="224">
        <v>4368.9740000000002</v>
      </c>
      <c r="E16" s="151">
        <f>D16/1.95583</f>
        <v>2233.8209353573675</v>
      </c>
      <c r="F16" s="11"/>
    </row>
    <row r="17" spans="3:8" s="90" customFormat="1" x14ac:dyDescent="0.25">
      <c r="C17" s="93" t="s">
        <v>38</v>
      </c>
      <c r="D17" s="151">
        <v>0</v>
      </c>
      <c r="E17" s="151">
        <f>D17</f>
        <v>0</v>
      </c>
      <c r="F17" s="11"/>
    </row>
    <row r="18" spans="3:8" s="90" customFormat="1" x14ac:dyDescent="0.25">
      <c r="C18" s="93"/>
      <c r="D18" s="105" t="s">
        <v>318</v>
      </c>
      <c r="E18" s="152">
        <f>E16+E17</f>
        <v>2233.8209353573675</v>
      </c>
      <c r="F18" s="11"/>
    </row>
    <row r="19" spans="3:8" s="90" customFormat="1" x14ac:dyDescent="0.25">
      <c r="C19" s="13" t="s">
        <v>1072</v>
      </c>
      <c r="D19" s="105"/>
      <c r="E19" s="152"/>
      <c r="F19" s="11"/>
    </row>
    <row r="20" spans="3:8" s="90" customFormat="1" x14ac:dyDescent="0.25">
      <c r="C20" s="93" t="s">
        <v>1071</v>
      </c>
      <c r="D20" s="150">
        <v>0</v>
      </c>
      <c r="E20" s="152">
        <f>D20/1.95583</f>
        <v>0</v>
      </c>
      <c r="F20" s="11"/>
    </row>
    <row r="21" spans="3:8" s="90" customFormat="1" x14ac:dyDescent="0.25">
      <c r="C21" s="93" t="s">
        <v>38</v>
      </c>
      <c r="D21" s="151">
        <v>0</v>
      </c>
      <c r="E21" s="152">
        <f>D21</f>
        <v>0</v>
      </c>
      <c r="F21" s="11"/>
    </row>
    <row r="22" spans="3:8" s="90" customFormat="1" x14ac:dyDescent="0.25">
      <c r="C22" s="93"/>
      <c r="D22" s="105" t="s">
        <v>318</v>
      </c>
      <c r="E22" s="152">
        <f>E20+E21</f>
        <v>0</v>
      </c>
      <c r="F22" s="11"/>
    </row>
    <row r="23" spans="3:8" x14ac:dyDescent="0.25">
      <c r="C23" s="13" t="s">
        <v>1072</v>
      </c>
      <c r="D23" s="105"/>
      <c r="E23" s="105"/>
      <c r="F23" s="11"/>
    </row>
    <row r="24" spans="3:8" x14ac:dyDescent="0.25">
      <c r="C24" s="93" t="s">
        <v>1071</v>
      </c>
      <c r="D24" s="150">
        <v>0</v>
      </c>
      <c r="E24" s="151">
        <f>D24/F2</f>
        <v>0</v>
      </c>
      <c r="F24" s="11"/>
    </row>
    <row r="25" spans="3:8" x14ac:dyDescent="0.25">
      <c r="C25" s="93" t="s">
        <v>38</v>
      </c>
      <c r="D25" s="151">
        <v>0</v>
      </c>
      <c r="E25" s="151">
        <f>D25</f>
        <v>0</v>
      </c>
      <c r="F25" s="11"/>
    </row>
    <row r="26" spans="3:8" x14ac:dyDescent="0.25">
      <c r="C26" s="93"/>
      <c r="D26" s="105" t="s">
        <v>318</v>
      </c>
      <c r="E26" s="152">
        <f>SUM(E24:E25)</f>
        <v>0</v>
      </c>
      <c r="F26" s="11"/>
    </row>
    <row r="27" spans="3:8" x14ac:dyDescent="0.25">
      <c r="C27" s="64" t="s">
        <v>1002</v>
      </c>
      <c r="D27" s="65"/>
      <c r="E27" s="65"/>
      <c r="F27" s="66"/>
      <c r="G27" s="54"/>
      <c r="H27" s="58"/>
    </row>
    <row r="28" spans="3:8" x14ac:dyDescent="0.25">
      <c r="C28" s="93"/>
      <c r="D28" s="153" t="s">
        <v>37</v>
      </c>
      <c r="E28" s="153" t="s">
        <v>38</v>
      </c>
      <c r="F28" s="16" t="s">
        <v>39</v>
      </c>
      <c r="G28" s="54"/>
      <c r="H28" s="58"/>
    </row>
    <row r="29" spans="3:8" x14ac:dyDescent="0.25">
      <c r="C29" s="93" t="s">
        <v>1071</v>
      </c>
      <c r="D29" s="150">
        <v>-3771.83</v>
      </c>
      <c r="E29" s="151">
        <f>D29/F2</f>
        <v>-1165.6669046316642</v>
      </c>
      <c r="F29" s="55"/>
      <c r="G29" s="54"/>
      <c r="H29" s="58"/>
    </row>
    <row r="30" spans="3:8" x14ac:dyDescent="0.25">
      <c r="C30" s="93" t="s">
        <v>38</v>
      </c>
      <c r="D30" s="151">
        <v>0</v>
      </c>
      <c r="E30" s="151">
        <f>D30</f>
        <v>0</v>
      </c>
      <c r="F30" s="55"/>
      <c r="G30" s="54"/>
      <c r="H30" s="58"/>
    </row>
    <row r="31" spans="3:8" x14ac:dyDescent="0.25">
      <c r="C31" s="93"/>
      <c r="D31" s="98" t="s">
        <v>318</v>
      </c>
      <c r="E31" s="154">
        <f>SUM(E29:E30)</f>
        <v>-1165.6669046316642</v>
      </c>
      <c r="F31" s="11"/>
      <c r="G31" s="54"/>
      <c r="H31" s="58"/>
    </row>
    <row r="32" spans="3:8" x14ac:dyDescent="0.25">
      <c r="C32" s="64" t="s">
        <v>1025</v>
      </c>
      <c r="D32" s="65"/>
      <c r="E32" s="65"/>
      <c r="F32" s="66"/>
      <c r="G32" s="54"/>
      <c r="H32" s="58"/>
    </row>
    <row r="33" spans="3:8" x14ac:dyDescent="0.25">
      <c r="C33" s="93"/>
      <c r="D33" s="149" t="s">
        <v>37</v>
      </c>
      <c r="E33" s="149" t="s">
        <v>38</v>
      </c>
      <c r="F33" s="16" t="s">
        <v>39</v>
      </c>
      <c r="G33" s="54"/>
      <c r="H33" s="58"/>
    </row>
    <row r="34" spans="3:8" x14ac:dyDescent="0.25">
      <c r="C34" s="93" t="s">
        <v>1071</v>
      </c>
      <c r="D34" s="150">
        <v>465.44900000000001</v>
      </c>
      <c r="E34" s="151">
        <f>D34/F2</f>
        <v>143.84489626889427</v>
      </c>
      <c r="F34" s="55"/>
      <c r="G34" s="54"/>
      <c r="H34" s="58"/>
    </row>
    <row r="35" spans="3:8" x14ac:dyDescent="0.25">
      <c r="C35" s="93" t="s">
        <v>38</v>
      </c>
      <c r="D35" s="151">
        <v>14.02</v>
      </c>
      <c r="E35" s="151">
        <f>D35</f>
        <v>14.02</v>
      </c>
      <c r="F35" s="55"/>
      <c r="G35" s="54"/>
      <c r="H35" s="58"/>
    </row>
    <row r="36" spans="3:8" x14ac:dyDescent="0.25">
      <c r="C36" s="93"/>
      <c r="D36" s="98" t="s">
        <v>318</v>
      </c>
      <c r="E36" s="154">
        <f>SUM(E34:E35)</f>
        <v>157.86489626889428</v>
      </c>
      <c r="F36" s="11"/>
      <c r="G36" s="54"/>
      <c r="H36" s="58"/>
    </row>
    <row r="37" spans="3:8" x14ac:dyDescent="0.25">
      <c r="C37" s="64" t="s">
        <v>338</v>
      </c>
      <c r="D37" s="65"/>
      <c r="E37" s="65"/>
      <c r="F37" s="66"/>
      <c r="G37" s="54"/>
      <c r="H37" s="58"/>
    </row>
    <row r="38" spans="3:8" x14ac:dyDescent="0.25">
      <c r="C38" s="93"/>
      <c r="D38" s="149" t="s">
        <v>37</v>
      </c>
      <c r="E38" s="149" t="s">
        <v>38</v>
      </c>
      <c r="F38" s="16" t="s">
        <v>39</v>
      </c>
      <c r="G38" s="54"/>
      <c r="H38" s="58"/>
    </row>
    <row r="39" spans="3:8" x14ac:dyDescent="0.25">
      <c r="C39" s="93" t="s">
        <v>1071</v>
      </c>
      <c r="D39" s="224">
        <f>-123791.629+936.826+184.305+11346.957+34773.345+16991.797+446.657</f>
        <v>-59111.742000000013</v>
      </c>
      <c r="E39" s="151">
        <f>D39/4.95</f>
        <v>-11941.766060606064</v>
      </c>
      <c r="F39" s="55"/>
      <c r="G39" s="54"/>
      <c r="H39" s="58"/>
    </row>
    <row r="40" spans="3:8" x14ac:dyDescent="0.25">
      <c r="C40" s="93" t="s">
        <v>38</v>
      </c>
      <c r="D40" s="151">
        <v>0</v>
      </c>
      <c r="E40" s="151">
        <f>D40</f>
        <v>0</v>
      </c>
      <c r="F40" s="55"/>
      <c r="G40" s="54"/>
      <c r="H40" s="58"/>
    </row>
    <row r="41" spans="3:8" ht="15.75" thickBot="1" x14ac:dyDescent="0.3">
      <c r="C41" s="126"/>
      <c r="D41" s="20" t="s">
        <v>318</v>
      </c>
      <c r="E41" s="14">
        <f>SUM(E39:E40)</f>
        <v>-11941.766060606064</v>
      </c>
      <c r="F41" s="15"/>
      <c r="G41" s="54"/>
      <c r="H41" s="58"/>
    </row>
    <row r="42" spans="3:8" ht="15.75" thickBot="1" x14ac:dyDescent="0.3">
      <c r="C42" s="25"/>
      <c r="D42" s="25"/>
      <c r="E42" s="12">
        <f>E10+E14+E18+E22+E26+E31+E36+E41</f>
        <v>-231035.66304503634</v>
      </c>
      <c r="F42" s="12">
        <f>F10+F14+F18+F22+F26+F31+F36+F41</f>
        <v>0</v>
      </c>
      <c r="G42" s="21"/>
      <c r="H42" s="21"/>
    </row>
    <row r="43" spans="3:8" x14ac:dyDescent="0.25">
      <c r="C43" s="61" t="s">
        <v>41</v>
      </c>
      <c r="D43" s="62"/>
      <c r="E43" s="62"/>
      <c r="F43" s="62"/>
      <c r="G43" s="63"/>
    </row>
    <row r="44" spans="3:8" x14ac:dyDescent="0.25">
      <c r="C44" s="13" t="s">
        <v>36</v>
      </c>
      <c r="D44" s="7" t="s">
        <v>42</v>
      </c>
      <c r="E44" s="7" t="s">
        <v>38</v>
      </c>
      <c r="F44" s="7" t="s">
        <v>43</v>
      </c>
      <c r="G44" s="102" t="s">
        <v>44</v>
      </c>
    </row>
    <row r="45" spans="3:8" x14ac:dyDescent="0.25">
      <c r="C45" s="8" t="s">
        <v>45</v>
      </c>
      <c r="D45" s="125">
        <v>0</v>
      </c>
      <c r="E45" s="9">
        <f>D45</f>
        <v>0</v>
      </c>
      <c r="F45" s="9">
        <v>0</v>
      </c>
      <c r="G45" s="17">
        <f>F45*2%/12</f>
        <v>0</v>
      </c>
    </row>
    <row r="46" spans="3:8" s="90" customFormat="1" x14ac:dyDescent="0.25">
      <c r="C46" s="13" t="s">
        <v>323</v>
      </c>
      <c r="D46" s="136" t="s">
        <v>42</v>
      </c>
      <c r="E46" s="7" t="s">
        <v>38</v>
      </c>
      <c r="F46" s="7" t="s">
        <v>43</v>
      </c>
      <c r="G46" s="102" t="s">
        <v>44</v>
      </c>
    </row>
    <row r="47" spans="3:8" x14ac:dyDescent="0.25">
      <c r="C47" s="8" t="s">
        <v>45</v>
      </c>
      <c r="D47" s="125">
        <v>0</v>
      </c>
      <c r="E47" s="9">
        <f>D47</f>
        <v>0</v>
      </c>
      <c r="G47" s="11"/>
    </row>
    <row r="48" spans="3:8" x14ac:dyDescent="0.25">
      <c r="C48" s="13" t="s">
        <v>40</v>
      </c>
      <c r="D48" s="136" t="s">
        <v>42</v>
      </c>
      <c r="E48" s="7" t="s">
        <v>38</v>
      </c>
      <c r="F48" s="7" t="s">
        <v>43</v>
      </c>
      <c r="G48" s="102" t="s">
        <v>44</v>
      </c>
    </row>
    <row r="49" spans="1:15" x14ac:dyDescent="0.25">
      <c r="C49" s="8" t="s">
        <v>46</v>
      </c>
      <c r="D49" s="137">
        <v>0</v>
      </c>
      <c r="E49" s="6">
        <f>D49/1.95583</f>
        <v>0</v>
      </c>
      <c r="F49" s="18">
        <v>0</v>
      </c>
      <c r="G49" s="56">
        <f>F49*2.65%/12/1.95583</f>
        <v>0</v>
      </c>
    </row>
    <row r="50" spans="1:15" ht="15" customHeight="1" x14ac:dyDescent="0.25">
      <c r="C50" s="8" t="s">
        <v>47</v>
      </c>
      <c r="D50" s="138">
        <v>0</v>
      </c>
      <c r="E50" s="6">
        <f>D50</f>
        <v>0</v>
      </c>
      <c r="G50" s="19">
        <f>E50*2.4%/12</f>
        <v>0</v>
      </c>
      <c r="H50" s="231" t="s">
        <v>48</v>
      </c>
      <c r="I50" s="232" t="s">
        <v>49</v>
      </c>
    </row>
    <row r="51" spans="1:15" x14ac:dyDescent="0.25">
      <c r="C51" s="8"/>
      <c r="D51" s="6"/>
      <c r="E51" s="6"/>
      <c r="G51" s="11"/>
      <c r="H51" s="231"/>
      <c r="I51" s="232"/>
    </row>
    <row r="52" spans="1:15" ht="15.75" thickBot="1" x14ac:dyDescent="0.3">
      <c r="C52" s="59" t="s">
        <v>50</v>
      </c>
      <c r="D52" s="60"/>
      <c r="E52" s="14">
        <f>E45+E47+E49+E50</f>
        <v>0</v>
      </c>
      <c r="F52" s="20"/>
      <c r="G52" s="15"/>
      <c r="H52" s="12">
        <f>SUM(J56:J63)</f>
        <v>1164497.5441471699</v>
      </c>
      <c r="I52" s="12">
        <f>E52-H52</f>
        <v>-1164497.5441471699</v>
      </c>
    </row>
    <row r="53" spans="1:15" ht="15.75" thickBot="1" x14ac:dyDescent="0.3">
      <c r="G53" s="9"/>
    </row>
    <row r="54" spans="1:15" ht="15.75" thickBot="1" x14ac:dyDescent="0.3">
      <c r="A54" s="78"/>
      <c r="B54" s="27"/>
      <c r="C54" s="28" t="s">
        <v>51</v>
      </c>
      <c r="D54" s="28" t="s">
        <v>39</v>
      </c>
      <c r="E54" s="28" t="s">
        <v>52</v>
      </c>
      <c r="F54" s="28" t="s">
        <v>53</v>
      </c>
      <c r="G54" s="28" t="s">
        <v>54</v>
      </c>
      <c r="H54" s="28" t="s">
        <v>55</v>
      </c>
      <c r="I54" s="28" t="s">
        <v>56</v>
      </c>
      <c r="J54" s="28" t="s">
        <v>41</v>
      </c>
      <c r="K54" s="29" t="s">
        <v>57</v>
      </c>
      <c r="M54" s="165" t="s">
        <v>0</v>
      </c>
      <c r="N54" s="260" t="s" vm="3">
        <v>1070</v>
      </c>
    </row>
    <row r="55" spans="1:15" x14ac:dyDescent="0.25">
      <c r="A55" s="79" t="s">
        <v>3</v>
      </c>
      <c r="B55" s="22"/>
      <c r="C55" s="75"/>
      <c r="D55" s="69"/>
      <c r="E55" s="72"/>
      <c r="F55" s="95"/>
      <c r="G55" s="103">
        <f>GETPIVOTDATA("[Measures].[ICF]",$M$56,"[CF].[WEEK]","[CF].[WEEK].&amp;[0]")</f>
        <v>1148440.6400949368</v>
      </c>
      <c r="H55" s="103">
        <f>GETPIVOTDATA("[Measures].[OCF]",$M$56,"[CF].[WEEK]","[CF].[WEEK].&amp;[0]")</f>
        <v>507498.15179408772</v>
      </c>
      <c r="I55" s="103"/>
      <c r="J55" s="103"/>
      <c r="K55" s="104"/>
      <c r="M55" s="30"/>
    </row>
    <row r="56" spans="1:15" ht="15.75" thickBot="1" x14ac:dyDescent="0.3">
      <c r="A56" s="33" t="s">
        <v>58</v>
      </c>
      <c r="B56" s="35">
        <v>1</v>
      </c>
      <c r="C56" s="76">
        <f>E42</f>
        <v>-231035.66304503634</v>
      </c>
      <c r="D56" s="73">
        <f>F42</f>
        <v>0</v>
      </c>
      <c r="E56" s="70"/>
      <c r="F56" s="68">
        <f>C56-E56-D56</f>
        <v>-231035.66304503634</v>
      </c>
      <c r="G56" s="40">
        <f>GETPIVOTDATA("[Measures].[ICF]",$M$56,"[CF].[WEEK]","[CF].[WEEK].&amp;[1]")</f>
        <v>393734.7759575012</v>
      </c>
      <c r="H56" s="40">
        <f>GETPIVOTDATA("[Measures].[OCF]",$M$56,"[CF].[WEEK]","[CF].[WEEK].&amp;[1]")</f>
        <v>338910.79663608572</v>
      </c>
      <c r="I56" s="40">
        <f>F56+G56-H56</f>
        <v>-176211.68372362087</v>
      </c>
      <c r="J56" s="41">
        <f>IF(I56&lt;0,-I56,0)</f>
        <v>176211.68372362087</v>
      </c>
      <c r="K56" s="26">
        <f>I56+J56+E56</f>
        <v>0</v>
      </c>
      <c r="L56" s="90" t="s">
        <v>328</v>
      </c>
      <c r="N56" s="260" t="s">
        <v>59</v>
      </c>
      <c r="O56" s="260" t="s">
        <v>60</v>
      </c>
    </row>
    <row r="57" spans="1:15" x14ac:dyDescent="0.25">
      <c r="A57" s="33" t="s">
        <v>58</v>
      </c>
      <c r="B57" s="35">
        <v>2</v>
      </c>
      <c r="C57" s="76">
        <f>K56</f>
        <v>0</v>
      </c>
      <c r="D57" s="73"/>
      <c r="E57" s="70"/>
      <c r="F57" s="68">
        <f t="shared" ref="F57:F63" si="0">C57-E57</f>
        <v>0</v>
      </c>
      <c r="G57" s="40">
        <f>GETPIVOTDATA("[Measures].[ICF]",$M$56,"[CF].[WEEK]","[CF].[WEEK].&amp;[2]")</f>
        <v>7414.4185155310797</v>
      </c>
      <c r="H57" s="40">
        <f>GETPIVOTDATA("[Measures].[OCF]",$M$56,"[CF].[WEEK]","[CF].[WEEK].&amp;[2]")</f>
        <v>210193.27972477066</v>
      </c>
      <c r="I57" s="40">
        <f t="shared" ref="I57:I63" si="1">F57+G57-H57</f>
        <v>-202778.86120923958</v>
      </c>
      <c r="J57" s="41">
        <f t="shared" ref="J57:J63" si="2">IF(I57&lt;0,-I57,0)</f>
        <v>202778.86120923958</v>
      </c>
      <c r="K57" s="26">
        <f t="shared" ref="K57:K63" si="3">I57+J57+E57</f>
        <v>0</v>
      </c>
      <c r="L57" s="90" t="s">
        <v>329</v>
      </c>
      <c r="M57" s="166" t="s">
        <v>320</v>
      </c>
      <c r="N57" s="233">
        <v>1148440.6400949368</v>
      </c>
      <c r="O57" s="239">
        <v>507498.15179408772</v>
      </c>
    </row>
    <row r="58" spans="1:15" x14ac:dyDescent="0.25">
      <c r="A58" s="33" t="s">
        <v>58</v>
      </c>
      <c r="B58" s="35">
        <v>3</v>
      </c>
      <c r="C58" s="76">
        <f t="shared" ref="C58:C63" si="4">K57</f>
        <v>0</v>
      </c>
      <c r="D58" s="73"/>
      <c r="E58" s="70"/>
      <c r="F58" s="68">
        <f t="shared" si="0"/>
        <v>0</v>
      </c>
      <c r="G58" s="40">
        <f>GETPIVOTDATA("[Measures].[ICF]",$M$56,"[CF].[WEEK]","[CF].[WEEK].&amp;[3]")</f>
        <v>277216.38157223782</v>
      </c>
      <c r="H58" s="40">
        <f>GETPIVOTDATA("[Measures].[OCF]",$M$56,"[CF].[WEEK]","[CF].[WEEK].&amp;[3]")</f>
        <v>341226.025382263</v>
      </c>
      <c r="I58" s="40">
        <f t="shared" si="1"/>
        <v>-64009.643810025183</v>
      </c>
      <c r="J58" s="41">
        <f t="shared" si="2"/>
        <v>64009.643810025183</v>
      </c>
      <c r="K58" s="26">
        <f t="shared" si="3"/>
        <v>0</v>
      </c>
      <c r="L58" s="90" t="s">
        <v>330</v>
      </c>
      <c r="M58" s="166" t="s">
        <v>7</v>
      </c>
      <c r="N58" s="240">
        <v>393734.7759575012</v>
      </c>
      <c r="O58" s="235">
        <v>338910.79663608572</v>
      </c>
    </row>
    <row r="59" spans="1:15" x14ac:dyDescent="0.25">
      <c r="A59" s="33" t="s">
        <v>58</v>
      </c>
      <c r="B59" s="35">
        <v>4</v>
      </c>
      <c r="C59" s="76">
        <f t="shared" si="4"/>
        <v>0</v>
      </c>
      <c r="D59" s="73"/>
      <c r="E59" s="70"/>
      <c r="F59" s="68">
        <f t="shared" si="0"/>
        <v>0</v>
      </c>
      <c r="G59" s="40">
        <f>GETPIVOTDATA("[Measures].[ICF]",$M$56,"[CF].[WEEK]","[CF].[WEEK].&amp;[4]")</f>
        <v>51447.484833594477</v>
      </c>
      <c r="H59" s="40">
        <f>GETPIVOTDATA("[Measures].[OCF]",$M$56,"[CF].[WEEK]","[CF].[WEEK].&amp;[4]")</f>
        <v>213677.12880733944</v>
      </c>
      <c r="I59" s="40">
        <f t="shared" si="1"/>
        <v>-162229.64397374497</v>
      </c>
      <c r="J59" s="41">
        <f t="shared" si="2"/>
        <v>162229.64397374497</v>
      </c>
      <c r="K59" s="26">
        <f t="shared" si="3"/>
        <v>0</v>
      </c>
      <c r="L59" s="90" t="s">
        <v>331</v>
      </c>
      <c r="M59" s="166" t="s">
        <v>14</v>
      </c>
      <c r="N59" s="240">
        <v>7414.4185155310797</v>
      </c>
      <c r="O59" s="235">
        <v>210193.27972477066</v>
      </c>
    </row>
    <row r="60" spans="1:15" x14ac:dyDescent="0.25">
      <c r="A60" s="33" t="s">
        <v>58</v>
      </c>
      <c r="B60" s="35">
        <v>5</v>
      </c>
      <c r="C60" s="76">
        <f t="shared" si="4"/>
        <v>0</v>
      </c>
      <c r="D60" s="73"/>
      <c r="E60" s="70"/>
      <c r="F60" s="68">
        <f t="shared" si="0"/>
        <v>0</v>
      </c>
      <c r="G60" s="40">
        <f>GETPIVOTDATA("[Measures].[ICF]",$M$56,"[CF].[WEEK]","[CF].[WEEK].&amp;[5]")</f>
        <v>144133.50948924056</v>
      </c>
      <c r="H60" s="40">
        <f>GETPIVOTDATA("[Measures].[OCF]",$M$56,"[CF].[WEEK]","[CF].[WEEK].&amp;[5]")</f>
        <v>395660.95886850159</v>
      </c>
      <c r="I60" s="40">
        <f t="shared" si="1"/>
        <v>-251527.44937926103</v>
      </c>
      <c r="J60" s="41">
        <f t="shared" si="2"/>
        <v>251527.44937926103</v>
      </c>
      <c r="K60" s="26">
        <f t="shared" si="3"/>
        <v>0</v>
      </c>
      <c r="L60" s="90" t="s">
        <v>332</v>
      </c>
      <c r="M60" s="166" t="s">
        <v>16</v>
      </c>
      <c r="N60" s="240">
        <v>277216.38157223782</v>
      </c>
      <c r="O60" s="235">
        <v>341226.025382263</v>
      </c>
    </row>
    <row r="61" spans="1:15" x14ac:dyDescent="0.25">
      <c r="A61" s="33" t="s">
        <v>58</v>
      </c>
      <c r="B61" s="35">
        <v>6</v>
      </c>
      <c r="C61" s="76">
        <f t="shared" si="4"/>
        <v>0</v>
      </c>
      <c r="D61" s="73"/>
      <c r="E61" s="70"/>
      <c r="F61" s="68">
        <f t="shared" si="0"/>
        <v>0</v>
      </c>
      <c r="G61" s="40">
        <f>GETPIVOTDATA("[Measures].[ICF]",$M$56,"[CF].[WEEK]","[CF].[WEEK].&amp;[6]")</f>
        <v>16229.686597007827</v>
      </c>
      <c r="H61" s="40">
        <f>GETPIVOTDATA("[Measures].[OCF]",$M$56,"[CF].[WEEK]","[CF].[WEEK].&amp;[6]")</f>
        <v>80672.922018348618</v>
      </c>
      <c r="I61" s="40">
        <f t="shared" si="1"/>
        <v>-64443.235421340789</v>
      </c>
      <c r="J61" s="41">
        <f t="shared" si="2"/>
        <v>64443.235421340789</v>
      </c>
      <c r="K61" s="26">
        <f t="shared" si="3"/>
        <v>0</v>
      </c>
      <c r="L61" s="90" t="s">
        <v>334</v>
      </c>
      <c r="M61" s="166" t="s">
        <v>17</v>
      </c>
      <c r="N61" s="240">
        <v>51447.484833594477</v>
      </c>
      <c r="O61" s="235">
        <v>213677.12880733944</v>
      </c>
    </row>
    <row r="62" spans="1:15" x14ac:dyDescent="0.25">
      <c r="A62" s="33" t="s">
        <v>58</v>
      </c>
      <c r="B62" s="35">
        <v>7</v>
      </c>
      <c r="C62" s="76">
        <f t="shared" si="4"/>
        <v>0</v>
      </c>
      <c r="D62" s="73"/>
      <c r="E62" s="70"/>
      <c r="F62" s="68">
        <f t="shared" si="0"/>
        <v>0</v>
      </c>
      <c r="G62" s="40">
        <f>GETPIVOTDATA("[Measures].[ICF]",$M$56,"[CF].[WEEK]","[CF].[WEEK].&amp;[7]")</f>
        <v>81527.574580393528</v>
      </c>
      <c r="H62" s="40">
        <f>GETPIVOTDATA("[Measures].[OCF]",$M$56,"[CF].[WEEK]","[CF].[WEEK].&amp;[7]")</f>
        <v>191669.97966360854</v>
      </c>
      <c r="I62" s="40">
        <f t="shared" si="1"/>
        <v>-110142.40508321501</v>
      </c>
      <c r="J62" s="41">
        <f t="shared" si="2"/>
        <v>110142.40508321501</v>
      </c>
      <c r="K62" s="26">
        <f t="shared" si="3"/>
        <v>0</v>
      </c>
      <c r="L62" s="90" t="s">
        <v>335</v>
      </c>
      <c r="M62" s="166" t="s">
        <v>18</v>
      </c>
      <c r="N62" s="240">
        <v>144133.50948924056</v>
      </c>
      <c r="O62" s="235">
        <v>395660.95886850159</v>
      </c>
    </row>
    <row r="63" spans="1:15" ht="15.75" thickBot="1" x14ac:dyDescent="0.3">
      <c r="A63" s="34" t="s">
        <v>58</v>
      </c>
      <c r="B63" s="36">
        <v>8</v>
      </c>
      <c r="C63" s="77">
        <f t="shared" si="4"/>
        <v>0</v>
      </c>
      <c r="D63" s="74"/>
      <c r="E63" s="71"/>
      <c r="F63" s="42">
        <f t="shared" si="0"/>
        <v>0</v>
      </c>
      <c r="G63" s="43">
        <f>GETPIVOTDATA("[Measures].[ICF]",$M$56,"[CF].[WEEK]","[CF].[WEEK].&amp;[8]")</f>
        <v>18965.952153583228</v>
      </c>
      <c r="H63" s="43">
        <f>GETPIVOTDATA("[Measures].[OCF]",$M$56,"[CF].[WEEK]","[CF].[WEEK].&amp;[8]")</f>
        <v>152120.57370030577</v>
      </c>
      <c r="I63" s="40">
        <f t="shared" si="1"/>
        <v>-133154.62154672254</v>
      </c>
      <c r="J63" s="41">
        <f t="shared" si="2"/>
        <v>133154.62154672254</v>
      </c>
      <c r="K63" s="26">
        <f t="shared" si="3"/>
        <v>0</v>
      </c>
      <c r="L63" s="90" t="s">
        <v>336</v>
      </c>
      <c r="M63" s="166" t="s">
        <v>19</v>
      </c>
      <c r="N63" s="240">
        <v>16229.686597007827</v>
      </c>
      <c r="O63" s="235">
        <v>80672.922018348618</v>
      </c>
    </row>
    <row r="64" spans="1:15" ht="15.75" customHeight="1" thickBot="1" x14ac:dyDescent="0.3">
      <c r="G64" s="9">
        <f>SUM(G56:G63)</f>
        <v>990669.78369908966</v>
      </c>
      <c r="H64" s="9">
        <f>SUM(H56:H63)</f>
        <v>1924131.6648012234</v>
      </c>
      <c r="J64" s="139" t="s">
        <v>319</v>
      </c>
      <c r="K64" s="141">
        <f>K63+I52</f>
        <v>-1164497.5441471699</v>
      </c>
      <c r="M64" s="166" t="s">
        <v>20</v>
      </c>
      <c r="N64" s="240">
        <v>81527.574580393528</v>
      </c>
      <c r="O64" s="235">
        <v>191669.97966360854</v>
      </c>
    </row>
    <row r="65" spans="3:19" ht="15.75" thickBot="1" x14ac:dyDescent="0.3">
      <c r="G65" s="31" t="b">
        <f>ROUND(SUM(G55:G63),0)=ROUND(SUM(ICF[В евро остатък за плащане]),0)</f>
        <v>1</v>
      </c>
      <c r="H65" s="32" t="b">
        <f>ROUND(SUM(H55:H63),0)=ROUND(SUMIFS(OCF[В евро остатък за плащане],OCF[RPvsTP],""),0)+ROUND(SUM(Payments_Add[В евро остатък за плащане]),0)</f>
        <v>1</v>
      </c>
      <c r="J65" s="140"/>
      <c r="K65" s="142"/>
      <c r="M65" s="166" t="s">
        <v>21</v>
      </c>
      <c r="N65" s="238">
        <v>18965.952153583228</v>
      </c>
      <c r="O65" s="245">
        <v>152120.57370030577</v>
      </c>
    </row>
    <row r="66" spans="3:19" x14ac:dyDescent="0.25">
      <c r="I66" s="108"/>
      <c r="J66" s="108"/>
      <c r="K66" s="108"/>
    </row>
    <row r="67" spans="3:19" x14ac:dyDescent="0.25">
      <c r="D67" s="9"/>
      <c r="F67" s="90"/>
      <c r="G67" s="107"/>
      <c r="H67" s="109"/>
      <c r="I67" s="9"/>
      <c r="K67" s="112"/>
    </row>
    <row r="68" spans="3:19" x14ac:dyDescent="0.25">
      <c r="D68" s="9"/>
      <c r="F68" s="90"/>
      <c r="G68" s="107"/>
      <c r="H68" s="90"/>
      <c r="I68" s="9"/>
      <c r="K68" s="112"/>
      <c r="P68" s="7"/>
      <c r="Q68" s="90"/>
      <c r="R68" s="90"/>
      <c r="S68" s="90"/>
    </row>
    <row r="69" spans="3:19" s="90" customFormat="1" x14ac:dyDescent="0.25">
      <c r="C69"/>
      <c r="D69" s="9"/>
      <c r="G69" s="107"/>
      <c r="I69" s="9"/>
      <c r="K69" s="112"/>
      <c r="M69"/>
      <c r="N69"/>
      <c r="O69"/>
      <c r="R69" s="2"/>
    </row>
    <row r="70" spans="3:19" x14ac:dyDescent="0.25">
      <c r="C70" s="90"/>
      <c r="D70" s="9"/>
      <c r="F70" s="90"/>
      <c r="H70" s="90"/>
      <c r="I70" s="9"/>
      <c r="K70" s="112"/>
      <c r="P70" s="90"/>
      <c r="Q70" s="90"/>
      <c r="R70" s="2"/>
      <c r="S70" s="90"/>
    </row>
    <row r="71" spans="3:19" x14ac:dyDescent="0.25">
      <c r="C71" s="90"/>
      <c r="D71" s="9"/>
      <c r="G71" s="107"/>
      <c r="H71" s="90"/>
      <c r="I71" s="9"/>
      <c r="K71" s="112"/>
      <c r="M71">
        <v>1916711.2080293279</v>
      </c>
      <c r="P71" s="90"/>
      <c r="Q71" s="90"/>
      <c r="R71" s="2"/>
      <c r="S71" s="90"/>
    </row>
    <row r="72" spans="3:19" x14ac:dyDescent="0.25">
      <c r="C72" s="90"/>
      <c r="D72" s="9"/>
      <c r="G72" s="101"/>
      <c r="H72" s="90"/>
      <c r="I72" s="9"/>
      <c r="J72" s="9"/>
      <c r="K72" s="112"/>
      <c r="P72" s="90"/>
      <c r="Q72" s="90"/>
      <c r="R72" s="2"/>
      <c r="S72" s="90"/>
    </row>
    <row r="73" spans="3:19" s="90" customFormat="1" x14ac:dyDescent="0.25">
      <c r="C73"/>
      <c r="D73" s="9"/>
      <c r="G73" s="101"/>
      <c r="I73" s="9"/>
      <c r="J73" s="9"/>
      <c r="K73" s="112"/>
      <c r="R73" s="2"/>
    </row>
    <row r="74" spans="3:19" s="90" customFormat="1" x14ac:dyDescent="0.25">
      <c r="C74"/>
      <c r="D74" s="9"/>
      <c r="G74" s="101"/>
      <c r="I74" s="9"/>
      <c r="J74" s="9"/>
      <c r="K74" s="112"/>
      <c r="R74" s="2"/>
    </row>
    <row r="75" spans="3:19" s="90" customFormat="1" x14ac:dyDescent="0.25">
      <c r="C75"/>
      <c r="D75" s="9"/>
      <c r="G75" s="101"/>
      <c r="I75" s="9"/>
      <c r="J75" s="9"/>
      <c r="K75" s="112"/>
      <c r="R75" s="2"/>
    </row>
    <row r="76" spans="3:19" s="90" customFormat="1" x14ac:dyDescent="0.25">
      <c r="C76"/>
      <c r="D76" s="9"/>
      <c r="G76" s="101"/>
      <c r="I76" s="9"/>
      <c r="J76" s="9"/>
      <c r="K76" s="112"/>
      <c r="R76" s="114"/>
      <c r="S76" s="115"/>
    </row>
    <row r="77" spans="3:19" s="90" customFormat="1" x14ac:dyDescent="0.25">
      <c r="C77"/>
      <c r="D77" s="9"/>
      <c r="G77" s="110"/>
      <c r="I77" s="9"/>
      <c r="J77" s="9"/>
      <c r="K77" s="112"/>
      <c r="S77" s="9"/>
    </row>
    <row r="78" spans="3:19" s="90" customFormat="1" x14ac:dyDescent="0.25">
      <c r="C78"/>
      <c r="D78" s="9"/>
      <c r="G78" s="110"/>
      <c r="I78" s="9"/>
      <c r="J78" s="9"/>
      <c r="K78" s="9"/>
      <c r="S78" s="9"/>
    </row>
    <row r="79" spans="3:19" s="90" customFormat="1" x14ac:dyDescent="0.25">
      <c r="C79"/>
      <c r="D79" s="9"/>
      <c r="G79" s="110"/>
      <c r="I79" s="9"/>
      <c r="J79" s="9"/>
      <c r="K79" s="111"/>
      <c r="S79" s="9"/>
    </row>
    <row r="80" spans="3:19" s="90" customFormat="1" x14ac:dyDescent="0.25">
      <c r="C80"/>
      <c r="D80" s="9"/>
      <c r="G80" s="101"/>
      <c r="I80" s="9"/>
      <c r="J80" s="9"/>
      <c r="K80" s="9"/>
      <c r="S80" s="9"/>
    </row>
    <row r="81" spans="3:11" s="90" customFormat="1" x14ac:dyDescent="0.25">
      <c r="C81"/>
      <c r="D81" s="9"/>
      <c r="G81" s="101"/>
      <c r="I81"/>
      <c r="J81" s="9"/>
    </row>
    <row r="82" spans="3:11" x14ac:dyDescent="0.25">
      <c r="D82" s="9"/>
      <c r="G82" s="101"/>
      <c r="H82" s="90"/>
      <c r="J82" s="9"/>
    </row>
    <row r="83" spans="3:11" x14ac:dyDescent="0.25">
      <c r="C83" s="90"/>
      <c r="D83" s="9"/>
      <c r="G83" s="90"/>
      <c r="H83" s="90"/>
      <c r="J83" s="9"/>
    </row>
    <row r="84" spans="3:11" x14ac:dyDescent="0.25">
      <c r="C84" s="90"/>
      <c r="D84" s="9"/>
      <c r="F84" s="90"/>
      <c r="G84" s="9"/>
      <c r="H84" s="90"/>
      <c r="I84" s="9"/>
      <c r="J84" s="9"/>
      <c r="K84" s="9"/>
    </row>
    <row r="85" spans="3:11" x14ac:dyDescent="0.25">
      <c r="D85" s="9"/>
      <c r="E85" s="227"/>
      <c r="F85" s="227"/>
      <c r="G85" s="90"/>
      <c r="H85" s="90"/>
      <c r="I85" s="9"/>
      <c r="J85" s="9"/>
      <c r="K85" s="9"/>
    </row>
    <row r="86" spans="3:11" x14ac:dyDescent="0.25">
      <c r="G86" s="90"/>
      <c r="H86" s="90"/>
      <c r="J86" s="9"/>
      <c r="K86" s="9"/>
    </row>
    <row r="87" spans="3:11" x14ac:dyDescent="0.25">
      <c r="G87" s="90"/>
      <c r="H87" s="90"/>
      <c r="J87" s="9"/>
      <c r="K87" s="9"/>
    </row>
    <row r="88" spans="3:11" x14ac:dyDescent="0.25">
      <c r="I88" s="9"/>
      <c r="J88" s="9"/>
    </row>
    <row r="89" spans="3:11" x14ac:dyDescent="0.25">
      <c r="K89" s="9"/>
    </row>
    <row r="90" spans="3:11" x14ac:dyDescent="0.25">
      <c r="K90" s="9"/>
    </row>
    <row r="91" spans="3:11" x14ac:dyDescent="0.25">
      <c r="K91" s="9"/>
    </row>
    <row r="92" spans="3:11" x14ac:dyDescent="0.25">
      <c r="K92" s="9"/>
    </row>
    <row r="94" spans="3:11" x14ac:dyDescent="0.25">
      <c r="D94" s="90"/>
      <c r="E94" s="9"/>
    </row>
    <row r="95" spans="3:11" x14ac:dyDescent="0.25">
      <c r="I95" s="90"/>
      <c r="J95" s="90"/>
    </row>
    <row r="96" spans="3:11" s="90" customFormat="1" x14ac:dyDescent="0.25"/>
    <row r="97" spans="9:10" s="90" customFormat="1" x14ac:dyDescent="0.25"/>
    <row r="98" spans="9:10" s="90" customFormat="1" x14ac:dyDescent="0.25">
      <c r="I98"/>
      <c r="J98"/>
    </row>
  </sheetData>
  <mergeCells count="4">
    <mergeCell ref="E85:F85"/>
    <mergeCell ref="C4:F4"/>
    <mergeCell ref="H50:H51"/>
    <mergeCell ref="I50:I51"/>
  </mergeCells>
  <phoneticPr fontId="9" type="noConversion"/>
  <conditionalFormatting sqref="G65">
    <cfRule type="cellIs" dxfId="502" priority="4" operator="equal">
      <formula>TRUE</formula>
    </cfRule>
  </conditionalFormatting>
  <conditionalFormatting sqref="H65">
    <cfRule type="cellIs" dxfId="501" priority="3" operator="equal">
      <formula>TRUE</formula>
    </cfRule>
  </conditionalFormatting>
  <pageMargins left="0.7" right="0.7" top="0.75" bottom="0.75" header="0.3" footer="0.3"/>
  <pageSetup paperSize="9" orientation="portrait"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F3176-E246-475C-BC45-CD3D8D0005AF}">
  <sheetPr codeName="Sheet8">
    <tabColor rgb="FF002060"/>
  </sheetPr>
  <dimension ref="B1:Y3192"/>
  <sheetViews>
    <sheetView showGridLines="0" tabSelected="1" zoomScale="75" zoomScaleNormal="75" workbookViewId="0">
      <pane ySplit="2" topLeftCell="A2387" activePane="bottomLeft" state="frozen"/>
      <selection pane="bottomLeft" activeCell="H3160" sqref="H3160"/>
    </sheetView>
  </sheetViews>
  <sheetFormatPr baseColWidth="10" defaultColWidth="9.140625" defaultRowHeight="15" x14ac:dyDescent="0.25"/>
  <cols>
    <col min="1" max="1" width="2.7109375" customWidth="1"/>
    <col min="2" max="2" width="16.140625" bestFit="1" customWidth="1"/>
    <col min="3" max="3" width="34.42578125" bestFit="1" customWidth="1"/>
    <col min="4" max="4" width="17.140625" bestFit="1" customWidth="1"/>
    <col min="5" max="5" width="10.28515625" bestFit="1" customWidth="1"/>
    <col min="6" max="6" width="36.140625" style="260" bestFit="1" customWidth="1"/>
    <col min="7" max="7" width="18.5703125" style="253" bestFit="1" customWidth="1"/>
    <col min="8" max="8" width="29.7109375" style="2" bestFit="1" customWidth="1"/>
    <col min="9" max="9" width="6.85546875" bestFit="1" customWidth="1"/>
    <col min="10" max="10" width="10.42578125" bestFit="1" customWidth="1"/>
    <col min="11" max="11" width="12" bestFit="1" customWidth="1"/>
    <col min="12" max="12" width="9.28515625" bestFit="1" customWidth="1"/>
    <col min="13" max="13" width="10.5703125" bestFit="1" customWidth="1"/>
    <col min="14" max="14" width="14" bestFit="1" customWidth="1"/>
    <col min="15" max="15" width="46.5703125" bestFit="1" customWidth="1"/>
    <col min="16" max="16" width="10.42578125" bestFit="1" customWidth="1"/>
    <col min="17" max="17" width="2.7109375" customWidth="1"/>
    <col min="18" max="18" width="46.5703125" bestFit="1" customWidth="1"/>
    <col min="22" max="23" width="11.5703125" bestFit="1" customWidth="1"/>
  </cols>
  <sheetData>
    <row r="1" spans="2:25" ht="15.75" thickBot="1" x14ac:dyDescent="0.3">
      <c r="K1" s="1">
        <v>44592</v>
      </c>
      <c r="R1" s="53"/>
      <c r="S1" s="53"/>
      <c r="T1" s="53"/>
      <c r="U1" s="53"/>
      <c r="V1" s="53"/>
      <c r="W1" s="53"/>
      <c r="X1" s="53"/>
      <c r="Y1" s="53"/>
    </row>
    <row r="2" spans="2:25" x14ac:dyDescent="0.25">
      <c r="B2" s="120" t="s">
        <v>61</v>
      </c>
      <c r="C2" s="120" t="s">
        <v>62</v>
      </c>
      <c r="D2" s="120" t="s">
        <v>63</v>
      </c>
      <c r="E2" s="120" t="s">
        <v>64</v>
      </c>
      <c r="F2" s="260" t="s">
        <v>77</v>
      </c>
      <c r="G2" s="254" t="s">
        <v>65</v>
      </c>
      <c r="H2" s="124" t="s">
        <v>66</v>
      </c>
      <c r="I2" s="120" t="s">
        <v>22</v>
      </c>
      <c r="J2" s="120" t="s">
        <v>67</v>
      </c>
      <c r="K2" s="120" t="s">
        <v>68</v>
      </c>
      <c r="L2" s="121" t="s">
        <v>69</v>
      </c>
      <c r="M2" s="121" t="s">
        <v>70</v>
      </c>
      <c r="N2" s="121" t="s">
        <v>71</v>
      </c>
      <c r="O2" s="121" t="s">
        <v>72</v>
      </c>
      <c r="P2" s="122" t="s">
        <v>0</v>
      </c>
      <c r="R2" s="22" t="s">
        <v>4</v>
      </c>
      <c r="S2" s="53"/>
      <c r="T2" s="53"/>
      <c r="U2" s="53"/>
      <c r="V2" s="53"/>
      <c r="W2" s="53"/>
      <c r="X2" s="53"/>
      <c r="Y2" s="53"/>
    </row>
    <row r="3" spans="2:25" ht="15.75" thickBot="1" x14ac:dyDescent="0.3">
      <c r="B3" s="221" t="s">
        <v>73</v>
      </c>
      <c r="C3" s="221" t="s">
        <v>955</v>
      </c>
      <c r="D3" s="119">
        <v>44596</v>
      </c>
      <c r="E3" s="221" t="s">
        <v>337</v>
      </c>
      <c r="F3" s="260" t="s">
        <v>129</v>
      </c>
      <c r="G3" s="255">
        <f>62400*0.8</f>
        <v>49920</v>
      </c>
      <c r="H3" s="123">
        <f>+ICF[[#This Row],[Сума във Валута]]/RESOURCE!$F$2</f>
        <v>15427.54892962108</v>
      </c>
      <c r="I3" s="221" t="s">
        <v>1002</v>
      </c>
      <c r="J3" s="119"/>
      <c r="K3" s="119">
        <f>$K$1</f>
        <v>44592</v>
      </c>
      <c r="L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" s="221" t="s">
        <v>27</v>
      </c>
      <c r="N3" s="221" t="s">
        <v>27</v>
      </c>
      <c r="O3" s="221" t="s">
        <v>11</v>
      </c>
      <c r="P3" s="221"/>
      <c r="R3" s="24" t="s">
        <v>11</v>
      </c>
      <c r="S3" s="53"/>
      <c r="T3" s="53"/>
      <c r="U3" s="53"/>
      <c r="V3" s="53"/>
      <c r="W3" s="53"/>
      <c r="X3" s="53"/>
      <c r="Y3" s="53"/>
    </row>
    <row r="4" spans="2:25" x14ac:dyDescent="0.25">
      <c r="B4" s="221" t="s">
        <v>73</v>
      </c>
      <c r="C4" s="221" t="s">
        <v>955</v>
      </c>
      <c r="D4" s="119">
        <v>44596</v>
      </c>
      <c r="E4" s="221" t="s">
        <v>337</v>
      </c>
      <c r="F4" s="260" t="s">
        <v>129</v>
      </c>
      <c r="G4" s="255">
        <f>20000*0.99</f>
        <v>19800</v>
      </c>
      <c r="H4" s="123">
        <f>+ICF[[#This Row],[Сума във Валута]]/RESOURCE!$F$2</f>
        <v>6119.0999360275919</v>
      </c>
      <c r="I4" s="221" t="s">
        <v>1025</v>
      </c>
      <c r="J4" s="119"/>
      <c r="K4" s="119">
        <f>$K$1</f>
        <v>44592</v>
      </c>
      <c r="L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" s="221" t="s">
        <v>27</v>
      </c>
      <c r="N4" s="221" t="s">
        <v>27</v>
      </c>
      <c r="O4" s="221" t="s">
        <v>4</v>
      </c>
      <c r="P4" s="221"/>
      <c r="R4" s="53"/>
      <c r="S4" s="53"/>
      <c r="T4" s="53"/>
      <c r="U4" s="53"/>
      <c r="V4" s="53"/>
      <c r="W4" s="53"/>
      <c r="X4" s="53"/>
      <c r="Y4" s="53"/>
    </row>
    <row r="5" spans="2:25" x14ac:dyDescent="0.25">
      <c r="B5" s="221" t="s">
        <v>73</v>
      </c>
      <c r="C5" s="221" t="s">
        <v>955</v>
      </c>
      <c r="D5" s="119">
        <v>44607</v>
      </c>
      <c r="E5" s="221" t="s">
        <v>337</v>
      </c>
      <c r="F5" s="260" t="s">
        <v>129</v>
      </c>
      <c r="G5" s="255">
        <v>820000</v>
      </c>
      <c r="H5" s="123">
        <f>+ICF[[#This Row],[Сума във Валута]]/RESOURCE!$F$2</f>
        <v>253417.27007791036</v>
      </c>
      <c r="I5" s="221" t="s">
        <v>1086</v>
      </c>
      <c r="J5" s="119"/>
      <c r="K5" s="119">
        <f>$K$1</f>
        <v>44592</v>
      </c>
      <c r="L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5" s="221" t="s">
        <v>27</v>
      </c>
      <c r="N5" s="221" t="s">
        <v>1066</v>
      </c>
      <c r="O5" s="220" t="s">
        <v>1087</v>
      </c>
      <c r="P5" s="221" t="s">
        <v>1088</v>
      </c>
      <c r="R5" s="53"/>
      <c r="S5" s="53"/>
      <c r="T5" s="53"/>
      <c r="U5" s="53"/>
      <c r="V5" s="53"/>
      <c r="W5" s="53"/>
      <c r="X5" s="53"/>
      <c r="Y5" s="53"/>
    </row>
    <row r="6" spans="2:25" x14ac:dyDescent="0.25">
      <c r="B6" s="221" t="s">
        <v>73</v>
      </c>
      <c r="C6" s="257" t="s">
        <v>1229</v>
      </c>
      <c r="D6" s="258">
        <v>44550</v>
      </c>
      <c r="E6" s="221" t="s">
        <v>337</v>
      </c>
      <c r="F6" s="260" t="s">
        <v>129</v>
      </c>
      <c r="G6" s="261">
        <v>230.27</v>
      </c>
      <c r="H6" s="123">
        <f>+ICF[[#This Row],[Сума във Валута]]/RESOURCE!$F$2</f>
        <v>71.163896074195634</v>
      </c>
      <c r="I6" s="259" t="s">
        <v>338</v>
      </c>
      <c r="J6" s="119"/>
      <c r="K6" s="119">
        <f>$K$1</f>
        <v>44592</v>
      </c>
      <c r="L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" s="221" t="s">
        <v>321</v>
      </c>
      <c r="N6" s="221" t="s">
        <v>956</v>
      </c>
      <c r="O6" s="221" t="s">
        <v>4</v>
      </c>
      <c r="P6" s="118"/>
      <c r="R6" s="53"/>
      <c r="S6" s="53"/>
      <c r="T6" s="53"/>
      <c r="U6" s="53"/>
      <c r="V6" s="53"/>
      <c r="W6" s="53"/>
      <c r="X6" s="53"/>
      <c r="Y6" s="53"/>
    </row>
    <row r="7" spans="2:25" x14ac:dyDescent="0.25">
      <c r="B7" s="221" t="s">
        <v>73</v>
      </c>
      <c r="C7" s="257" t="s">
        <v>906</v>
      </c>
      <c r="D7" s="258">
        <v>44619</v>
      </c>
      <c r="E7" s="221" t="s">
        <v>337</v>
      </c>
      <c r="F7" s="260" t="s">
        <v>129</v>
      </c>
      <c r="G7" s="261">
        <v>51.314</v>
      </c>
      <c r="H7" s="123">
        <f>+ICF[[#This Row],[Сума във Валута]]/RESOURCE!$F$2</f>
        <v>15.858358288753527</v>
      </c>
      <c r="I7" s="259" t="s">
        <v>338</v>
      </c>
      <c r="J7" s="119"/>
      <c r="K7" s="119">
        <f>$K$1</f>
        <v>44592</v>
      </c>
      <c r="L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7" s="221" t="s">
        <v>321</v>
      </c>
      <c r="N7" s="221" t="s">
        <v>956</v>
      </c>
      <c r="O7" s="221" t="s">
        <v>4</v>
      </c>
      <c r="P7" s="118"/>
      <c r="R7" s="53"/>
      <c r="S7" s="53"/>
      <c r="T7" s="53"/>
      <c r="U7" s="53"/>
      <c r="V7" s="53"/>
      <c r="W7" s="53"/>
      <c r="X7" s="53"/>
      <c r="Y7" s="53"/>
    </row>
    <row r="8" spans="2:25" x14ac:dyDescent="0.25">
      <c r="B8" s="221" t="s">
        <v>73</v>
      </c>
      <c r="C8" s="257" t="s">
        <v>906</v>
      </c>
      <c r="D8" s="258">
        <v>44712</v>
      </c>
      <c r="E8" s="221" t="s">
        <v>337</v>
      </c>
      <c r="F8" s="260" t="s">
        <v>129</v>
      </c>
      <c r="G8" s="261">
        <v>2214.808</v>
      </c>
      <c r="H8" s="123">
        <f>+ICF[[#This Row],[Сума във Валута]]/RESOURCE!$F$2</f>
        <v>684.47633793502007</v>
      </c>
      <c r="I8" s="259" t="s">
        <v>338</v>
      </c>
      <c r="J8" s="119"/>
      <c r="K8" s="119">
        <f>$K$1</f>
        <v>44592</v>
      </c>
      <c r="L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" s="221" t="s">
        <v>321</v>
      </c>
      <c r="N8" s="221" t="s">
        <v>956</v>
      </c>
      <c r="O8" s="221" t="s">
        <v>4</v>
      </c>
      <c r="P8" s="118"/>
      <c r="R8" s="53"/>
      <c r="S8" s="53"/>
      <c r="T8" s="53"/>
      <c r="U8" s="53"/>
      <c r="V8" s="53"/>
      <c r="W8" s="53"/>
      <c r="X8" s="53"/>
      <c r="Y8" s="53"/>
    </row>
    <row r="9" spans="2:25" x14ac:dyDescent="0.25">
      <c r="B9" s="221" t="s">
        <v>73</v>
      </c>
      <c r="C9" s="257" t="s">
        <v>1230</v>
      </c>
      <c r="D9" s="258">
        <v>44682</v>
      </c>
      <c r="E9" s="221" t="s">
        <v>337</v>
      </c>
      <c r="F9" s="260" t="s">
        <v>129</v>
      </c>
      <c r="G9" s="261">
        <v>652.10799999999995</v>
      </c>
      <c r="H9" s="123">
        <f>+ICF[[#This Row],[Сума във Валута]]/RESOURCE!$F$2</f>
        <v>201.53101116581215</v>
      </c>
      <c r="I9" s="259" t="s">
        <v>338</v>
      </c>
      <c r="J9" s="119"/>
      <c r="K9" s="119">
        <f>$K$1</f>
        <v>44592</v>
      </c>
      <c r="L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" s="221" t="s">
        <v>321</v>
      </c>
      <c r="N9" s="221" t="s">
        <v>956</v>
      </c>
      <c r="O9" s="221" t="s">
        <v>4</v>
      </c>
      <c r="P9" s="118"/>
      <c r="R9" s="53"/>
      <c r="S9" s="53"/>
      <c r="T9" s="53"/>
      <c r="U9" s="53"/>
      <c r="V9" s="53"/>
      <c r="W9" s="53"/>
      <c r="X9" s="53"/>
      <c r="Y9" s="53"/>
    </row>
    <row r="10" spans="2:25" s="90" customFormat="1" x14ac:dyDescent="0.25">
      <c r="B10" s="221" t="s">
        <v>73</v>
      </c>
      <c r="C10" s="257" t="s">
        <v>914</v>
      </c>
      <c r="D10" s="258">
        <v>44681</v>
      </c>
      <c r="E10" s="221" t="s">
        <v>337</v>
      </c>
      <c r="F10" s="260" t="s">
        <v>129</v>
      </c>
      <c r="G10" s="261">
        <v>548</v>
      </c>
      <c r="H10" s="123">
        <f>+ICF[[#This Row],[Сума във Валута]]/RESOURCE!$F$2</f>
        <v>169.3569073203596</v>
      </c>
      <c r="I10" s="259" t="s">
        <v>338</v>
      </c>
      <c r="J10" s="119"/>
      <c r="K10" s="119">
        <f>$K$1</f>
        <v>44592</v>
      </c>
      <c r="L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" s="221" t="s">
        <v>321</v>
      </c>
      <c r="N10" s="221" t="s">
        <v>956</v>
      </c>
      <c r="O10" s="221" t="s">
        <v>4</v>
      </c>
      <c r="P10" s="118"/>
      <c r="R10" s="53"/>
      <c r="S10" s="53"/>
      <c r="T10" s="53"/>
      <c r="U10" s="53"/>
      <c r="V10" s="53"/>
      <c r="W10" s="53"/>
      <c r="X10" s="53"/>
      <c r="Y10" s="53"/>
    </row>
    <row r="11" spans="2:25" x14ac:dyDescent="0.25">
      <c r="B11" s="221" t="s">
        <v>73</v>
      </c>
      <c r="C11" s="257" t="s">
        <v>914</v>
      </c>
      <c r="D11" s="258">
        <v>44712</v>
      </c>
      <c r="E11" s="221" t="s">
        <v>337</v>
      </c>
      <c r="F11" s="260" t="s">
        <v>129</v>
      </c>
      <c r="G11" s="261">
        <v>1678.9929999999999</v>
      </c>
      <c r="H11" s="123">
        <f>+ICF[[#This Row],[Сума във Валута]]/RESOURCE!$F$2</f>
        <v>518.88514943892801</v>
      </c>
      <c r="I11" s="259" t="s">
        <v>338</v>
      </c>
      <c r="J11" s="119"/>
      <c r="K11" s="119">
        <f>$K$1</f>
        <v>44592</v>
      </c>
      <c r="L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" s="221" t="s">
        <v>321</v>
      </c>
      <c r="N11" s="221" t="s">
        <v>956</v>
      </c>
      <c r="O11" s="221" t="s">
        <v>4</v>
      </c>
      <c r="P11" s="118"/>
      <c r="R11" s="53"/>
      <c r="S11" s="53"/>
      <c r="T11" s="53"/>
      <c r="U11" s="53"/>
      <c r="V11" s="53"/>
      <c r="W11" s="53"/>
      <c r="X11" s="53"/>
      <c r="Y11" s="53"/>
    </row>
    <row r="12" spans="2:25" x14ac:dyDescent="0.25">
      <c r="B12" s="221" t="s">
        <v>73</v>
      </c>
      <c r="C12" s="257" t="s">
        <v>886</v>
      </c>
      <c r="D12" s="258">
        <v>44499</v>
      </c>
      <c r="E12" s="221" t="s">
        <v>337</v>
      </c>
      <c r="F12" s="260" t="s">
        <v>129</v>
      </c>
      <c r="G12" s="261">
        <v>1291.93</v>
      </c>
      <c r="H12" s="123">
        <f>+ICF[[#This Row],[Сума във Валута]]/RESOURCE!$F$2</f>
        <v>399.26508991677406</v>
      </c>
      <c r="I12" s="259" t="s">
        <v>338</v>
      </c>
      <c r="J12" s="119"/>
      <c r="K12" s="119">
        <f>$K$1</f>
        <v>44592</v>
      </c>
      <c r="L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" s="221" t="s">
        <v>321</v>
      </c>
      <c r="N12" s="221" t="s">
        <v>956</v>
      </c>
      <c r="O12" s="221" t="s">
        <v>4</v>
      </c>
      <c r="P12" s="118"/>
      <c r="R12" s="53"/>
      <c r="S12" s="53"/>
      <c r="T12" s="53"/>
      <c r="U12" s="53"/>
      <c r="V12" s="53"/>
      <c r="W12" s="53"/>
      <c r="X12" s="53"/>
      <c r="Y12" s="53"/>
    </row>
    <row r="13" spans="2:25" x14ac:dyDescent="0.25">
      <c r="B13" s="221" t="s">
        <v>73</v>
      </c>
      <c r="C13" s="257" t="s">
        <v>823</v>
      </c>
      <c r="D13" s="258">
        <v>44682</v>
      </c>
      <c r="E13" s="221" t="s">
        <v>337</v>
      </c>
      <c r="F13" s="260" t="s">
        <v>129</v>
      </c>
      <c r="G13" s="261">
        <v>3802.768</v>
      </c>
      <c r="H13" s="123">
        <f>+ICF[[#This Row],[Сума във Валута]]/RESOURCE!$F$2</f>
        <v>1175.228152804433</v>
      </c>
      <c r="I13" s="259" t="s">
        <v>338</v>
      </c>
      <c r="J13" s="119"/>
      <c r="K13" s="119">
        <f>$K$1</f>
        <v>44592</v>
      </c>
      <c r="L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" s="221" t="s">
        <v>321</v>
      </c>
      <c r="N13" s="221" t="s">
        <v>956</v>
      </c>
      <c r="O13" s="221" t="s">
        <v>4</v>
      </c>
      <c r="P13" s="118"/>
    </row>
    <row r="14" spans="2:25" x14ac:dyDescent="0.25">
      <c r="B14" s="221" t="s">
        <v>73</v>
      </c>
      <c r="C14" s="257" t="s">
        <v>547</v>
      </c>
      <c r="D14" s="258">
        <v>44651</v>
      </c>
      <c r="E14" s="221" t="s">
        <v>337</v>
      </c>
      <c r="F14" s="260" t="s">
        <v>129</v>
      </c>
      <c r="G14" s="261">
        <v>56.613999999999997</v>
      </c>
      <c r="H14" s="123">
        <f>+ICF[[#This Row],[Сума във Валута]]/RESOURCE!$F$2</f>
        <v>17.496299180720509</v>
      </c>
      <c r="I14" s="259" t="s">
        <v>338</v>
      </c>
      <c r="J14" s="119"/>
      <c r="K14" s="119">
        <f>$K$1</f>
        <v>44592</v>
      </c>
      <c r="L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" s="221" t="s">
        <v>321</v>
      </c>
      <c r="N14" s="221" t="s">
        <v>956</v>
      </c>
      <c r="O14" s="221" t="s">
        <v>4</v>
      </c>
      <c r="P14" s="118"/>
    </row>
    <row r="15" spans="2:25" x14ac:dyDescent="0.25">
      <c r="B15" s="221" t="s">
        <v>73</v>
      </c>
      <c r="C15" s="257" t="s">
        <v>508</v>
      </c>
      <c r="D15" s="258">
        <v>44712</v>
      </c>
      <c r="E15" s="221" t="s">
        <v>337</v>
      </c>
      <c r="F15" s="260" t="s">
        <v>129</v>
      </c>
      <c r="G15" s="261">
        <v>1928.0239999999999</v>
      </c>
      <c r="H15" s="123">
        <f>+ICF[[#This Row],[Сума във Валута]]/RESOURCE!$F$2</f>
        <v>595.84704722523543</v>
      </c>
      <c r="I15" s="259" t="s">
        <v>338</v>
      </c>
      <c r="J15" s="119"/>
      <c r="K15" s="119">
        <f>$K$1</f>
        <v>44592</v>
      </c>
      <c r="L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" s="221" t="s">
        <v>321</v>
      </c>
      <c r="N15" s="221" t="s">
        <v>956</v>
      </c>
      <c r="O15" s="221" t="s">
        <v>4</v>
      </c>
      <c r="P15" s="118"/>
    </row>
    <row r="16" spans="2:25" x14ac:dyDescent="0.25">
      <c r="B16" s="221" t="s">
        <v>73</v>
      </c>
      <c r="C16" s="257" t="s">
        <v>915</v>
      </c>
      <c r="D16" s="258">
        <v>44527</v>
      </c>
      <c r="E16" s="221" t="s">
        <v>337</v>
      </c>
      <c r="F16" s="260" t="s">
        <v>129</v>
      </c>
      <c r="G16" s="261">
        <v>-29.09</v>
      </c>
      <c r="H16" s="123">
        <f>+ICF[[#This Row],[Сума във Валута]]/RESOURCE!$F$2</f>
        <v>-8.9901321787395272</v>
      </c>
      <c r="I16" s="259" t="s">
        <v>338</v>
      </c>
      <c r="J16" s="119"/>
      <c r="K16" s="119">
        <f>$K$1</f>
        <v>44592</v>
      </c>
      <c r="L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" s="221" t="s">
        <v>321</v>
      </c>
      <c r="N16" s="221" t="s">
        <v>956</v>
      </c>
      <c r="O16" s="221" t="s">
        <v>4</v>
      </c>
      <c r="P16" s="118"/>
    </row>
    <row r="17" spans="2:16" x14ac:dyDescent="0.25">
      <c r="B17" s="221" t="s">
        <v>73</v>
      </c>
      <c r="C17" s="257" t="s">
        <v>915</v>
      </c>
      <c r="D17" s="258">
        <v>44681</v>
      </c>
      <c r="E17" s="221" t="s">
        <v>337</v>
      </c>
      <c r="F17" s="260" t="s">
        <v>129</v>
      </c>
      <c r="G17" s="261">
        <v>7090.1189999999997</v>
      </c>
      <c r="H17" s="123">
        <f>+ICF[[#This Row],[Сума във Валута]]/RESOURCE!$F$2</f>
        <v>2191.1690262286875</v>
      </c>
      <c r="I17" s="259" t="s">
        <v>338</v>
      </c>
      <c r="J17" s="119"/>
      <c r="K17" s="119">
        <f>$K$1</f>
        <v>44592</v>
      </c>
      <c r="L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" s="221" t="s">
        <v>321</v>
      </c>
      <c r="N17" s="221" t="s">
        <v>956</v>
      </c>
      <c r="O17" s="221" t="s">
        <v>4</v>
      </c>
      <c r="P17" s="118"/>
    </row>
    <row r="18" spans="2:16" x14ac:dyDescent="0.25">
      <c r="B18" s="221" t="s">
        <v>73</v>
      </c>
      <c r="C18" s="257" t="s">
        <v>915</v>
      </c>
      <c r="D18" s="258">
        <v>44712</v>
      </c>
      <c r="E18" s="221" t="s">
        <v>337</v>
      </c>
      <c r="F18" s="260" t="s">
        <v>129</v>
      </c>
      <c r="G18" s="261">
        <v>1651.52</v>
      </c>
      <c r="H18" s="123">
        <f>+ICF[[#This Row],[Сума във Валута]]/RESOURCE!$F$2</f>
        <v>510.39474375496405</v>
      </c>
      <c r="I18" s="259" t="s">
        <v>338</v>
      </c>
      <c r="J18" s="119"/>
      <c r="K18" s="119">
        <f>$K$1</f>
        <v>44592</v>
      </c>
      <c r="L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" s="221" t="s">
        <v>321</v>
      </c>
      <c r="N18" s="221" t="s">
        <v>956</v>
      </c>
      <c r="O18" s="221" t="s">
        <v>4</v>
      </c>
      <c r="P18" s="118"/>
    </row>
    <row r="19" spans="2:16" x14ac:dyDescent="0.25">
      <c r="B19" s="221" t="s">
        <v>73</v>
      </c>
      <c r="C19" s="257" t="s">
        <v>948</v>
      </c>
      <c r="D19" s="258">
        <v>43891</v>
      </c>
      <c r="E19" s="221" t="s">
        <v>337</v>
      </c>
      <c r="F19" s="260" t="s">
        <v>129</v>
      </c>
      <c r="G19" s="261">
        <v>-58.442999999999998</v>
      </c>
      <c r="H19" s="123">
        <f>+ICF[[#This Row],[Сума във Валута]]/RESOURCE!$F$2</f>
        <v>-18.061543311174773</v>
      </c>
      <c r="I19" s="259" t="s">
        <v>338</v>
      </c>
      <c r="J19" s="119"/>
      <c r="K19" s="119">
        <f>$K$1</f>
        <v>44592</v>
      </c>
      <c r="L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" s="221" t="s">
        <v>321</v>
      </c>
      <c r="N19" s="221" t="s">
        <v>956</v>
      </c>
      <c r="O19" s="221" t="s">
        <v>4</v>
      </c>
      <c r="P19" s="118"/>
    </row>
    <row r="20" spans="2:16" x14ac:dyDescent="0.25">
      <c r="B20" s="221" t="s">
        <v>73</v>
      </c>
      <c r="C20" s="257" t="s">
        <v>948</v>
      </c>
      <c r="D20" s="258">
        <v>44075</v>
      </c>
      <c r="E20" s="221" t="s">
        <v>337</v>
      </c>
      <c r="F20" s="260" t="s">
        <v>129</v>
      </c>
      <c r="G20" s="261">
        <v>-65.266000000000005</v>
      </c>
      <c r="H20" s="123">
        <f>+ICF[[#This Row],[Сума във Валута]]/RESOURCE!$F$2</f>
        <v>-20.17016042549378</v>
      </c>
      <c r="I20" s="259" t="s">
        <v>338</v>
      </c>
      <c r="J20" s="119"/>
      <c r="K20" s="119">
        <f>$K$1</f>
        <v>44592</v>
      </c>
      <c r="L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" s="221" t="s">
        <v>321</v>
      </c>
      <c r="N20" s="221" t="s">
        <v>956</v>
      </c>
      <c r="O20" s="221" t="s">
        <v>4</v>
      </c>
      <c r="P20" s="118"/>
    </row>
    <row r="21" spans="2:16" x14ac:dyDescent="0.25">
      <c r="B21" s="221" t="s">
        <v>73</v>
      </c>
      <c r="C21" s="257" t="s">
        <v>948</v>
      </c>
      <c r="D21" s="258">
        <v>44648</v>
      </c>
      <c r="E21" s="221" t="s">
        <v>337</v>
      </c>
      <c r="F21" s="260" t="s">
        <v>129</v>
      </c>
      <c r="G21" s="261">
        <v>-21.265999999999998</v>
      </c>
      <c r="H21" s="123">
        <f>+ICF[[#This Row],[Сума във Валута]]/RESOURCE!$F$2</f>
        <v>-6.5721605676546844</v>
      </c>
      <c r="I21" s="259" t="s">
        <v>338</v>
      </c>
      <c r="J21" s="119"/>
      <c r="K21" s="119">
        <f>$K$1</f>
        <v>44592</v>
      </c>
      <c r="L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1" s="221" t="s">
        <v>321</v>
      </c>
      <c r="N21" s="221" t="s">
        <v>956</v>
      </c>
      <c r="O21" s="221" t="s">
        <v>4</v>
      </c>
      <c r="P21" s="118"/>
    </row>
    <row r="22" spans="2:16" x14ac:dyDescent="0.25">
      <c r="B22" s="221" t="s">
        <v>73</v>
      </c>
      <c r="C22" s="257" t="s">
        <v>887</v>
      </c>
      <c r="D22" s="258">
        <v>44712</v>
      </c>
      <c r="E22" s="221" t="s">
        <v>337</v>
      </c>
      <c r="F22" s="260" t="s">
        <v>129</v>
      </c>
      <c r="G22" s="261">
        <v>9119.3209999999999</v>
      </c>
      <c r="H22" s="123">
        <f>+ICF[[#This Row],[Сума във Валута]]/RESOURCE!$F$2</f>
        <v>2818.2846741270237</v>
      </c>
      <c r="I22" s="259" t="s">
        <v>338</v>
      </c>
      <c r="J22" s="119"/>
      <c r="K22" s="119">
        <f>$K$1</f>
        <v>44592</v>
      </c>
      <c r="L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" s="221" t="s">
        <v>321</v>
      </c>
      <c r="N22" s="221" t="s">
        <v>956</v>
      </c>
      <c r="O22" s="221" t="s">
        <v>4</v>
      </c>
      <c r="P22" s="118"/>
    </row>
    <row r="23" spans="2:16" x14ac:dyDescent="0.25">
      <c r="B23" s="221" t="s">
        <v>73</v>
      </c>
      <c r="C23" s="257" t="s">
        <v>557</v>
      </c>
      <c r="D23" s="258">
        <v>44622</v>
      </c>
      <c r="E23" s="221" t="s">
        <v>337</v>
      </c>
      <c r="F23" s="260" t="s">
        <v>129</v>
      </c>
      <c r="G23" s="261">
        <v>2360.7730000000001</v>
      </c>
      <c r="H23" s="123">
        <f>+ICF[[#This Row],[Сума във Валута]]/RESOURCE!$F$2</f>
        <v>729.5861572361448</v>
      </c>
      <c r="I23" s="259" t="s">
        <v>338</v>
      </c>
      <c r="J23" s="119"/>
      <c r="K23" s="119">
        <f>$K$1</f>
        <v>44592</v>
      </c>
      <c r="L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" s="221" t="s">
        <v>321</v>
      </c>
      <c r="N23" s="221" t="s">
        <v>956</v>
      </c>
      <c r="O23" s="221" t="s">
        <v>4</v>
      </c>
      <c r="P23" s="118"/>
    </row>
    <row r="24" spans="2:16" x14ac:dyDescent="0.25">
      <c r="B24" s="221" t="s">
        <v>73</v>
      </c>
      <c r="C24" s="257" t="s">
        <v>1157</v>
      </c>
      <c r="D24" s="258">
        <v>41167</v>
      </c>
      <c r="E24" s="221" t="s">
        <v>337</v>
      </c>
      <c r="F24" s="260" t="s">
        <v>129</v>
      </c>
      <c r="G24" s="261">
        <v>132.44900000000001</v>
      </c>
      <c r="H24" s="123">
        <f>+ICF[[#This Row],[Сума във Валута]]/RESOURCE!$F$2</f>
        <v>40.9327609811575</v>
      </c>
      <c r="I24" s="259" t="s">
        <v>338</v>
      </c>
      <c r="J24" s="119"/>
      <c r="K24" s="119">
        <f>$K$1</f>
        <v>44592</v>
      </c>
      <c r="L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4" s="221" t="s">
        <v>321</v>
      </c>
      <c r="N24" s="221" t="s">
        <v>956</v>
      </c>
      <c r="O24" s="221" t="s">
        <v>4</v>
      </c>
      <c r="P24" s="118"/>
    </row>
    <row r="25" spans="2:16" x14ac:dyDescent="0.25">
      <c r="B25" s="221" t="s">
        <v>73</v>
      </c>
      <c r="C25" s="257" t="s">
        <v>1157</v>
      </c>
      <c r="D25" s="258">
        <v>41350</v>
      </c>
      <c r="E25" s="221" t="s">
        <v>337</v>
      </c>
      <c r="F25" s="260" t="s">
        <v>129</v>
      </c>
      <c r="G25" s="261">
        <v>123.99</v>
      </c>
      <c r="H25" s="123">
        <f>+ICF[[#This Row],[Сума във Валута]]/RESOURCE!$F$2</f>
        <v>38.318545508487929</v>
      </c>
      <c r="I25" s="259" t="s">
        <v>338</v>
      </c>
      <c r="J25" s="119"/>
      <c r="K25" s="119">
        <f>$K$1</f>
        <v>44592</v>
      </c>
      <c r="L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5" s="221" t="s">
        <v>321</v>
      </c>
      <c r="N25" s="221" t="s">
        <v>956</v>
      </c>
      <c r="O25" s="221" t="s">
        <v>4</v>
      </c>
      <c r="P25" s="118"/>
    </row>
    <row r="26" spans="2:16" x14ac:dyDescent="0.25">
      <c r="B26" s="221" t="s">
        <v>73</v>
      </c>
      <c r="C26" s="257" t="s">
        <v>1157</v>
      </c>
      <c r="D26" s="258">
        <v>42090</v>
      </c>
      <c r="E26" s="221" t="s">
        <v>337</v>
      </c>
      <c r="F26" s="260" t="s">
        <v>129</v>
      </c>
      <c r="G26" s="261">
        <v>128.17599999999999</v>
      </c>
      <c r="H26" s="123">
        <f>+ICF[[#This Row],[Сума във Валута]]/RESOURCE!$F$2</f>
        <v>39.61220976769053</v>
      </c>
      <c r="I26" s="259" t="s">
        <v>338</v>
      </c>
      <c r="J26" s="119"/>
      <c r="K26" s="119">
        <f>$K$1</f>
        <v>44592</v>
      </c>
      <c r="L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6" s="221" t="s">
        <v>321</v>
      </c>
      <c r="N26" s="221" t="s">
        <v>956</v>
      </c>
      <c r="O26" s="221" t="s">
        <v>4</v>
      </c>
      <c r="P26" s="118"/>
    </row>
    <row r="27" spans="2:16" x14ac:dyDescent="0.25">
      <c r="B27" s="221" t="s">
        <v>73</v>
      </c>
      <c r="C27" s="257" t="s">
        <v>1157</v>
      </c>
      <c r="D27" s="258">
        <v>44485</v>
      </c>
      <c r="E27" s="221" t="s">
        <v>337</v>
      </c>
      <c r="F27" s="260" t="s">
        <v>129</v>
      </c>
      <c r="G27" s="261">
        <v>756.99400000000003</v>
      </c>
      <c r="H27" s="123">
        <f>+ICF[[#This Row],[Сума във Валута]]/RESOURCE!$F$2</f>
        <v>233.94555237238743</v>
      </c>
      <c r="I27" s="259" t="s">
        <v>338</v>
      </c>
      <c r="J27" s="119"/>
      <c r="K27" s="119">
        <f>$K$1</f>
        <v>44592</v>
      </c>
      <c r="L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7" s="221" t="s">
        <v>321</v>
      </c>
      <c r="N27" s="221" t="s">
        <v>956</v>
      </c>
      <c r="O27" s="221" t="s">
        <v>4</v>
      </c>
      <c r="P27" s="118"/>
    </row>
    <row r="28" spans="2:16" x14ac:dyDescent="0.25">
      <c r="B28" s="221" t="s">
        <v>73</v>
      </c>
      <c r="C28" s="257" t="s">
        <v>1157</v>
      </c>
      <c r="D28" s="258">
        <v>44555</v>
      </c>
      <c r="E28" s="221" t="s">
        <v>337</v>
      </c>
      <c r="F28" s="260" t="s">
        <v>129</v>
      </c>
      <c r="G28" s="261">
        <v>215.916</v>
      </c>
      <c r="H28" s="123">
        <f>+ICF[[#This Row],[Сума във Валута]]/RESOURCE!$F$2</f>
        <v>66.727857666026935</v>
      </c>
      <c r="I28" s="259" t="s">
        <v>338</v>
      </c>
      <c r="J28" s="119"/>
      <c r="K28" s="119">
        <f>$K$1</f>
        <v>44592</v>
      </c>
      <c r="L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8" s="221" t="s">
        <v>321</v>
      </c>
      <c r="N28" s="221" t="s">
        <v>956</v>
      </c>
      <c r="O28" s="221" t="s">
        <v>4</v>
      </c>
      <c r="P28" s="118"/>
    </row>
    <row r="29" spans="2:16" x14ac:dyDescent="0.25">
      <c r="B29" s="221" t="s">
        <v>73</v>
      </c>
      <c r="C29" s="257" t="s">
        <v>1157</v>
      </c>
      <c r="D29" s="258">
        <v>44601</v>
      </c>
      <c r="E29" s="221" t="s">
        <v>337</v>
      </c>
      <c r="F29" s="260" t="s">
        <v>129</v>
      </c>
      <c r="G29" s="261">
        <v>161.429</v>
      </c>
      <c r="H29" s="123">
        <f>+ICF[[#This Row],[Сума във Валута]]/RESOURCE!$F$2</f>
        <v>49.888898160252431</v>
      </c>
      <c r="I29" s="259" t="s">
        <v>338</v>
      </c>
      <c r="J29" s="119"/>
      <c r="K29" s="119">
        <f>$K$1</f>
        <v>44592</v>
      </c>
      <c r="L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9" s="221" t="s">
        <v>321</v>
      </c>
      <c r="N29" s="221" t="s">
        <v>956</v>
      </c>
      <c r="O29" s="221" t="s">
        <v>4</v>
      </c>
      <c r="P29" s="118"/>
    </row>
    <row r="30" spans="2:16" x14ac:dyDescent="0.25">
      <c r="B30" s="221" t="s">
        <v>73</v>
      </c>
      <c r="C30" s="257" t="s">
        <v>1100</v>
      </c>
      <c r="D30" s="258">
        <v>44457</v>
      </c>
      <c r="E30" s="221" t="s">
        <v>337</v>
      </c>
      <c r="F30" s="260" t="s">
        <v>129</v>
      </c>
      <c r="G30" s="261">
        <v>199.92500000000001</v>
      </c>
      <c r="H30" s="123">
        <f>+ICF[[#This Row],[Сума във Валута]]/RESOURCE!$F$2</f>
        <v>61.78591185405638</v>
      </c>
      <c r="I30" s="259" t="s">
        <v>338</v>
      </c>
      <c r="J30" s="119"/>
      <c r="K30" s="119">
        <f>$K$1</f>
        <v>44592</v>
      </c>
      <c r="L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0" s="221" t="s">
        <v>321</v>
      </c>
      <c r="N30" s="221" t="s">
        <v>956</v>
      </c>
      <c r="O30" s="221" t="s">
        <v>4</v>
      </c>
      <c r="P30" s="118"/>
    </row>
    <row r="31" spans="2:16" x14ac:dyDescent="0.25">
      <c r="B31" s="221" t="s">
        <v>73</v>
      </c>
      <c r="C31" s="257" t="s">
        <v>1161</v>
      </c>
      <c r="D31" s="258">
        <v>44604</v>
      </c>
      <c r="E31" s="221" t="s">
        <v>337</v>
      </c>
      <c r="F31" s="260" t="s">
        <v>129</v>
      </c>
      <c r="G31" s="261">
        <v>1589.25</v>
      </c>
      <c r="H31" s="123">
        <f>+ICF[[#This Row],[Сума във Валута]]/RESOURCE!$F$2</f>
        <v>491.15048350160856</v>
      </c>
      <c r="I31" s="259" t="s">
        <v>338</v>
      </c>
      <c r="J31" s="119"/>
      <c r="K31" s="119">
        <f>$K$1</f>
        <v>44592</v>
      </c>
      <c r="L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31" s="221" t="s">
        <v>321</v>
      </c>
      <c r="N31" s="221" t="s">
        <v>956</v>
      </c>
      <c r="O31" s="221" t="s">
        <v>4</v>
      </c>
      <c r="P31" s="118"/>
    </row>
    <row r="32" spans="2:16" x14ac:dyDescent="0.25">
      <c r="B32" s="221" t="s">
        <v>73</v>
      </c>
      <c r="C32" s="257" t="s">
        <v>1161</v>
      </c>
      <c r="D32" s="258">
        <v>44627</v>
      </c>
      <c r="E32" s="221" t="s">
        <v>337</v>
      </c>
      <c r="F32" s="260" t="s">
        <v>129</v>
      </c>
      <c r="G32" s="261">
        <v>352.02199999999999</v>
      </c>
      <c r="H32" s="123">
        <f>+ICF[[#This Row],[Сума във Валута]]/RESOURCE!$F$2</f>
        <v>108.79079786264165</v>
      </c>
      <c r="I32" s="259" t="s">
        <v>338</v>
      </c>
      <c r="J32" s="119"/>
      <c r="K32" s="119">
        <f>$K$1</f>
        <v>44592</v>
      </c>
      <c r="L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32" s="221" t="s">
        <v>321</v>
      </c>
      <c r="N32" s="221" t="s">
        <v>956</v>
      </c>
      <c r="O32" s="221" t="s">
        <v>4</v>
      </c>
      <c r="P32" s="118"/>
    </row>
    <row r="33" spans="2:16" x14ac:dyDescent="0.25">
      <c r="B33" s="221" t="s">
        <v>73</v>
      </c>
      <c r="C33" s="257" t="s">
        <v>1202</v>
      </c>
      <c r="D33" s="258">
        <v>44629</v>
      </c>
      <c r="E33" s="221" t="s">
        <v>337</v>
      </c>
      <c r="F33" s="260" t="s">
        <v>129</v>
      </c>
      <c r="G33" s="261">
        <v>196.95</v>
      </c>
      <c r="H33" s="123">
        <f>+ICF[[#This Row],[Сума във Валута]]/RESOURCE!$F$2</f>
        <v>60.866501636395661</v>
      </c>
      <c r="I33" s="259" t="s">
        <v>338</v>
      </c>
      <c r="J33" s="119"/>
      <c r="K33" s="119">
        <f>$K$1</f>
        <v>44592</v>
      </c>
      <c r="L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33" s="221" t="s">
        <v>321</v>
      </c>
      <c r="N33" s="221" t="s">
        <v>956</v>
      </c>
      <c r="O33" s="221" t="s">
        <v>4</v>
      </c>
      <c r="P33" s="118"/>
    </row>
    <row r="34" spans="2:16" x14ac:dyDescent="0.25">
      <c r="B34" s="221" t="s">
        <v>73</v>
      </c>
      <c r="C34" s="257" t="s">
        <v>1202</v>
      </c>
      <c r="D34" s="258">
        <v>44644</v>
      </c>
      <c r="E34" s="221" t="s">
        <v>337</v>
      </c>
      <c r="F34" s="260" t="s">
        <v>129</v>
      </c>
      <c r="G34" s="261">
        <v>274.3</v>
      </c>
      <c r="H34" s="123">
        <f>+ICF[[#This Row],[Сума във Валута]]/RESOURCE!$F$2</f>
        <v>84.771167295574159</v>
      </c>
      <c r="I34" s="259" t="s">
        <v>338</v>
      </c>
      <c r="J34" s="119"/>
      <c r="K34" s="119">
        <f>$K$1</f>
        <v>44592</v>
      </c>
      <c r="L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34" s="221" t="s">
        <v>321</v>
      </c>
      <c r="N34" s="221" t="s">
        <v>956</v>
      </c>
      <c r="O34" s="221" t="s">
        <v>4</v>
      </c>
      <c r="P34" s="118"/>
    </row>
    <row r="35" spans="2:16" x14ac:dyDescent="0.25">
      <c r="B35" s="221" t="s">
        <v>73</v>
      </c>
      <c r="C35" s="257" t="s">
        <v>1202</v>
      </c>
      <c r="D35" s="258">
        <v>44644</v>
      </c>
      <c r="E35" s="221" t="s">
        <v>337</v>
      </c>
      <c r="F35" s="260" t="s">
        <v>129</v>
      </c>
      <c r="G35" s="261">
        <v>274.3</v>
      </c>
      <c r="H35" s="123">
        <f>+ICF[[#This Row],[Сума във Валута]]/RESOURCE!$F$2</f>
        <v>84.771167295574159</v>
      </c>
      <c r="I35" s="259" t="s">
        <v>338</v>
      </c>
      <c r="J35" s="119"/>
      <c r="K35" s="119">
        <f>$K$1</f>
        <v>44592</v>
      </c>
      <c r="L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35" s="221" t="s">
        <v>321</v>
      </c>
      <c r="N35" s="221" t="s">
        <v>956</v>
      </c>
      <c r="O35" s="221" t="s">
        <v>4</v>
      </c>
      <c r="P35" s="118"/>
    </row>
    <row r="36" spans="2:16" x14ac:dyDescent="0.25">
      <c r="B36" s="221" t="s">
        <v>73</v>
      </c>
      <c r="C36" s="257" t="s">
        <v>1202</v>
      </c>
      <c r="D36" s="258">
        <v>44662</v>
      </c>
      <c r="E36" s="221" t="s">
        <v>337</v>
      </c>
      <c r="F36" s="260" t="s">
        <v>129</v>
      </c>
      <c r="G36" s="261">
        <v>169.58</v>
      </c>
      <c r="H36" s="123">
        <f>+ICF[[#This Row],[Сума във Валута]]/RESOURCE!$F$2</f>
        <v>52.407927633917126</v>
      </c>
      <c r="I36" s="259" t="s">
        <v>338</v>
      </c>
      <c r="J36" s="119"/>
      <c r="K36" s="119">
        <f>$K$1</f>
        <v>44592</v>
      </c>
      <c r="L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6" s="221" t="s">
        <v>321</v>
      </c>
      <c r="N36" s="221" t="s">
        <v>956</v>
      </c>
      <c r="O36" s="221" t="s">
        <v>4</v>
      </c>
      <c r="P36" s="118"/>
    </row>
    <row r="37" spans="2:16" x14ac:dyDescent="0.25">
      <c r="B37" s="221" t="s">
        <v>73</v>
      </c>
      <c r="C37" s="257" t="s">
        <v>1202</v>
      </c>
      <c r="D37" s="258">
        <v>44662</v>
      </c>
      <c r="E37" s="221" t="s">
        <v>337</v>
      </c>
      <c r="F37" s="260" t="s">
        <v>129</v>
      </c>
      <c r="G37" s="261">
        <v>196.95</v>
      </c>
      <c r="H37" s="123">
        <f>+ICF[[#This Row],[Сума във Валута]]/RESOURCE!$F$2</f>
        <v>60.866501636395661</v>
      </c>
      <c r="I37" s="259" t="s">
        <v>338</v>
      </c>
      <c r="J37" s="119"/>
      <c r="K37" s="119">
        <f>$K$1</f>
        <v>44592</v>
      </c>
      <c r="L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" s="221" t="s">
        <v>321</v>
      </c>
      <c r="N37" s="221" t="s">
        <v>956</v>
      </c>
      <c r="O37" s="221" t="s">
        <v>4</v>
      </c>
      <c r="P37" s="118"/>
    </row>
    <row r="38" spans="2:16" x14ac:dyDescent="0.25">
      <c r="B38" s="221" t="s">
        <v>73</v>
      </c>
      <c r="C38" s="257" t="s">
        <v>1202</v>
      </c>
      <c r="D38" s="258">
        <v>44665</v>
      </c>
      <c r="E38" s="221" t="s">
        <v>337</v>
      </c>
      <c r="F38" s="260" t="s">
        <v>129</v>
      </c>
      <c r="G38" s="261">
        <v>274.3</v>
      </c>
      <c r="H38" s="123">
        <f>+ICF[[#This Row],[Сума във Валута]]/RESOURCE!$F$2</f>
        <v>84.771167295574159</v>
      </c>
      <c r="I38" s="259" t="s">
        <v>338</v>
      </c>
      <c r="J38" s="119"/>
      <c r="K38" s="119">
        <f>$K$1</f>
        <v>44592</v>
      </c>
      <c r="L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" s="221" t="s">
        <v>321</v>
      </c>
      <c r="N38" s="221" t="s">
        <v>956</v>
      </c>
      <c r="O38" s="221" t="s">
        <v>4</v>
      </c>
      <c r="P38" s="118"/>
    </row>
    <row r="39" spans="2:16" x14ac:dyDescent="0.25">
      <c r="B39" s="221" t="s">
        <v>73</v>
      </c>
      <c r="C39" s="257" t="s">
        <v>1202</v>
      </c>
      <c r="D39" s="258">
        <v>44668</v>
      </c>
      <c r="E39" s="221" t="s">
        <v>337</v>
      </c>
      <c r="F39" s="260" t="s">
        <v>129</v>
      </c>
      <c r="G39" s="261">
        <v>169.58</v>
      </c>
      <c r="H39" s="123">
        <f>+ICF[[#This Row],[Сума във Валута]]/RESOURCE!$F$2</f>
        <v>52.407927633917126</v>
      </c>
      <c r="I39" s="259" t="s">
        <v>338</v>
      </c>
      <c r="J39" s="119"/>
      <c r="K39" s="119">
        <f>$K$1</f>
        <v>44592</v>
      </c>
      <c r="L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9" s="221" t="s">
        <v>321</v>
      </c>
      <c r="N39" s="221" t="s">
        <v>956</v>
      </c>
      <c r="O39" s="221" t="s">
        <v>4</v>
      </c>
      <c r="P39" s="118"/>
    </row>
    <row r="40" spans="2:16" x14ac:dyDescent="0.25">
      <c r="B40" s="221" t="s">
        <v>73</v>
      </c>
      <c r="C40" s="257" t="s">
        <v>1202</v>
      </c>
      <c r="D40" s="258">
        <v>44676</v>
      </c>
      <c r="E40" s="221" t="s">
        <v>337</v>
      </c>
      <c r="F40" s="260" t="s">
        <v>129</v>
      </c>
      <c r="G40" s="261">
        <v>274.3</v>
      </c>
      <c r="H40" s="123">
        <f>+ICF[[#This Row],[Сума във Валута]]/RESOURCE!$F$2</f>
        <v>84.771167295574159</v>
      </c>
      <c r="I40" s="259" t="s">
        <v>338</v>
      </c>
      <c r="J40" s="119"/>
      <c r="K40" s="119">
        <f>$K$1</f>
        <v>44592</v>
      </c>
      <c r="L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0" s="221" t="s">
        <v>321</v>
      </c>
      <c r="N40" s="221" t="s">
        <v>956</v>
      </c>
      <c r="O40" s="221" t="s">
        <v>4</v>
      </c>
      <c r="P40" s="118"/>
    </row>
    <row r="41" spans="2:16" x14ac:dyDescent="0.25">
      <c r="B41" s="221" t="s">
        <v>73</v>
      </c>
      <c r="C41" s="257" t="s">
        <v>1231</v>
      </c>
      <c r="D41" s="258">
        <v>43898</v>
      </c>
      <c r="E41" s="221" t="s">
        <v>337</v>
      </c>
      <c r="F41" s="260" t="s">
        <v>129</v>
      </c>
      <c r="G41" s="261">
        <v>-0.56499999999999995</v>
      </c>
      <c r="H41" s="123">
        <f>+ICF[[#This Row],[Сума във Валута]]/RESOURCE!$F$2</f>
        <v>-0.17461067999270652</v>
      </c>
      <c r="I41" s="259" t="s">
        <v>338</v>
      </c>
      <c r="J41" s="119"/>
      <c r="K41" s="119">
        <f>$K$1</f>
        <v>44592</v>
      </c>
      <c r="L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1" s="221" t="s">
        <v>321</v>
      </c>
      <c r="N41" s="221" t="s">
        <v>956</v>
      </c>
      <c r="O41" s="221" t="s">
        <v>4</v>
      </c>
      <c r="P41" s="118"/>
    </row>
    <row r="42" spans="2:16" x14ac:dyDescent="0.25">
      <c r="B42" s="221" t="s">
        <v>73</v>
      </c>
      <c r="C42" s="257" t="s">
        <v>516</v>
      </c>
      <c r="D42" s="258">
        <v>44652</v>
      </c>
      <c r="E42" s="221" t="s">
        <v>337</v>
      </c>
      <c r="F42" s="260" t="s">
        <v>129</v>
      </c>
      <c r="G42" s="261">
        <v>1731.501</v>
      </c>
      <c r="H42" s="123">
        <f>+ICF[[#This Row],[Сума във Валута]]/RESOURCE!$F$2</f>
        <v>535.11250799655102</v>
      </c>
      <c r="I42" s="259" t="s">
        <v>338</v>
      </c>
      <c r="J42" s="119"/>
      <c r="K42" s="119">
        <f>$K$1</f>
        <v>44592</v>
      </c>
      <c r="L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" s="221" t="s">
        <v>321</v>
      </c>
      <c r="N42" s="221" t="s">
        <v>956</v>
      </c>
      <c r="O42" s="221" t="s">
        <v>4</v>
      </c>
      <c r="P42" s="118"/>
    </row>
    <row r="43" spans="2:16" x14ac:dyDescent="0.25">
      <c r="B43" s="221" t="s">
        <v>73</v>
      </c>
      <c r="C43" s="257" t="s">
        <v>1214</v>
      </c>
      <c r="D43" s="258">
        <v>44646</v>
      </c>
      <c r="E43" s="221" t="s">
        <v>337</v>
      </c>
      <c r="F43" s="260" t="s">
        <v>129</v>
      </c>
      <c r="G43" s="261">
        <v>378.23899999999998</v>
      </c>
      <c r="H43" s="123">
        <f>+ICF[[#This Row],[Сума във Валута]]/RESOURCE!$F$2</f>
        <v>116.89304245975455</v>
      </c>
      <c r="I43" s="259" t="s">
        <v>338</v>
      </c>
      <c r="J43" s="119"/>
      <c r="K43" s="119">
        <f>$K$1</f>
        <v>44592</v>
      </c>
      <c r="L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43" s="221" t="s">
        <v>321</v>
      </c>
      <c r="N43" s="221" t="s">
        <v>956</v>
      </c>
      <c r="O43" s="221" t="s">
        <v>4</v>
      </c>
      <c r="P43" s="118"/>
    </row>
    <row r="44" spans="2:16" x14ac:dyDescent="0.25">
      <c r="B44" s="221" t="s">
        <v>73</v>
      </c>
      <c r="C44" s="257" t="s">
        <v>1185</v>
      </c>
      <c r="D44" s="258">
        <v>44622</v>
      </c>
      <c r="E44" s="221" t="s">
        <v>337</v>
      </c>
      <c r="F44" s="260" t="s">
        <v>129</v>
      </c>
      <c r="G44" s="261">
        <v>4672.2960000000003</v>
      </c>
      <c r="H44" s="123">
        <f>+ICF[[#This Row],[Сума във Валута]]/RESOURCE!$F$2</f>
        <v>1443.9518259950491</v>
      </c>
      <c r="I44" s="259" t="s">
        <v>338</v>
      </c>
      <c r="J44" s="119"/>
      <c r="K44" s="119">
        <f>$K$1</f>
        <v>44592</v>
      </c>
      <c r="L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4" s="221" t="s">
        <v>321</v>
      </c>
      <c r="N44" s="221" t="s">
        <v>956</v>
      </c>
      <c r="O44" s="221" t="s">
        <v>4</v>
      </c>
      <c r="P44" s="118"/>
    </row>
    <row r="45" spans="2:16" x14ac:dyDescent="0.25">
      <c r="B45" s="221" t="s">
        <v>73</v>
      </c>
      <c r="C45" s="257" t="s">
        <v>711</v>
      </c>
      <c r="D45" s="258">
        <v>44712</v>
      </c>
      <c r="E45" s="221" t="s">
        <v>337</v>
      </c>
      <c r="F45" s="260" t="s">
        <v>129</v>
      </c>
      <c r="G45" s="261">
        <v>5817.4679999999998</v>
      </c>
      <c r="H45" s="123">
        <f>+ICF[[#This Row],[Сума във Валута]]/RESOURCE!$F$2</f>
        <v>1797.8620235678061</v>
      </c>
      <c r="I45" s="259" t="s">
        <v>338</v>
      </c>
      <c r="J45" s="119"/>
      <c r="K45" s="119">
        <f>$K$1</f>
        <v>44592</v>
      </c>
      <c r="L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5" s="221" t="s">
        <v>321</v>
      </c>
      <c r="N45" s="221" t="s">
        <v>956</v>
      </c>
      <c r="O45" s="221" t="s">
        <v>4</v>
      </c>
      <c r="P45" s="118"/>
    </row>
    <row r="46" spans="2:16" x14ac:dyDescent="0.25">
      <c r="B46" s="221" t="s">
        <v>73</v>
      </c>
      <c r="C46" s="257" t="s">
        <v>858</v>
      </c>
      <c r="D46" s="258">
        <v>44622</v>
      </c>
      <c r="E46" s="221" t="s">
        <v>337</v>
      </c>
      <c r="F46" s="260" t="s">
        <v>129</v>
      </c>
      <c r="G46" s="261">
        <v>2494.7800000000002</v>
      </c>
      <c r="H46" s="123">
        <f>+ICF[[#This Row],[Сума във Валута]]/RESOURCE!$F$2</f>
        <v>771.00041103045032</v>
      </c>
      <c r="I46" s="259" t="s">
        <v>338</v>
      </c>
      <c r="J46" s="119"/>
      <c r="K46" s="119">
        <f>$K$1</f>
        <v>44592</v>
      </c>
      <c r="L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6" s="221" t="s">
        <v>321</v>
      </c>
      <c r="N46" s="221" t="s">
        <v>956</v>
      </c>
      <c r="O46" s="221" t="s">
        <v>4</v>
      </c>
      <c r="P46" s="118"/>
    </row>
    <row r="47" spans="2:16" x14ac:dyDescent="0.25">
      <c r="B47" s="221" t="s">
        <v>73</v>
      </c>
      <c r="C47" s="257" t="s">
        <v>359</v>
      </c>
      <c r="D47" s="258">
        <v>44621</v>
      </c>
      <c r="E47" s="221" t="s">
        <v>337</v>
      </c>
      <c r="F47" s="260" t="s">
        <v>129</v>
      </c>
      <c r="G47" s="261">
        <v>8165.3370000000004</v>
      </c>
      <c r="H47" s="123">
        <f>+ICF[[#This Row],[Сума във Валута]]/RESOURCE!$F$2</f>
        <v>2523.4602583001883</v>
      </c>
      <c r="I47" s="259" t="s">
        <v>338</v>
      </c>
      <c r="J47" s="119"/>
      <c r="K47" s="119">
        <f>$K$1</f>
        <v>44592</v>
      </c>
      <c r="L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7" s="221" t="s">
        <v>321</v>
      </c>
      <c r="N47" s="221" t="s">
        <v>956</v>
      </c>
      <c r="O47" s="221" t="s">
        <v>4</v>
      </c>
      <c r="P47" s="118"/>
    </row>
    <row r="48" spans="2:16" x14ac:dyDescent="0.25">
      <c r="B48" s="221" t="s">
        <v>73</v>
      </c>
      <c r="C48" s="257" t="s">
        <v>359</v>
      </c>
      <c r="D48" s="258">
        <v>44652</v>
      </c>
      <c r="E48" s="221" t="s">
        <v>337</v>
      </c>
      <c r="F48" s="260" t="s">
        <v>129</v>
      </c>
      <c r="G48" s="261">
        <v>3876.6529999999998</v>
      </c>
      <c r="H48" s="123">
        <f>+ICF[[#This Row],[Сума във Валута]]/RESOURCE!$F$2</f>
        <v>1198.0619759748065</v>
      </c>
      <c r="I48" s="259" t="s">
        <v>338</v>
      </c>
      <c r="J48" s="119"/>
      <c r="K48" s="119">
        <f>$K$1</f>
        <v>44592</v>
      </c>
      <c r="L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8" s="221" t="s">
        <v>321</v>
      </c>
      <c r="N48" s="221" t="s">
        <v>956</v>
      </c>
      <c r="O48" s="221" t="s">
        <v>4</v>
      </c>
      <c r="P48" s="118"/>
    </row>
    <row r="49" spans="2:16" x14ac:dyDescent="0.25">
      <c r="B49" s="221" t="s">
        <v>73</v>
      </c>
      <c r="C49" s="257" t="s">
        <v>399</v>
      </c>
      <c r="D49" s="258">
        <v>44679</v>
      </c>
      <c r="E49" s="221" t="s">
        <v>337</v>
      </c>
      <c r="F49" s="260" t="s">
        <v>129</v>
      </c>
      <c r="G49" s="261">
        <v>6312.3729999999996</v>
      </c>
      <c r="H49" s="123">
        <f>+ICF[[#This Row],[Сума във Валута]]/RESOURCE!$F$2</f>
        <v>1950.8101626506209</v>
      </c>
      <c r="I49" s="259" t="s">
        <v>338</v>
      </c>
      <c r="J49" s="119"/>
      <c r="K49" s="119">
        <f>$K$1</f>
        <v>44592</v>
      </c>
      <c r="L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9" s="221" t="s">
        <v>321</v>
      </c>
      <c r="N49" s="221" t="s">
        <v>956</v>
      </c>
      <c r="O49" s="221" t="s">
        <v>4</v>
      </c>
      <c r="P49" s="118"/>
    </row>
    <row r="50" spans="2:16" x14ac:dyDescent="0.25">
      <c r="B50" s="221" t="s">
        <v>73</v>
      </c>
      <c r="C50" s="257" t="s">
        <v>399</v>
      </c>
      <c r="D50" s="258">
        <v>44681</v>
      </c>
      <c r="E50" s="221" t="s">
        <v>337</v>
      </c>
      <c r="F50" s="260" t="s">
        <v>129</v>
      </c>
      <c r="G50" s="261">
        <v>4375.4459999999999</v>
      </c>
      <c r="H50" s="123">
        <f>+ICF[[#This Row],[Сума във Валута]]/RESOURCE!$F$2</f>
        <v>1352.2116837723324</v>
      </c>
      <c r="I50" s="259" t="s">
        <v>338</v>
      </c>
      <c r="J50" s="119"/>
      <c r="K50" s="119">
        <f>$K$1</f>
        <v>44592</v>
      </c>
      <c r="L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0" s="221" t="s">
        <v>321</v>
      </c>
      <c r="N50" s="221" t="s">
        <v>956</v>
      </c>
      <c r="O50" s="221" t="s">
        <v>4</v>
      </c>
      <c r="P50" s="118"/>
    </row>
    <row r="51" spans="2:16" x14ac:dyDescent="0.25">
      <c r="B51" s="221" t="s">
        <v>73</v>
      </c>
      <c r="C51" s="257" t="s">
        <v>643</v>
      </c>
      <c r="D51" s="258">
        <v>44652</v>
      </c>
      <c r="E51" s="221" t="s">
        <v>337</v>
      </c>
      <c r="F51" s="260" t="s">
        <v>129</v>
      </c>
      <c r="G51" s="261">
        <v>6917.7209999999995</v>
      </c>
      <c r="H51" s="123">
        <f>+ICF[[#This Row],[Сума във Валута]]/RESOURCE!$F$2</f>
        <v>2137.8902085129657</v>
      </c>
      <c r="I51" s="259" t="s">
        <v>338</v>
      </c>
      <c r="J51" s="119"/>
      <c r="K51" s="119">
        <f>$K$1</f>
        <v>44592</v>
      </c>
      <c r="L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1" s="221" t="s">
        <v>321</v>
      </c>
      <c r="N51" s="221" t="s">
        <v>956</v>
      </c>
      <c r="O51" s="221" t="s">
        <v>4</v>
      </c>
      <c r="P51" s="118"/>
    </row>
    <row r="52" spans="2:16" x14ac:dyDescent="0.25">
      <c r="B52" s="221" t="s">
        <v>73</v>
      </c>
      <c r="C52" s="257" t="s">
        <v>694</v>
      </c>
      <c r="D52" s="258">
        <v>44652</v>
      </c>
      <c r="E52" s="221" t="s">
        <v>337</v>
      </c>
      <c r="F52" s="260" t="s">
        <v>129</v>
      </c>
      <c r="G52" s="261">
        <v>406.98</v>
      </c>
      <c r="H52" s="123">
        <f>+ICF[[#This Row],[Сума във Валута]]/RESOURCE!$F$2</f>
        <v>125.77531777598531</v>
      </c>
      <c r="I52" s="259" t="s">
        <v>338</v>
      </c>
      <c r="J52" s="119"/>
      <c r="K52" s="119">
        <f>$K$1</f>
        <v>44592</v>
      </c>
      <c r="L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2" s="221" t="s">
        <v>321</v>
      </c>
      <c r="N52" s="221" t="s">
        <v>956</v>
      </c>
      <c r="O52" s="221" t="s">
        <v>4</v>
      </c>
      <c r="P52" s="118"/>
    </row>
    <row r="53" spans="2:16" x14ac:dyDescent="0.25">
      <c r="B53" s="221" t="s">
        <v>73</v>
      </c>
      <c r="C53" s="257" t="s">
        <v>461</v>
      </c>
      <c r="D53" s="258">
        <v>42640</v>
      </c>
      <c r="E53" s="221" t="s">
        <v>337</v>
      </c>
      <c r="F53" s="260" t="s">
        <v>129</v>
      </c>
      <c r="G53" s="261">
        <v>-4.5999999999999999E-2</v>
      </c>
      <c r="H53" s="123">
        <f>+ICF[[#This Row],[Сума във Валута]]/RESOURCE!$F$2</f>
        <v>-1.4216090760468142E-2</v>
      </c>
      <c r="I53" s="259" t="s">
        <v>338</v>
      </c>
      <c r="J53" s="119"/>
      <c r="K53" s="119">
        <f>$K$1</f>
        <v>44592</v>
      </c>
      <c r="L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3" s="221" t="s">
        <v>321</v>
      </c>
      <c r="N53" s="221" t="s">
        <v>956</v>
      </c>
      <c r="O53" s="221" t="s">
        <v>4</v>
      </c>
      <c r="P53" s="118"/>
    </row>
    <row r="54" spans="2:16" x14ac:dyDescent="0.25">
      <c r="B54" s="221" t="s">
        <v>73</v>
      </c>
      <c r="C54" s="257" t="s">
        <v>461</v>
      </c>
      <c r="D54" s="258">
        <v>44712</v>
      </c>
      <c r="E54" s="221" t="s">
        <v>337</v>
      </c>
      <c r="F54" s="260" t="s">
        <v>129</v>
      </c>
      <c r="G54" s="261">
        <v>527.01900000000001</v>
      </c>
      <c r="H54" s="123">
        <f>+ICF[[#This Row],[Сума във Валута]]/RESOURCE!$F$2</f>
        <v>162.87282470632957</v>
      </c>
      <c r="I54" s="259" t="s">
        <v>338</v>
      </c>
      <c r="J54" s="119"/>
      <c r="K54" s="119">
        <f>$K$1</f>
        <v>44592</v>
      </c>
      <c r="L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4" s="221" t="s">
        <v>321</v>
      </c>
      <c r="N54" s="221" t="s">
        <v>956</v>
      </c>
      <c r="O54" s="221" t="s">
        <v>4</v>
      </c>
      <c r="P54" s="118"/>
    </row>
    <row r="55" spans="2:16" x14ac:dyDescent="0.25">
      <c r="B55" s="221" t="s">
        <v>73</v>
      </c>
      <c r="C55" s="257" t="s">
        <v>381</v>
      </c>
      <c r="D55" s="258">
        <v>43798</v>
      </c>
      <c r="E55" s="221" t="s">
        <v>337</v>
      </c>
      <c r="F55" s="260" t="s">
        <v>129</v>
      </c>
      <c r="G55" s="261">
        <v>-7.0880000000000001</v>
      </c>
      <c r="H55" s="123">
        <f>+ICF[[#This Row],[Сума във Валута]]/RESOURCE!$F$2</f>
        <v>-2.190514158917352</v>
      </c>
      <c r="I55" s="259" t="s">
        <v>338</v>
      </c>
      <c r="J55" s="119"/>
      <c r="K55" s="119">
        <f>$K$1</f>
        <v>44592</v>
      </c>
      <c r="L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5" s="221" t="s">
        <v>321</v>
      </c>
      <c r="N55" s="221" t="s">
        <v>956</v>
      </c>
      <c r="O55" s="221" t="s">
        <v>4</v>
      </c>
      <c r="P55" s="118"/>
    </row>
    <row r="56" spans="2:16" x14ac:dyDescent="0.25">
      <c r="B56" s="221" t="s">
        <v>73</v>
      </c>
      <c r="C56" s="257" t="s">
        <v>381</v>
      </c>
      <c r="D56" s="258">
        <v>44678</v>
      </c>
      <c r="E56" s="221" t="s">
        <v>337</v>
      </c>
      <c r="F56" s="260" t="s">
        <v>129</v>
      </c>
      <c r="G56" s="261">
        <v>4.133</v>
      </c>
      <c r="H56" s="123">
        <f>+ICF[[#This Row],[Сума във Валута]]/RESOURCE!$F$2</f>
        <v>1.277284850282931</v>
      </c>
      <c r="I56" s="259" t="s">
        <v>338</v>
      </c>
      <c r="J56" s="119"/>
      <c r="K56" s="119">
        <f>$K$1</f>
        <v>44592</v>
      </c>
      <c r="L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" s="221" t="s">
        <v>321</v>
      </c>
      <c r="N56" s="221" t="s">
        <v>956</v>
      </c>
      <c r="O56" s="221" t="s">
        <v>4</v>
      </c>
      <c r="P56" s="118"/>
    </row>
    <row r="57" spans="2:16" x14ac:dyDescent="0.25">
      <c r="B57" s="221" t="s">
        <v>73</v>
      </c>
      <c r="C57" s="257" t="s">
        <v>381</v>
      </c>
      <c r="D57" s="258">
        <v>44712</v>
      </c>
      <c r="E57" s="221" t="s">
        <v>337</v>
      </c>
      <c r="F57" s="260" t="s">
        <v>129</v>
      </c>
      <c r="G57" s="261">
        <v>4814.259</v>
      </c>
      <c r="H57" s="123">
        <f>+ICF[[#This Row],[Сума във Валута]]/RESOURCE!$F$2</f>
        <v>1487.8248454000129</v>
      </c>
      <c r="I57" s="259" t="s">
        <v>338</v>
      </c>
      <c r="J57" s="119"/>
      <c r="K57" s="119">
        <f>$K$1</f>
        <v>44592</v>
      </c>
      <c r="L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" s="221" t="s">
        <v>321</v>
      </c>
      <c r="N57" s="221" t="s">
        <v>956</v>
      </c>
      <c r="O57" s="221" t="s">
        <v>4</v>
      </c>
      <c r="P57" s="118"/>
    </row>
    <row r="58" spans="2:16" x14ac:dyDescent="0.25">
      <c r="B58" s="221" t="s">
        <v>73</v>
      </c>
      <c r="C58" s="257" t="s">
        <v>777</v>
      </c>
      <c r="D58" s="258">
        <v>44622</v>
      </c>
      <c r="E58" s="221" t="s">
        <v>337</v>
      </c>
      <c r="F58" s="260" t="s">
        <v>129</v>
      </c>
      <c r="G58" s="261">
        <v>2126.0740000000001</v>
      </c>
      <c r="H58" s="123">
        <f>+ICF[[#This Row],[Сума във Валута]]/RESOURCE!$F$2</f>
        <v>657.05349885807709</v>
      </c>
      <c r="I58" s="259" t="s">
        <v>338</v>
      </c>
      <c r="J58" s="119"/>
      <c r="K58" s="119">
        <f>$K$1</f>
        <v>44592</v>
      </c>
      <c r="L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8" s="221" t="s">
        <v>321</v>
      </c>
      <c r="N58" s="221" t="s">
        <v>956</v>
      </c>
      <c r="O58" s="221" t="s">
        <v>4</v>
      </c>
      <c r="P58" s="118"/>
    </row>
    <row r="59" spans="2:16" x14ac:dyDescent="0.25">
      <c r="B59" s="221" t="s">
        <v>73</v>
      </c>
      <c r="C59" s="257" t="s">
        <v>775</v>
      </c>
      <c r="D59" s="258">
        <v>44588</v>
      </c>
      <c r="E59" s="221" t="s">
        <v>337</v>
      </c>
      <c r="F59" s="260" t="s">
        <v>129</v>
      </c>
      <c r="G59" s="261">
        <v>2704.395</v>
      </c>
      <c r="H59" s="123">
        <f>+ICF[[#This Row],[Сума във Валута]]/RESOURCE!$F$2</f>
        <v>835.78097330774438</v>
      </c>
      <c r="I59" s="259" t="s">
        <v>338</v>
      </c>
      <c r="J59" s="119"/>
      <c r="K59" s="119">
        <f>$K$1</f>
        <v>44592</v>
      </c>
      <c r="L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9" s="221" t="s">
        <v>321</v>
      </c>
      <c r="N59" s="221" t="s">
        <v>956</v>
      </c>
      <c r="O59" s="221" t="s">
        <v>4</v>
      </c>
      <c r="P59" s="118"/>
    </row>
    <row r="60" spans="2:16" x14ac:dyDescent="0.25">
      <c r="B60" s="221" t="s">
        <v>73</v>
      </c>
      <c r="C60" s="257" t="s">
        <v>775</v>
      </c>
      <c r="D60" s="258">
        <v>44622</v>
      </c>
      <c r="E60" s="221" t="s">
        <v>337</v>
      </c>
      <c r="F60" s="260" t="s">
        <v>129</v>
      </c>
      <c r="G60" s="261">
        <v>6751.4440000000004</v>
      </c>
      <c r="H60" s="123">
        <f>+ICF[[#This Row],[Сума във Валута]]/RESOURCE!$F$2</f>
        <v>2086.503058004741</v>
      </c>
      <c r="I60" s="259" t="s">
        <v>338</v>
      </c>
      <c r="J60" s="119"/>
      <c r="K60" s="119">
        <f>$K$1</f>
        <v>44592</v>
      </c>
      <c r="L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60" s="221" t="s">
        <v>321</v>
      </c>
      <c r="N60" s="221" t="s">
        <v>956</v>
      </c>
      <c r="O60" s="221" t="s">
        <v>4</v>
      </c>
      <c r="P60" s="118"/>
    </row>
    <row r="61" spans="2:16" x14ac:dyDescent="0.25">
      <c r="B61" s="221" t="s">
        <v>73</v>
      </c>
      <c r="C61" s="257" t="s">
        <v>364</v>
      </c>
      <c r="D61" s="258">
        <v>44632</v>
      </c>
      <c r="E61" s="221" t="s">
        <v>337</v>
      </c>
      <c r="F61" s="260" t="s">
        <v>129</v>
      </c>
      <c r="G61" s="261">
        <v>59.097000000000001</v>
      </c>
      <c r="H61" s="123">
        <f>+ICF[[#This Row],[Сума във Валута]]/RESOURCE!$F$2</f>
        <v>18.263659036334474</v>
      </c>
      <c r="I61" s="259" t="s">
        <v>338</v>
      </c>
      <c r="J61" s="119"/>
      <c r="K61" s="119">
        <f>$K$1</f>
        <v>44592</v>
      </c>
      <c r="L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61" s="221" t="s">
        <v>321</v>
      </c>
      <c r="N61" s="221" t="s">
        <v>956</v>
      </c>
      <c r="O61" s="221" t="s">
        <v>4</v>
      </c>
      <c r="P61" s="118"/>
    </row>
    <row r="62" spans="2:16" x14ac:dyDescent="0.25">
      <c r="B62" s="221" t="s">
        <v>73</v>
      </c>
      <c r="C62" s="257" t="s">
        <v>364</v>
      </c>
      <c r="D62" s="258">
        <v>44652</v>
      </c>
      <c r="E62" s="221" t="s">
        <v>337</v>
      </c>
      <c r="F62" s="260" t="s">
        <v>129</v>
      </c>
      <c r="G62" s="261">
        <v>2649.2959999999998</v>
      </c>
      <c r="H62" s="123">
        <f>+ICF[[#This Row],[Сума във Валута]]/RESOURCE!$F$2</f>
        <v>818.75287798576528</v>
      </c>
      <c r="I62" s="259" t="s">
        <v>338</v>
      </c>
      <c r="J62" s="119"/>
      <c r="K62" s="119">
        <f>$K$1</f>
        <v>44592</v>
      </c>
      <c r="L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2" s="221" t="s">
        <v>321</v>
      </c>
      <c r="N62" s="221" t="s">
        <v>956</v>
      </c>
      <c r="O62" s="221" t="s">
        <v>4</v>
      </c>
      <c r="P62" s="118"/>
    </row>
    <row r="63" spans="2:16" x14ac:dyDescent="0.25">
      <c r="B63" s="221" t="s">
        <v>73</v>
      </c>
      <c r="C63" s="257" t="s">
        <v>495</v>
      </c>
      <c r="D63" s="258">
        <v>44651</v>
      </c>
      <c r="E63" s="221" t="s">
        <v>337</v>
      </c>
      <c r="F63" s="260" t="s">
        <v>129</v>
      </c>
      <c r="G63" s="261">
        <v>912.87199999999996</v>
      </c>
      <c r="H63" s="123">
        <f>+ICF[[#This Row],[Сума във Валута]]/RESOURCE!$F$2</f>
        <v>282.1189392323929</v>
      </c>
      <c r="I63" s="259" t="s">
        <v>338</v>
      </c>
      <c r="J63" s="119"/>
      <c r="K63" s="119">
        <f>$K$1</f>
        <v>44592</v>
      </c>
      <c r="L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3" s="221" t="s">
        <v>321</v>
      </c>
      <c r="N63" s="221" t="s">
        <v>956</v>
      </c>
      <c r="O63" s="221" t="s">
        <v>4</v>
      </c>
      <c r="P63" s="118"/>
    </row>
    <row r="64" spans="2:16" x14ac:dyDescent="0.25">
      <c r="B64" s="221" t="s">
        <v>73</v>
      </c>
      <c r="C64" s="257" t="s">
        <v>495</v>
      </c>
      <c r="D64" s="258">
        <v>44682</v>
      </c>
      <c r="E64" s="221" t="s">
        <v>337</v>
      </c>
      <c r="F64" s="260" t="s">
        <v>129</v>
      </c>
      <c r="G64" s="261">
        <v>1457.9169999999999</v>
      </c>
      <c r="H64" s="123">
        <f>+ICF[[#This Row],[Сума във Валута]]/RESOURCE!$F$2</f>
        <v>450.56261724411809</v>
      </c>
      <c r="I64" s="259" t="s">
        <v>338</v>
      </c>
      <c r="J64" s="119"/>
      <c r="K64" s="119">
        <f>$K$1</f>
        <v>44592</v>
      </c>
      <c r="L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4" s="221" t="s">
        <v>321</v>
      </c>
      <c r="N64" s="221" t="s">
        <v>956</v>
      </c>
      <c r="O64" s="221" t="s">
        <v>4</v>
      </c>
      <c r="P64" s="118"/>
    </row>
    <row r="65" spans="2:16" x14ac:dyDescent="0.25">
      <c r="B65" s="221" t="s">
        <v>73</v>
      </c>
      <c r="C65" s="257" t="s">
        <v>480</v>
      </c>
      <c r="D65" s="258">
        <v>44712</v>
      </c>
      <c r="E65" s="221" t="s">
        <v>337</v>
      </c>
      <c r="F65" s="260" t="s">
        <v>129</v>
      </c>
      <c r="G65" s="261">
        <v>3682.4119999999998</v>
      </c>
      <c r="H65" s="123">
        <f>+ICF[[#This Row],[Сума във Валута]]/RESOURCE!$F$2</f>
        <v>1138.0326784660219</v>
      </c>
      <c r="I65" s="259" t="s">
        <v>338</v>
      </c>
      <c r="J65" s="119"/>
      <c r="K65" s="119">
        <f>$K$1</f>
        <v>44592</v>
      </c>
      <c r="L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5" s="221" t="s">
        <v>321</v>
      </c>
      <c r="N65" s="221" t="s">
        <v>956</v>
      </c>
      <c r="O65" s="221" t="s">
        <v>4</v>
      </c>
      <c r="P65" s="118"/>
    </row>
    <row r="66" spans="2:16" x14ac:dyDescent="0.25">
      <c r="B66" s="221" t="s">
        <v>73</v>
      </c>
      <c r="C66" s="257" t="s">
        <v>881</v>
      </c>
      <c r="D66" s="258">
        <v>44712</v>
      </c>
      <c r="E66" s="221" t="s">
        <v>337</v>
      </c>
      <c r="F66" s="260" t="s">
        <v>129</v>
      </c>
      <c r="G66" s="261">
        <v>10321.784</v>
      </c>
      <c r="H66" s="123">
        <f>+ICF[[#This Row],[Сума във Валута]]/RESOURCE!$F$2</f>
        <v>3189.9003946510411</v>
      </c>
      <c r="I66" s="259" t="s">
        <v>338</v>
      </c>
      <c r="J66" s="119"/>
      <c r="K66" s="119">
        <f t="shared" ref="K66:K129" si="0">$K$1</f>
        <v>44592</v>
      </c>
      <c r="L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6" s="221" t="s">
        <v>321</v>
      </c>
      <c r="N66" s="221" t="s">
        <v>956</v>
      </c>
      <c r="O66" s="221" t="s">
        <v>4</v>
      </c>
      <c r="P66" s="118"/>
    </row>
    <row r="67" spans="2:16" x14ac:dyDescent="0.25">
      <c r="B67" s="221" t="s">
        <v>73</v>
      </c>
      <c r="C67" s="257" t="s">
        <v>1189</v>
      </c>
      <c r="D67" s="258">
        <v>44622</v>
      </c>
      <c r="E67" s="221" t="s">
        <v>337</v>
      </c>
      <c r="F67" s="260" t="s">
        <v>129</v>
      </c>
      <c r="G67" s="261">
        <v>895.83799999999997</v>
      </c>
      <c r="H67" s="123">
        <f>+ICF[[#This Row],[Сума във Валута]]/RESOURCE!$F$2</f>
        <v>276.85465901470127</v>
      </c>
      <c r="I67" s="259" t="s">
        <v>338</v>
      </c>
      <c r="J67" s="119"/>
      <c r="K67" s="119">
        <f t="shared" si="0"/>
        <v>44592</v>
      </c>
      <c r="L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67" s="221" t="s">
        <v>321</v>
      </c>
      <c r="N67" s="221" t="s">
        <v>956</v>
      </c>
      <c r="O67" s="221" t="s">
        <v>4</v>
      </c>
      <c r="P67" s="118"/>
    </row>
    <row r="68" spans="2:16" x14ac:dyDescent="0.25">
      <c r="B68" s="221" t="s">
        <v>73</v>
      </c>
      <c r="C68" s="257" t="s">
        <v>861</v>
      </c>
      <c r="D68" s="258">
        <v>44589</v>
      </c>
      <c r="E68" s="221" t="s">
        <v>337</v>
      </c>
      <c r="F68" s="260" t="s">
        <v>129</v>
      </c>
      <c r="G68" s="261">
        <v>1947.029</v>
      </c>
      <c r="H68" s="123">
        <f>+ICF[[#This Row],[Сума във Валута]]/RESOURCE!$F$2</f>
        <v>601.720456027468</v>
      </c>
      <c r="I68" s="259" t="s">
        <v>338</v>
      </c>
      <c r="J68" s="119"/>
      <c r="K68" s="119">
        <f t="shared" si="0"/>
        <v>44592</v>
      </c>
      <c r="L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8" s="221" t="s">
        <v>321</v>
      </c>
      <c r="N68" s="221" t="s">
        <v>956</v>
      </c>
      <c r="O68" s="221" t="s">
        <v>4</v>
      </c>
      <c r="P68" s="118"/>
    </row>
    <row r="69" spans="2:16" x14ac:dyDescent="0.25">
      <c r="B69" s="221" t="s">
        <v>73</v>
      </c>
      <c r="C69" s="257" t="s">
        <v>861</v>
      </c>
      <c r="D69" s="258">
        <v>44622</v>
      </c>
      <c r="E69" s="221" t="s">
        <v>337</v>
      </c>
      <c r="F69" s="260" t="s">
        <v>129</v>
      </c>
      <c r="G69" s="261">
        <v>1968.268</v>
      </c>
      <c r="H69" s="123">
        <f>+ICF[[#This Row],[Сума във Валута]]/RESOURCE!$F$2</f>
        <v>608.28427236793721</v>
      </c>
      <c r="I69" s="259" t="s">
        <v>338</v>
      </c>
      <c r="J69" s="119"/>
      <c r="K69" s="119">
        <f t="shared" si="0"/>
        <v>44592</v>
      </c>
      <c r="L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69" s="221" t="s">
        <v>321</v>
      </c>
      <c r="N69" s="221" t="s">
        <v>956</v>
      </c>
      <c r="O69" s="221" t="s">
        <v>4</v>
      </c>
      <c r="P69" s="118"/>
    </row>
    <row r="70" spans="2:16" x14ac:dyDescent="0.25">
      <c r="B70" s="221" t="s">
        <v>73</v>
      </c>
      <c r="C70" s="257" t="s">
        <v>392</v>
      </c>
      <c r="D70" s="258">
        <v>44284</v>
      </c>
      <c r="E70" s="221" t="s">
        <v>337</v>
      </c>
      <c r="F70" s="260" t="s">
        <v>129</v>
      </c>
      <c r="G70" s="261">
        <v>4000</v>
      </c>
      <c r="H70" s="123">
        <f>+ICF[[#This Row],[Сума във Валута]]/RESOURCE!$F$2</f>
        <v>1236.1818052580993</v>
      </c>
      <c r="I70" s="259" t="s">
        <v>338</v>
      </c>
      <c r="J70" s="119"/>
      <c r="K70" s="119">
        <f t="shared" si="0"/>
        <v>44592</v>
      </c>
      <c r="L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0" s="221" t="s">
        <v>321</v>
      </c>
      <c r="N70" s="221" t="s">
        <v>956</v>
      </c>
      <c r="O70" s="221" t="s">
        <v>4</v>
      </c>
      <c r="P70" s="118"/>
    </row>
    <row r="71" spans="2:16" x14ac:dyDescent="0.25">
      <c r="B71" s="221" t="s">
        <v>73</v>
      </c>
      <c r="C71" s="257" t="s">
        <v>784</v>
      </c>
      <c r="D71" s="258">
        <v>44588</v>
      </c>
      <c r="E71" s="221" t="s">
        <v>337</v>
      </c>
      <c r="F71" s="260" t="s">
        <v>129</v>
      </c>
      <c r="G71" s="261">
        <v>2960.5940000000001</v>
      </c>
      <c r="H71" s="123">
        <f>+ICF[[#This Row],[Сума във Валута]]/RESOURCE!$F$2</f>
        <v>914.95810888907431</v>
      </c>
      <c r="I71" s="259" t="s">
        <v>338</v>
      </c>
      <c r="J71" s="119"/>
      <c r="K71" s="119">
        <f t="shared" si="0"/>
        <v>44592</v>
      </c>
      <c r="L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1" s="221" t="s">
        <v>321</v>
      </c>
      <c r="N71" s="221" t="s">
        <v>956</v>
      </c>
      <c r="O71" s="221" t="s">
        <v>4</v>
      </c>
      <c r="P71" s="118"/>
    </row>
    <row r="72" spans="2:16" x14ac:dyDescent="0.25">
      <c r="B72" s="221" t="s">
        <v>73</v>
      </c>
      <c r="C72" s="257" t="s">
        <v>784</v>
      </c>
      <c r="D72" s="258">
        <v>44622</v>
      </c>
      <c r="E72" s="221" t="s">
        <v>337</v>
      </c>
      <c r="F72" s="260" t="s">
        <v>129</v>
      </c>
      <c r="G72" s="261">
        <v>300.98599999999999</v>
      </c>
      <c r="H72" s="123">
        <f>+ICF[[#This Row],[Сума във Валута]]/RESOURCE!$F$2</f>
        <v>93.018354209353561</v>
      </c>
      <c r="I72" s="259" t="s">
        <v>338</v>
      </c>
      <c r="J72" s="119"/>
      <c r="K72" s="119">
        <f t="shared" si="0"/>
        <v>44592</v>
      </c>
      <c r="L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72" s="221" t="s">
        <v>321</v>
      </c>
      <c r="N72" s="221" t="s">
        <v>956</v>
      </c>
      <c r="O72" s="221" t="s">
        <v>4</v>
      </c>
      <c r="P72" s="118"/>
    </row>
    <row r="73" spans="2:16" x14ac:dyDescent="0.25">
      <c r="B73" s="221" t="s">
        <v>73</v>
      </c>
      <c r="C73" s="257" t="s">
        <v>859</v>
      </c>
      <c r="D73" s="258">
        <v>44712</v>
      </c>
      <c r="E73" s="221" t="s">
        <v>337</v>
      </c>
      <c r="F73" s="260" t="s">
        <v>129</v>
      </c>
      <c r="G73" s="261">
        <v>4051.4749999999999</v>
      </c>
      <c r="H73" s="123">
        <f>+ICF[[#This Row],[Сума във Валута]]/RESOURCE!$F$2</f>
        <v>1252.0899198645145</v>
      </c>
      <c r="I73" s="259" t="s">
        <v>338</v>
      </c>
      <c r="J73" s="119"/>
      <c r="K73" s="119">
        <f t="shared" si="0"/>
        <v>44592</v>
      </c>
      <c r="L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3" s="221" t="s">
        <v>321</v>
      </c>
      <c r="N73" s="221" t="s">
        <v>956</v>
      </c>
      <c r="O73" s="221" t="s">
        <v>4</v>
      </c>
      <c r="P73" s="118"/>
    </row>
    <row r="74" spans="2:16" x14ac:dyDescent="0.25">
      <c r="B74" s="221" t="s">
        <v>73</v>
      </c>
      <c r="C74" s="257" t="s">
        <v>494</v>
      </c>
      <c r="D74" s="258">
        <v>44553</v>
      </c>
      <c r="E74" s="221" t="s">
        <v>337</v>
      </c>
      <c r="F74" s="260" t="s">
        <v>129</v>
      </c>
      <c r="G74" s="261">
        <v>-110.09699999999999</v>
      </c>
      <c r="H74" s="123">
        <f>+ICF[[#This Row],[Сума във Валута]]/RESOURCE!$F$2</f>
        <v>-34.024977053375238</v>
      </c>
      <c r="I74" s="259" t="s">
        <v>338</v>
      </c>
      <c r="J74" s="119"/>
      <c r="K74" s="119">
        <f t="shared" si="0"/>
        <v>44592</v>
      </c>
      <c r="L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4" s="221" t="s">
        <v>321</v>
      </c>
      <c r="N74" s="221" t="s">
        <v>956</v>
      </c>
      <c r="O74" s="221" t="s">
        <v>4</v>
      </c>
      <c r="P74" s="118"/>
    </row>
    <row r="75" spans="2:16" x14ac:dyDescent="0.25">
      <c r="B75" s="221" t="s">
        <v>73</v>
      </c>
      <c r="C75" s="257" t="s">
        <v>494</v>
      </c>
      <c r="D75" s="258">
        <v>44651</v>
      </c>
      <c r="E75" s="221" t="s">
        <v>337</v>
      </c>
      <c r="F75" s="260" t="s">
        <v>129</v>
      </c>
      <c r="G75" s="261">
        <v>4438.3999999999996</v>
      </c>
      <c r="H75" s="123">
        <f>+ICF[[#This Row],[Сума във Валута]]/RESOURCE!$F$2</f>
        <v>1371.6673311143868</v>
      </c>
      <c r="I75" s="259" t="s">
        <v>338</v>
      </c>
      <c r="J75" s="119"/>
      <c r="K75" s="119">
        <f t="shared" si="0"/>
        <v>44592</v>
      </c>
      <c r="L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" s="221" t="s">
        <v>321</v>
      </c>
      <c r="N75" s="221" t="s">
        <v>956</v>
      </c>
      <c r="O75" s="221" t="s">
        <v>4</v>
      </c>
      <c r="P75" s="118"/>
    </row>
    <row r="76" spans="2:16" x14ac:dyDescent="0.25">
      <c r="B76" s="221" t="s">
        <v>73</v>
      </c>
      <c r="C76" s="257" t="s">
        <v>494</v>
      </c>
      <c r="D76" s="258">
        <v>44682</v>
      </c>
      <c r="E76" s="221" t="s">
        <v>337</v>
      </c>
      <c r="F76" s="260" t="s">
        <v>129</v>
      </c>
      <c r="G76" s="261">
        <v>2863.116</v>
      </c>
      <c r="H76" s="123">
        <f>+ICF[[#This Row],[Сума във Валута]]/RESOURCE!$F$2</f>
        <v>884.83297638583701</v>
      </c>
      <c r="I76" s="259" t="s">
        <v>338</v>
      </c>
      <c r="J76" s="119"/>
      <c r="K76" s="119">
        <f t="shared" si="0"/>
        <v>44592</v>
      </c>
      <c r="L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6" s="221" t="s">
        <v>321</v>
      </c>
      <c r="N76" s="221" t="s">
        <v>956</v>
      </c>
      <c r="O76" s="221" t="s">
        <v>4</v>
      </c>
      <c r="P76" s="118"/>
    </row>
    <row r="77" spans="2:16" x14ac:dyDescent="0.25">
      <c r="B77" s="221" t="s">
        <v>73</v>
      </c>
      <c r="C77" s="257" t="s">
        <v>439</v>
      </c>
      <c r="D77" s="258">
        <v>44712</v>
      </c>
      <c r="E77" s="221" t="s">
        <v>337</v>
      </c>
      <c r="F77" s="260" t="s">
        <v>129</v>
      </c>
      <c r="G77" s="261">
        <v>17375.307000000001</v>
      </c>
      <c r="H77" s="123">
        <f>+ICF[[#This Row],[Сума във Валута]]/RESOURCE!$F$2</f>
        <v>5369.7595935434229</v>
      </c>
      <c r="I77" s="259" t="s">
        <v>338</v>
      </c>
      <c r="J77" s="119"/>
      <c r="K77" s="119">
        <f t="shared" si="0"/>
        <v>44592</v>
      </c>
      <c r="L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" s="221" t="s">
        <v>321</v>
      </c>
      <c r="N77" s="221" t="s">
        <v>956</v>
      </c>
      <c r="O77" s="221" t="s">
        <v>4</v>
      </c>
      <c r="P77" s="118"/>
    </row>
    <row r="78" spans="2:16" x14ac:dyDescent="0.25">
      <c r="B78" s="221" t="s">
        <v>73</v>
      </c>
      <c r="C78" s="257" t="s">
        <v>834</v>
      </c>
      <c r="D78" s="258">
        <v>44284</v>
      </c>
      <c r="E78" s="221" t="s">
        <v>337</v>
      </c>
      <c r="F78" s="260" t="s">
        <v>129</v>
      </c>
      <c r="G78" s="261">
        <v>802.39200000000005</v>
      </c>
      <c r="H78" s="123">
        <f>+ICF[[#This Row],[Сума във Валута]]/RESOURCE!$F$2</f>
        <v>247.97559777116422</v>
      </c>
      <c r="I78" s="259" t="s">
        <v>338</v>
      </c>
      <c r="J78" s="119"/>
      <c r="K78" s="119">
        <f t="shared" si="0"/>
        <v>44592</v>
      </c>
      <c r="L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8" s="221" t="s">
        <v>321</v>
      </c>
      <c r="N78" s="221" t="s">
        <v>956</v>
      </c>
      <c r="O78" s="221" t="s">
        <v>4</v>
      </c>
      <c r="P78" s="118"/>
    </row>
    <row r="79" spans="2:16" x14ac:dyDescent="0.25">
      <c r="B79" s="221" t="s">
        <v>73</v>
      </c>
      <c r="C79" s="257" t="s">
        <v>901</v>
      </c>
      <c r="D79" s="258">
        <v>44666</v>
      </c>
      <c r="E79" s="221" t="s">
        <v>337</v>
      </c>
      <c r="F79" s="260" t="s">
        <v>129</v>
      </c>
      <c r="G79" s="261">
        <v>-2.9980000000000002</v>
      </c>
      <c r="H79" s="123">
        <f>+ICF[[#This Row],[Сума във Валута]]/RESOURCE!$F$2</f>
        <v>-0.92651826304094553</v>
      </c>
      <c r="I79" s="259" t="s">
        <v>338</v>
      </c>
      <c r="J79" s="119"/>
      <c r="K79" s="119">
        <f t="shared" si="0"/>
        <v>44592</v>
      </c>
      <c r="L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9" s="221" t="s">
        <v>321</v>
      </c>
      <c r="N79" s="221" t="s">
        <v>956</v>
      </c>
      <c r="O79" s="221" t="s">
        <v>4</v>
      </c>
      <c r="P79" s="118"/>
    </row>
    <row r="80" spans="2:16" x14ac:dyDescent="0.25">
      <c r="B80" s="221" t="s">
        <v>73</v>
      </c>
      <c r="C80" s="257" t="s">
        <v>518</v>
      </c>
      <c r="D80" s="258">
        <v>44682</v>
      </c>
      <c r="E80" s="221" t="s">
        <v>337</v>
      </c>
      <c r="F80" s="260" t="s">
        <v>129</v>
      </c>
      <c r="G80" s="261">
        <v>15961.15</v>
      </c>
      <c r="H80" s="123">
        <f>+ICF[[#This Row],[Сума във Валута]]/RESOURCE!$F$2</f>
        <v>4932.7208052488277</v>
      </c>
      <c r="I80" s="259" t="s">
        <v>338</v>
      </c>
      <c r="J80" s="119"/>
      <c r="K80" s="119">
        <f t="shared" si="0"/>
        <v>44592</v>
      </c>
      <c r="L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" s="221" t="s">
        <v>321</v>
      </c>
      <c r="N80" s="221" t="s">
        <v>956</v>
      </c>
      <c r="O80" s="221" t="s">
        <v>4</v>
      </c>
      <c r="P80" s="118"/>
    </row>
    <row r="81" spans="2:16" x14ac:dyDescent="0.25">
      <c r="B81" s="221" t="s">
        <v>73</v>
      </c>
      <c r="C81" s="257" t="s">
        <v>380</v>
      </c>
      <c r="D81" s="258">
        <v>44712</v>
      </c>
      <c r="E81" s="221" t="s">
        <v>337</v>
      </c>
      <c r="F81" s="260" t="s">
        <v>129</v>
      </c>
      <c r="G81" s="261">
        <v>3820.623</v>
      </c>
      <c r="H81" s="123">
        <f>+ICF[[#This Row],[Сума във Валута]]/RESOURCE!$F$2</f>
        <v>1180.7461593376538</v>
      </c>
      <c r="I81" s="259" t="s">
        <v>338</v>
      </c>
      <c r="J81" s="119"/>
      <c r="K81" s="119">
        <f t="shared" si="0"/>
        <v>44592</v>
      </c>
      <c r="L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" s="221" t="s">
        <v>321</v>
      </c>
      <c r="N81" s="221" t="s">
        <v>956</v>
      </c>
      <c r="O81" s="221" t="s">
        <v>4</v>
      </c>
      <c r="P81" s="118"/>
    </row>
    <row r="82" spans="2:16" x14ac:dyDescent="0.25">
      <c r="B82" s="221" t="s">
        <v>73</v>
      </c>
      <c r="C82" s="257" t="s">
        <v>380</v>
      </c>
      <c r="D82" s="258">
        <v>44712</v>
      </c>
      <c r="E82" s="221" t="s">
        <v>337</v>
      </c>
      <c r="F82" s="260" t="s">
        <v>129</v>
      </c>
      <c r="G82" s="261">
        <v>4223.2280000000001</v>
      </c>
      <c r="H82" s="123">
        <f>+ICF[[#This Row],[Сума във Валута]]/RESOURCE!$F$2</f>
        <v>1305.1694032641381</v>
      </c>
      <c r="I82" s="259" t="s">
        <v>338</v>
      </c>
      <c r="J82" s="119"/>
      <c r="K82" s="119">
        <f t="shared" si="0"/>
        <v>44592</v>
      </c>
      <c r="L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2" s="221" t="s">
        <v>321</v>
      </c>
      <c r="N82" s="221" t="s">
        <v>956</v>
      </c>
      <c r="O82" s="221" t="s">
        <v>4</v>
      </c>
      <c r="P82" s="118"/>
    </row>
    <row r="83" spans="2:16" x14ac:dyDescent="0.25">
      <c r="B83" s="221" t="s">
        <v>73</v>
      </c>
      <c r="C83" s="257" t="s">
        <v>380</v>
      </c>
      <c r="D83" s="258">
        <v>44712</v>
      </c>
      <c r="E83" s="221" t="s">
        <v>337</v>
      </c>
      <c r="F83" s="260" t="s">
        <v>129</v>
      </c>
      <c r="G83" s="261">
        <v>1276.595</v>
      </c>
      <c r="H83" s="123">
        <f>+ICF[[#This Row],[Сума във Валута]]/RESOURCE!$F$2</f>
        <v>394.52587792086581</v>
      </c>
      <c r="I83" s="259" t="s">
        <v>338</v>
      </c>
      <c r="J83" s="119"/>
      <c r="K83" s="119">
        <f t="shared" si="0"/>
        <v>44592</v>
      </c>
      <c r="L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3" s="221" t="s">
        <v>321</v>
      </c>
      <c r="N83" s="221" t="s">
        <v>956</v>
      </c>
      <c r="O83" s="221" t="s">
        <v>4</v>
      </c>
      <c r="P83" s="118"/>
    </row>
    <row r="84" spans="2:16" x14ac:dyDescent="0.25">
      <c r="B84" s="221" t="s">
        <v>73</v>
      </c>
      <c r="C84" s="257" t="s">
        <v>380</v>
      </c>
      <c r="D84" s="258">
        <v>44712</v>
      </c>
      <c r="E84" s="221" t="s">
        <v>337</v>
      </c>
      <c r="F84" s="260" t="s">
        <v>129</v>
      </c>
      <c r="G84" s="261">
        <v>2215.6759999999999</v>
      </c>
      <c r="H84" s="123">
        <f>+ICF[[#This Row],[Сума във Валута]]/RESOURCE!$F$2</f>
        <v>684.74458938676105</v>
      </c>
      <c r="I84" s="259" t="s">
        <v>338</v>
      </c>
      <c r="J84" s="119"/>
      <c r="K84" s="119">
        <f t="shared" si="0"/>
        <v>44592</v>
      </c>
      <c r="L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" s="221" t="s">
        <v>321</v>
      </c>
      <c r="N84" s="221" t="s">
        <v>956</v>
      </c>
      <c r="O84" s="221" t="s">
        <v>4</v>
      </c>
      <c r="P84" s="118"/>
    </row>
    <row r="85" spans="2:16" x14ac:dyDescent="0.25">
      <c r="B85" s="221" t="s">
        <v>73</v>
      </c>
      <c r="C85" s="257" t="s">
        <v>1232</v>
      </c>
      <c r="D85" s="258">
        <v>44652</v>
      </c>
      <c r="E85" s="221" t="s">
        <v>337</v>
      </c>
      <c r="F85" s="260" t="s">
        <v>129</v>
      </c>
      <c r="G85" s="261">
        <v>4184.5439999999999</v>
      </c>
      <c r="H85" s="123">
        <f>+ICF[[#This Row],[Сума във Валута]]/RESOURCE!$F$2</f>
        <v>1293.214289025487</v>
      </c>
      <c r="I85" s="259" t="s">
        <v>338</v>
      </c>
      <c r="J85" s="119"/>
      <c r="K85" s="119">
        <f t="shared" si="0"/>
        <v>44592</v>
      </c>
      <c r="L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5" s="221" t="s">
        <v>321</v>
      </c>
      <c r="N85" s="221" t="s">
        <v>956</v>
      </c>
      <c r="O85" s="221" t="s">
        <v>4</v>
      </c>
      <c r="P85" s="118"/>
    </row>
    <row r="86" spans="2:16" x14ac:dyDescent="0.25">
      <c r="B86" s="221" t="s">
        <v>73</v>
      </c>
      <c r="C86" s="257" t="s">
        <v>907</v>
      </c>
      <c r="D86" s="258">
        <v>44649</v>
      </c>
      <c r="E86" s="221" t="s">
        <v>337</v>
      </c>
      <c r="F86" s="260" t="s">
        <v>129</v>
      </c>
      <c r="G86" s="261">
        <v>580.84400000000005</v>
      </c>
      <c r="H86" s="123">
        <f>+ICF[[#This Row],[Сума във Валута]]/RESOURCE!$F$2</f>
        <v>179.50719612333387</v>
      </c>
      <c r="I86" s="259" t="s">
        <v>338</v>
      </c>
      <c r="J86" s="119"/>
      <c r="K86" s="119">
        <f t="shared" si="0"/>
        <v>44592</v>
      </c>
      <c r="L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6" s="221" t="s">
        <v>321</v>
      </c>
      <c r="N86" s="221" t="s">
        <v>956</v>
      </c>
      <c r="O86" s="221" t="s">
        <v>4</v>
      </c>
      <c r="P86" s="118"/>
    </row>
    <row r="87" spans="2:16" x14ac:dyDescent="0.25">
      <c r="B87" s="221" t="s">
        <v>73</v>
      </c>
      <c r="C87" s="257" t="s">
        <v>1197</v>
      </c>
      <c r="D87" s="258">
        <v>44626</v>
      </c>
      <c r="E87" s="221" t="s">
        <v>337</v>
      </c>
      <c r="F87" s="260" t="s">
        <v>129</v>
      </c>
      <c r="G87" s="261">
        <v>298.10000000000002</v>
      </c>
      <c r="H87" s="123">
        <f>+ICF[[#This Row],[Сума във Валута]]/RESOURCE!$F$2</f>
        <v>92.126449036859853</v>
      </c>
      <c r="I87" s="259" t="s">
        <v>338</v>
      </c>
      <c r="J87" s="119"/>
      <c r="K87" s="119">
        <f t="shared" si="0"/>
        <v>44592</v>
      </c>
      <c r="L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87" s="221" t="s">
        <v>321</v>
      </c>
      <c r="N87" s="221" t="s">
        <v>956</v>
      </c>
      <c r="O87" s="221" t="s">
        <v>4</v>
      </c>
      <c r="P87" s="118"/>
    </row>
    <row r="88" spans="2:16" x14ac:dyDescent="0.25">
      <c r="B88" s="221" t="s">
        <v>73</v>
      </c>
      <c r="C88" s="257" t="s">
        <v>504</v>
      </c>
      <c r="D88" s="258">
        <v>44682</v>
      </c>
      <c r="E88" s="221" t="s">
        <v>337</v>
      </c>
      <c r="F88" s="260" t="s">
        <v>129</v>
      </c>
      <c r="G88" s="261">
        <v>682.08900000000006</v>
      </c>
      <c r="H88" s="123">
        <f>+ICF[[#This Row],[Сума във Валута]]/RESOURCE!$F$2</f>
        <v>210.79650284167295</v>
      </c>
      <c r="I88" s="259" t="s">
        <v>338</v>
      </c>
      <c r="J88" s="119"/>
      <c r="K88" s="119">
        <f t="shared" si="0"/>
        <v>44592</v>
      </c>
      <c r="L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8" s="221" t="s">
        <v>321</v>
      </c>
      <c r="N88" s="221" t="s">
        <v>956</v>
      </c>
      <c r="O88" s="221" t="s">
        <v>4</v>
      </c>
      <c r="P88" s="118"/>
    </row>
    <row r="89" spans="2:16" x14ac:dyDescent="0.25">
      <c r="B89" s="221" t="s">
        <v>73</v>
      </c>
      <c r="C89" s="257" t="s">
        <v>539</v>
      </c>
      <c r="D89" s="258">
        <v>44712</v>
      </c>
      <c r="E89" s="221" t="s">
        <v>337</v>
      </c>
      <c r="F89" s="260" t="s">
        <v>129</v>
      </c>
      <c r="G89" s="261">
        <v>1152.675</v>
      </c>
      <c r="H89" s="123">
        <f>+ICF[[#This Row],[Сума във Валута]]/RESOURCE!$F$2</f>
        <v>356.22896559396986</v>
      </c>
      <c r="I89" s="259" t="s">
        <v>338</v>
      </c>
      <c r="J89" s="119"/>
      <c r="K89" s="119">
        <f t="shared" si="0"/>
        <v>44592</v>
      </c>
      <c r="L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9" s="221" t="s">
        <v>321</v>
      </c>
      <c r="N89" s="221" t="s">
        <v>956</v>
      </c>
      <c r="O89" s="221" t="s">
        <v>4</v>
      </c>
      <c r="P89" s="118"/>
    </row>
    <row r="90" spans="2:16" x14ac:dyDescent="0.25">
      <c r="B90" s="221" t="s">
        <v>73</v>
      </c>
      <c r="C90" s="257" t="s">
        <v>759</v>
      </c>
      <c r="D90" s="258">
        <v>44712</v>
      </c>
      <c r="E90" s="221" t="s">
        <v>337</v>
      </c>
      <c r="F90" s="260" t="s">
        <v>129</v>
      </c>
      <c r="G90" s="261">
        <v>1865.759</v>
      </c>
      <c r="H90" s="123">
        <f>+ICF[[#This Row],[Сума във Валута]]/RESOURCE!$F$2</f>
        <v>576.60433219913648</v>
      </c>
      <c r="I90" s="259" t="s">
        <v>338</v>
      </c>
      <c r="J90" s="119"/>
      <c r="K90" s="119">
        <f t="shared" si="0"/>
        <v>44592</v>
      </c>
      <c r="L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0" s="221" t="s">
        <v>321</v>
      </c>
      <c r="N90" s="221" t="s">
        <v>956</v>
      </c>
      <c r="O90" s="221" t="s">
        <v>4</v>
      </c>
      <c r="P90" s="118"/>
    </row>
    <row r="91" spans="2:16" x14ac:dyDescent="0.25">
      <c r="B91" s="221" t="s">
        <v>73</v>
      </c>
      <c r="C91" s="257" t="s">
        <v>920</v>
      </c>
      <c r="D91" s="258">
        <v>44712</v>
      </c>
      <c r="E91" s="221" t="s">
        <v>337</v>
      </c>
      <c r="F91" s="260" t="s">
        <v>129</v>
      </c>
      <c r="G91" s="261">
        <v>4421.68</v>
      </c>
      <c r="H91" s="123">
        <f>+ICF[[#This Row],[Сума във Валута]]/RESOURCE!$F$2</f>
        <v>1366.5000911684083</v>
      </c>
      <c r="I91" s="259" t="s">
        <v>338</v>
      </c>
      <c r="J91" s="119"/>
      <c r="K91" s="119">
        <f t="shared" si="0"/>
        <v>44592</v>
      </c>
      <c r="L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1" s="221" t="s">
        <v>321</v>
      </c>
      <c r="N91" s="221" t="s">
        <v>956</v>
      </c>
      <c r="O91" s="221" t="s">
        <v>4</v>
      </c>
      <c r="P91" s="118"/>
    </row>
    <row r="92" spans="2:16" x14ac:dyDescent="0.25">
      <c r="B92" s="221" t="s">
        <v>73</v>
      </c>
      <c r="C92" s="257" t="s">
        <v>441</v>
      </c>
      <c r="D92" s="258">
        <v>44651</v>
      </c>
      <c r="E92" s="221" t="s">
        <v>337</v>
      </c>
      <c r="F92" s="260" t="s">
        <v>129</v>
      </c>
      <c r="G92" s="261">
        <v>2322.5169999999998</v>
      </c>
      <c r="H92" s="123">
        <f>+ICF[[#This Row],[Сума във Валута]]/RESOURCE!$F$2</f>
        <v>717.76331445065625</v>
      </c>
      <c r="I92" s="259" t="s">
        <v>338</v>
      </c>
      <c r="J92" s="119"/>
      <c r="K92" s="119">
        <f t="shared" si="0"/>
        <v>44592</v>
      </c>
      <c r="L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2" s="221" t="s">
        <v>321</v>
      </c>
      <c r="N92" s="221" t="s">
        <v>956</v>
      </c>
      <c r="O92" s="221" t="s">
        <v>4</v>
      </c>
      <c r="P92" s="118"/>
    </row>
    <row r="93" spans="2:16" x14ac:dyDescent="0.25">
      <c r="B93" s="221" t="s">
        <v>73</v>
      </c>
      <c r="C93" s="257" t="s">
        <v>441</v>
      </c>
      <c r="D93" s="258">
        <v>44682</v>
      </c>
      <c r="E93" s="221" t="s">
        <v>337</v>
      </c>
      <c r="F93" s="260" t="s">
        <v>129</v>
      </c>
      <c r="G93" s="261">
        <v>4078.884</v>
      </c>
      <c r="H93" s="123">
        <f>+ICF[[#This Row],[Сума във Валута]]/RESOURCE!$F$2</f>
        <v>1260.5605466395943</v>
      </c>
      <c r="I93" s="259" t="s">
        <v>338</v>
      </c>
      <c r="J93" s="119"/>
      <c r="K93" s="119">
        <f t="shared" si="0"/>
        <v>44592</v>
      </c>
      <c r="L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3" s="221" t="s">
        <v>321</v>
      </c>
      <c r="N93" s="221" t="s">
        <v>956</v>
      </c>
      <c r="O93" s="221" t="s">
        <v>4</v>
      </c>
      <c r="P93" s="118"/>
    </row>
    <row r="94" spans="2:16" x14ac:dyDescent="0.25">
      <c r="B94" s="221" t="s">
        <v>73</v>
      </c>
      <c r="C94" s="257" t="s">
        <v>441</v>
      </c>
      <c r="D94" s="258">
        <v>44682</v>
      </c>
      <c r="E94" s="221" t="s">
        <v>337</v>
      </c>
      <c r="F94" s="260" t="s">
        <v>129</v>
      </c>
      <c r="G94" s="261">
        <v>2185.7469999999998</v>
      </c>
      <c r="H94" s="123">
        <f>+ICF[[#This Row],[Сума във Валута]]/RESOURCE!$F$2</f>
        <v>675.49516807436862</v>
      </c>
      <c r="I94" s="259" t="s">
        <v>338</v>
      </c>
      <c r="J94" s="119"/>
      <c r="K94" s="119">
        <f t="shared" si="0"/>
        <v>44592</v>
      </c>
      <c r="L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4" s="221" t="s">
        <v>321</v>
      </c>
      <c r="N94" s="221" t="s">
        <v>956</v>
      </c>
      <c r="O94" s="221" t="s">
        <v>4</v>
      </c>
      <c r="P94" s="118"/>
    </row>
    <row r="95" spans="2:16" x14ac:dyDescent="0.25">
      <c r="B95" s="221" t="s">
        <v>73</v>
      </c>
      <c r="C95" s="257" t="s">
        <v>681</v>
      </c>
      <c r="D95" s="258">
        <v>44682</v>
      </c>
      <c r="E95" s="221" t="s">
        <v>337</v>
      </c>
      <c r="F95" s="260" t="s">
        <v>129</v>
      </c>
      <c r="G95" s="261">
        <v>6179.558</v>
      </c>
      <c r="H95" s="123">
        <f>+ICF[[#This Row],[Сума във Валута]]/RESOURCE!$F$2</f>
        <v>1909.7642910342825</v>
      </c>
      <c r="I95" s="259" t="s">
        <v>338</v>
      </c>
      <c r="J95" s="119"/>
      <c r="K95" s="119">
        <f t="shared" si="0"/>
        <v>44592</v>
      </c>
      <c r="L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5" s="221" t="s">
        <v>321</v>
      </c>
      <c r="N95" s="221" t="s">
        <v>956</v>
      </c>
      <c r="O95" s="221" t="s">
        <v>4</v>
      </c>
      <c r="P95" s="118"/>
    </row>
    <row r="96" spans="2:16" x14ac:dyDescent="0.25">
      <c r="B96" s="221" t="s">
        <v>73</v>
      </c>
      <c r="C96" s="257" t="s">
        <v>565</v>
      </c>
      <c r="D96" s="258">
        <v>44712</v>
      </c>
      <c r="E96" s="221" t="s">
        <v>337</v>
      </c>
      <c r="F96" s="260" t="s">
        <v>129</v>
      </c>
      <c r="G96" s="261">
        <v>5064.2569999999996</v>
      </c>
      <c r="H96" s="123">
        <f>+ICF[[#This Row],[Сума във Валута]]/RESOURCE!$F$2</f>
        <v>1565.0855901377415</v>
      </c>
      <c r="I96" s="259" t="s">
        <v>338</v>
      </c>
      <c r="J96" s="119"/>
      <c r="K96" s="119">
        <f t="shared" si="0"/>
        <v>44592</v>
      </c>
      <c r="L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" s="221" t="s">
        <v>321</v>
      </c>
      <c r="N96" s="221" t="s">
        <v>956</v>
      </c>
      <c r="O96" s="221" t="s">
        <v>4</v>
      </c>
      <c r="P96" s="118"/>
    </row>
    <row r="97" spans="2:16" x14ac:dyDescent="0.25">
      <c r="B97" s="221" t="s">
        <v>73</v>
      </c>
      <c r="C97" s="257" t="s">
        <v>853</v>
      </c>
      <c r="D97" s="258">
        <v>44461</v>
      </c>
      <c r="E97" s="221" t="s">
        <v>337</v>
      </c>
      <c r="F97" s="260" t="s">
        <v>129</v>
      </c>
      <c r="G97" s="261">
        <v>-33.314999999999998</v>
      </c>
      <c r="H97" s="123">
        <f>+ICF[[#This Row],[Сума във Валута]]/RESOURCE!$F$2</f>
        <v>-10.295849210543393</v>
      </c>
      <c r="I97" s="259" t="s">
        <v>338</v>
      </c>
      <c r="J97" s="119"/>
      <c r="K97" s="119">
        <f t="shared" si="0"/>
        <v>44592</v>
      </c>
      <c r="L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7" s="221" t="s">
        <v>321</v>
      </c>
      <c r="N97" s="221" t="s">
        <v>956</v>
      </c>
      <c r="O97" s="221" t="s">
        <v>4</v>
      </c>
      <c r="P97" s="118"/>
    </row>
    <row r="98" spans="2:16" x14ac:dyDescent="0.25">
      <c r="B98" s="221" t="s">
        <v>73</v>
      </c>
      <c r="C98" s="257" t="s">
        <v>853</v>
      </c>
      <c r="D98" s="258">
        <v>44670</v>
      </c>
      <c r="E98" s="221" t="s">
        <v>337</v>
      </c>
      <c r="F98" s="260" t="s">
        <v>129</v>
      </c>
      <c r="G98" s="261">
        <v>2392.7379999999998</v>
      </c>
      <c r="H98" s="123">
        <f>+ICF[[#This Row],[Сума във Валута]]/RESOURCE!$F$2</f>
        <v>739.46479508741345</v>
      </c>
      <c r="I98" s="259" t="s">
        <v>338</v>
      </c>
      <c r="J98" s="119"/>
      <c r="K98" s="119">
        <f t="shared" si="0"/>
        <v>44592</v>
      </c>
      <c r="L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8" s="221" t="s">
        <v>321</v>
      </c>
      <c r="N98" s="221" t="s">
        <v>956</v>
      </c>
      <c r="O98" s="221" t="s">
        <v>4</v>
      </c>
      <c r="P98" s="118"/>
    </row>
    <row r="99" spans="2:16" x14ac:dyDescent="0.25">
      <c r="B99" s="221" t="s">
        <v>73</v>
      </c>
      <c r="C99" s="257" t="s">
        <v>437</v>
      </c>
      <c r="D99" s="258">
        <v>44680</v>
      </c>
      <c r="E99" s="221" t="s">
        <v>337</v>
      </c>
      <c r="F99" s="260" t="s">
        <v>129</v>
      </c>
      <c r="G99" s="261">
        <v>6757.5990000000002</v>
      </c>
      <c r="H99" s="123">
        <f>+ICF[[#This Row],[Сума във Валута]]/RESOURCE!$F$2</f>
        <v>2088.4052327575819</v>
      </c>
      <c r="I99" s="259" t="s">
        <v>338</v>
      </c>
      <c r="J99" s="119"/>
      <c r="K99" s="119">
        <f t="shared" si="0"/>
        <v>44592</v>
      </c>
      <c r="L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9" s="221" t="s">
        <v>321</v>
      </c>
      <c r="N99" s="221" t="s">
        <v>956</v>
      </c>
      <c r="O99" s="221" t="s">
        <v>4</v>
      </c>
      <c r="P99" s="118"/>
    </row>
    <row r="100" spans="2:16" x14ac:dyDescent="0.25">
      <c r="B100" s="221" t="s">
        <v>73</v>
      </c>
      <c r="C100" s="257" t="s">
        <v>437</v>
      </c>
      <c r="D100" s="258">
        <v>44712</v>
      </c>
      <c r="E100" s="221" t="s">
        <v>337</v>
      </c>
      <c r="F100" s="260" t="s">
        <v>129</v>
      </c>
      <c r="G100" s="261">
        <v>9684.9989999999998</v>
      </c>
      <c r="H100" s="123">
        <f>+ICF[[#This Row],[Сума във Валута]]/RESOURCE!$F$2</f>
        <v>2993.1048869357214</v>
      </c>
      <c r="I100" s="259" t="s">
        <v>338</v>
      </c>
      <c r="J100" s="119"/>
      <c r="K100" s="119">
        <f t="shared" si="0"/>
        <v>44592</v>
      </c>
      <c r="L1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0" s="221" t="s">
        <v>321</v>
      </c>
      <c r="N100" s="221" t="s">
        <v>956</v>
      </c>
      <c r="O100" s="221" t="s">
        <v>4</v>
      </c>
      <c r="P100" s="118"/>
    </row>
    <row r="101" spans="2:16" x14ac:dyDescent="0.25">
      <c r="B101" s="221" t="s">
        <v>73</v>
      </c>
      <c r="C101" s="257" t="s">
        <v>452</v>
      </c>
      <c r="D101" s="258">
        <v>44622</v>
      </c>
      <c r="E101" s="221" t="s">
        <v>337</v>
      </c>
      <c r="F101" s="260" t="s">
        <v>129</v>
      </c>
      <c r="G101" s="261">
        <v>2285.491</v>
      </c>
      <c r="H101" s="123">
        <f>+ICF[[#This Row],[Сума във Валута]]/RESOURCE!$F$2</f>
        <v>706.32059757028469</v>
      </c>
      <c r="I101" s="259" t="s">
        <v>338</v>
      </c>
      <c r="J101" s="119"/>
      <c r="K101" s="119">
        <f t="shared" si="0"/>
        <v>44592</v>
      </c>
      <c r="L1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01" s="221" t="s">
        <v>321</v>
      </c>
      <c r="N101" s="221" t="s">
        <v>956</v>
      </c>
      <c r="O101" s="221" t="s">
        <v>4</v>
      </c>
      <c r="P101" s="118"/>
    </row>
    <row r="102" spans="2:16" x14ac:dyDescent="0.25">
      <c r="B102" s="221" t="s">
        <v>73</v>
      </c>
      <c r="C102" s="257" t="s">
        <v>619</v>
      </c>
      <c r="D102" s="258">
        <v>44591</v>
      </c>
      <c r="E102" s="221" t="s">
        <v>337</v>
      </c>
      <c r="F102" s="260" t="s">
        <v>129</v>
      </c>
      <c r="G102" s="261">
        <v>1100</v>
      </c>
      <c r="H102" s="123">
        <f>+ICF[[#This Row],[Сума във Валута]]/RESOURCE!$F$2</f>
        <v>339.94999644597732</v>
      </c>
      <c r="I102" s="259" t="s">
        <v>338</v>
      </c>
      <c r="J102" s="119"/>
      <c r="K102" s="119">
        <f t="shared" si="0"/>
        <v>44592</v>
      </c>
      <c r="L1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" s="221" t="s">
        <v>321</v>
      </c>
      <c r="N102" s="221" t="s">
        <v>956</v>
      </c>
      <c r="O102" s="221" t="s">
        <v>4</v>
      </c>
      <c r="P102" s="118"/>
    </row>
    <row r="103" spans="2:16" x14ac:dyDescent="0.25">
      <c r="B103" s="221" t="s">
        <v>73</v>
      </c>
      <c r="C103" s="257" t="s">
        <v>619</v>
      </c>
      <c r="D103" s="258">
        <v>44602</v>
      </c>
      <c r="E103" s="221" t="s">
        <v>337</v>
      </c>
      <c r="F103" s="260" t="s">
        <v>129</v>
      </c>
      <c r="G103" s="261">
        <v>2179.9789999999998</v>
      </c>
      <c r="H103" s="123">
        <f>+ICF[[#This Row],[Сума във Валута]]/RESOURCE!$F$2</f>
        <v>673.71259391118645</v>
      </c>
      <c r="I103" s="259" t="s">
        <v>338</v>
      </c>
      <c r="J103" s="119"/>
      <c r="K103" s="119">
        <f t="shared" si="0"/>
        <v>44592</v>
      </c>
      <c r="L1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03" s="221" t="s">
        <v>321</v>
      </c>
      <c r="N103" s="221" t="s">
        <v>956</v>
      </c>
      <c r="O103" s="221" t="s">
        <v>4</v>
      </c>
      <c r="P103" s="118"/>
    </row>
    <row r="104" spans="2:16" x14ac:dyDescent="0.25">
      <c r="B104" s="221" t="s">
        <v>73</v>
      </c>
      <c r="C104" s="257" t="s">
        <v>595</v>
      </c>
      <c r="D104" s="258">
        <v>44256</v>
      </c>
      <c r="E104" s="221" t="s">
        <v>337</v>
      </c>
      <c r="F104" s="260" t="s">
        <v>129</v>
      </c>
      <c r="G104" s="261">
        <v>530.49</v>
      </c>
      <c r="H104" s="123">
        <f>+ICF[[#This Row],[Сума във Валута]]/RESOURCE!$F$2</f>
        <v>163.94552146784227</v>
      </c>
      <c r="I104" s="259" t="s">
        <v>338</v>
      </c>
      <c r="J104" s="119"/>
      <c r="K104" s="119">
        <f t="shared" si="0"/>
        <v>44592</v>
      </c>
      <c r="L1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4" s="221" t="s">
        <v>321</v>
      </c>
      <c r="N104" s="221" t="s">
        <v>956</v>
      </c>
      <c r="O104" s="221" t="s">
        <v>4</v>
      </c>
      <c r="P104" s="118"/>
    </row>
    <row r="105" spans="2:16" x14ac:dyDescent="0.25">
      <c r="B105" s="221" t="s">
        <v>73</v>
      </c>
      <c r="C105" s="257" t="s">
        <v>1190</v>
      </c>
      <c r="D105" s="258">
        <v>44622</v>
      </c>
      <c r="E105" s="221" t="s">
        <v>337</v>
      </c>
      <c r="F105" s="260" t="s">
        <v>129</v>
      </c>
      <c r="G105" s="261">
        <v>4106.2510000000002</v>
      </c>
      <c r="H105" s="123">
        <f>+ICF[[#This Row],[Сума във Валута]]/RESOURCE!$F$2</f>
        <v>1269.018193505719</v>
      </c>
      <c r="I105" s="259" t="s">
        <v>338</v>
      </c>
      <c r="J105" s="119"/>
      <c r="K105" s="119">
        <f t="shared" si="0"/>
        <v>44592</v>
      </c>
      <c r="L1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05" s="221" t="s">
        <v>321</v>
      </c>
      <c r="N105" s="221" t="s">
        <v>956</v>
      </c>
      <c r="O105" s="221" t="s">
        <v>4</v>
      </c>
      <c r="P105" s="118"/>
    </row>
    <row r="106" spans="2:16" x14ac:dyDescent="0.25">
      <c r="B106" s="221" t="s">
        <v>73</v>
      </c>
      <c r="C106" s="257" t="s">
        <v>613</v>
      </c>
      <c r="D106" s="258">
        <v>44589</v>
      </c>
      <c r="E106" s="221" t="s">
        <v>337</v>
      </c>
      <c r="F106" s="260" t="s">
        <v>129</v>
      </c>
      <c r="G106" s="261">
        <v>280.798</v>
      </c>
      <c r="H106" s="123">
        <f>+ICF[[#This Row],[Сума във Валута]]/RESOURCE!$F$2</f>
        <v>86.779344638215946</v>
      </c>
      <c r="I106" s="259" t="s">
        <v>338</v>
      </c>
      <c r="J106" s="119"/>
      <c r="K106" s="119">
        <f t="shared" si="0"/>
        <v>44592</v>
      </c>
      <c r="L1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6" s="221" t="s">
        <v>321</v>
      </c>
      <c r="N106" s="221" t="s">
        <v>956</v>
      </c>
      <c r="O106" s="221" t="s">
        <v>4</v>
      </c>
      <c r="P106" s="118"/>
    </row>
    <row r="107" spans="2:16" x14ac:dyDescent="0.25">
      <c r="B107" s="221" t="s">
        <v>73</v>
      </c>
      <c r="C107" s="257" t="s">
        <v>613</v>
      </c>
      <c r="D107" s="258">
        <v>44590</v>
      </c>
      <c r="E107" s="221" t="s">
        <v>337</v>
      </c>
      <c r="F107" s="260" t="s">
        <v>129</v>
      </c>
      <c r="G107" s="261">
        <v>3187.9490000000001</v>
      </c>
      <c r="H107" s="123">
        <f>+ICF[[#This Row],[Сума във Валута]]/RESOURCE!$F$2</f>
        <v>985.22113747268816</v>
      </c>
      <c r="I107" s="259" t="s">
        <v>338</v>
      </c>
      <c r="J107" s="119"/>
      <c r="K107" s="119">
        <f t="shared" si="0"/>
        <v>44592</v>
      </c>
      <c r="L1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7" s="221" t="s">
        <v>321</v>
      </c>
      <c r="N107" s="221" t="s">
        <v>956</v>
      </c>
      <c r="O107" s="221" t="s">
        <v>4</v>
      </c>
      <c r="P107" s="118"/>
    </row>
    <row r="108" spans="2:16" x14ac:dyDescent="0.25">
      <c r="B108" s="221" t="s">
        <v>73</v>
      </c>
      <c r="C108" s="257" t="s">
        <v>613</v>
      </c>
      <c r="D108" s="258">
        <v>44622</v>
      </c>
      <c r="E108" s="221" t="s">
        <v>337</v>
      </c>
      <c r="F108" s="260" t="s">
        <v>129</v>
      </c>
      <c r="G108" s="261">
        <v>234.11099999999999</v>
      </c>
      <c r="H108" s="123">
        <f>+ICF[[#This Row],[Сума във Валута]]/RESOURCE!$F$2</f>
        <v>72.35093965269472</v>
      </c>
      <c r="I108" s="259" t="s">
        <v>338</v>
      </c>
      <c r="J108" s="119"/>
      <c r="K108" s="119">
        <f t="shared" si="0"/>
        <v>44592</v>
      </c>
      <c r="L1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08" s="221" t="s">
        <v>321</v>
      </c>
      <c r="N108" s="221" t="s">
        <v>956</v>
      </c>
      <c r="O108" s="221" t="s">
        <v>4</v>
      </c>
      <c r="P108" s="118"/>
    </row>
    <row r="109" spans="2:16" x14ac:dyDescent="0.25">
      <c r="B109" s="221" t="s">
        <v>73</v>
      </c>
      <c r="C109" s="257" t="s">
        <v>709</v>
      </c>
      <c r="D109" s="258">
        <v>44457</v>
      </c>
      <c r="E109" s="221" t="s">
        <v>337</v>
      </c>
      <c r="F109" s="260" t="s">
        <v>129</v>
      </c>
      <c r="G109" s="261">
        <v>-1.9630000000000001</v>
      </c>
      <c r="H109" s="123">
        <f>+ICF[[#This Row],[Сума във Валута]]/RESOURCE!$F$2</f>
        <v>-0.60665622093041227</v>
      </c>
      <c r="I109" s="259" t="s">
        <v>338</v>
      </c>
      <c r="J109" s="119"/>
      <c r="K109" s="119">
        <f t="shared" si="0"/>
        <v>44592</v>
      </c>
      <c r="L1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9" s="221" t="s">
        <v>321</v>
      </c>
      <c r="N109" s="221" t="s">
        <v>956</v>
      </c>
      <c r="O109" s="221" t="s">
        <v>4</v>
      </c>
      <c r="P109" s="118"/>
    </row>
    <row r="110" spans="2:16" x14ac:dyDescent="0.25">
      <c r="B110" s="221" t="s">
        <v>73</v>
      </c>
      <c r="C110" s="257" t="s">
        <v>942</v>
      </c>
      <c r="D110" s="258">
        <v>44680</v>
      </c>
      <c r="E110" s="221" t="s">
        <v>337</v>
      </c>
      <c r="F110" s="260" t="s">
        <v>129</v>
      </c>
      <c r="G110" s="261">
        <v>157.70400000000001</v>
      </c>
      <c r="H110" s="123">
        <f>+ICF[[#This Row],[Сума във Валута]]/RESOURCE!$F$2</f>
        <v>48.737703854105824</v>
      </c>
      <c r="I110" s="259" t="s">
        <v>338</v>
      </c>
      <c r="J110" s="119"/>
      <c r="K110" s="119">
        <f t="shared" si="0"/>
        <v>44592</v>
      </c>
      <c r="L1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" s="221" t="s">
        <v>321</v>
      </c>
      <c r="N110" s="221" t="s">
        <v>956</v>
      </c>
      <c r="O110" s="221" t="s">
        <v>4</v>
      </c>
      <c r="P110" s="118"/>
    </row>
    <row r="111" spans="2:16" x14ac:dyDescent="0.25">
      <c r="B111" s="221" t="s">
        <v>73</v>
      </c>
      <c r="C111" s="257" t="s">
        <v>783</v>
      </c>
      <c r="D111" s="258">
        <v>44588</v>
      </c>
      <c r="E111" s="221" t="s">
        <v>337</v>
      </c>
      <c r="F111" s="260" t="s">
        <v>129</v>
      </c>
      <c r="G111" s="261">
        <v>8000</v>
      </c>
      <c r="H111" s="123">
        <f>+ICF[[#This Row],[Сума във Валута]]/RESOURCE!$F$2</f>
        <v>2472.3636105161986</v>
      </c>
      <c r="I111" s="259" t="s">
        <v>338</v>
      </c>
      <c r="J111" s="119"/>
      <c r="K111" s="119">
        <f t="shared" si="0"/>
        <v>44592</v>
      </c>
      <c r="L1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1" s="221" t="s">
        <v>321</v>
      </c>
      <c r="N111" s="221" t="s">
        <v>956</v>
      </c>
      <c r="O111" s="221" t="s">
        <v>4</v>
      </c>
      <c r="P111" s="118"/>
    </row>
    <row r="112" spans="2:16" x14ac:dyDescent="0.25">
      <c r="B112" s="221" t="s">
        <v>73</v>
      </c>
      <c r="C112" s="257" t="s">
        <v>783</v>
      </c>
      <c r="D112" s="258">
        <v>44622</v>
      </c>
      <c r="E112" s="221" t="s">
        <v>337</v>
      </c>
      <c r="F112" s="260" t="s">
        <v>129</v>
      </c>
      <c r="G112" s="261">
        <v>7009.4139999999998</v>
      </c>
      <c r="H112" s="123">
        <f>+ICF[[#This Row],[Сума във Валута]]/RESOURCE!$F$2</f>
        <v>2166.2275130803487</v>
      </c>
      <c r="I112" s="259" t="s">
        <v>338</v>
      </c>
      <c r="J112" s="119"/>
      <c r="K112" s="119">
        <f t="shared" si="0"/>
        <v>44592</v>
      </c>
      <c r="L1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12" s="221" t="s">
        <v>321</v>
      </c>
      <c r="N112" s="221" t="s">
        <v>956</v>
      </c>
      <c r="O112" s="221" t="s">
        <v>4</v>
      </c>
      <c r="P112" s="118"/>
    </row>
    <row r="113" spans="2:16" s="90" customFormat="1" x14ac:dyDescent="0.25">
      <c r="B113" s="221" t="s">
        <v>73</v>
      </c>
      <c r="C113" s="257" t="s">
        <v>486</v>
      </c>
      <c r="D113" s="258">
        <v>44540</v>
      </c>
      <c r="E113" s="221" t="s">
        <v>337</v>
      </c>
      <c r="F113" s="260" t="s">
        <v>129</v>
      </c>
      <c r="G113" s="261">
        <v>-36.420999999999999</v>
      </c>
      <c r="H113" s="123">
        <f>+ICF[[#This Row],[Сума във Валута]]/RESOURCE!$F$2</f>
        <v>-11.255744382326309</v>
      </c>
      <c r="I113" s="259" t="s">
        <v>338</v>
      </c>
      <c r="J113" s="119"/>
      <c r="K113" s="119">
        <f t="shared" si="0"/>
        <v>44592</v>
      </c>
      <c r="L1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3" s="221" t="s">
        <v>321</v>
      </c>
      <c r="N113" s="221" t="s">
        <v>956</v>
      </c>
      <c r="O113" s="221" t="s">
        <v>4</v>
      </c>
      <c r="P113" s="118"/>
    </row>
    <row r="114" spans="2:16" s="90" customFormat="1" x14ac:dyDescent="0.25">
      <c r="B114" s="221" t="s">
        <v>73</v>
      </c>
      <c r="C114" s="257" t="s">
        <v>486</v>
      </c>
      <c r="D114" s="258">
        <v>44682</v>
      </c>
      <c r="E114" s="221" t="s">
        <v>337</v>
      </c>
      <c r="F114" s="260" t="s">
        <v>129</v>
      </c>
      <c r="G114" s="261">
        <v>885.19799999999998</v>
      </c>
      <c r="H114" s="123">
        <f>+ICF[[#This Row],[Сума във Валута]]/RESOURCE!$F$2</f>
        <v>273.56641541271472</v>
      </c>
      <c r="I114" s="259" t="s">
        <v>338</v>
      </c>
      <c r="J114" s="119"/>
      <c r="K114" s="119">
        <f t="shared" si="0"/>
        <v>44592</v>
      </c>
      <c r="L1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" s="221" t="s">
        <v>321</v>
      </c>
      <c r="N114" s="221" t="s">
        <v>956</v>
      </c>
      <c r="O114" s="221" t="s">
        <v>4</v>
      </c>
      <c r="P114" s="118"/>
    </row>
    <row r="115" spans="2:16" s="90" customFormat="1" x14ac:dyDescent="0.25">
      <c r="B115" s="221" t="s">
        <v>73</v>
      </c>
      <c r="C115" s="257" t="s">
        <v>751</v>
      </c>
      <c r="D115" s="258">
        <v>44712</v>
      </c>
      <c r="E115" s="221" t="s">
        <v>337</v>
      </c>
      <c r="F115" s="260" t="s">
        <v>129</v>
      </c>
      <c r="G115" s="261">
        <v>10935.546</v>
      </c>
      <c r="H115" s="123">
        <f>+ICF[[#This Row],[Сума във Валута]]/RESOURCE!$F$2</f>
        <v>3379.5807489407466</v>
      </c>
      <c r="I115" s="259" t="s">
        <v>338</v>
      </c>
      <c r="J115" s="119"/>
      <c r="K115" s="119">
        <f t="shared" si="0"/>
        <v>44592</v>
      </c>
      <c r="L1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" s="221" t="s">
        <v>321</v>
      </c>
      <c r="N115" s="221" t="s">
        <v>956</v>
      </c>
      <c r="O115" s="221" t="s">
        <v>4</v>
      </c>
      <c r="P115" s="118"/>
    </row>
    <row r="116" spans="2:16" s="90" customFormat="1" x14ac:dyDescent="0.25">
      <c r="B116" s="221" t="s">
        <v>73</v>
      </c>
      <c r="C116" s="257" t="s">
        <v>614</v>
      </c>
      <c r="D116" s="258">
        <v>44621</v>
      </c>
      <c r="E116" s="221" t="s">
        <v>337</v>
      </c>
      <c r="F116" s="260" t="s">
        <v>129</v>
      </c>
      <c r="G116" s="261">
        <v>7</v>
      </c>
      <c r="H116" s="123">
        <f>+ICF[[#This Row],[Сума във Валута]]/RESOURCE!$F$2</f>
        <v>2.1633181592016739</v>
      </c>
      <c r="I116" s="259" t="s">
        <v>338</v>
      </c>
      <c r="J116" s="119"/>
      <c r="K116" s="119">
        <f t="shared" si="0"/>
        <v>44592</v>
      </c>
      <c r="L1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16" s="221" t="s">
        <v>321</v>
      </c>
      <c r="N116" s="221" t="s">
        <v>956</v>
      </c>
      <c r="O116" s="221" t="s">
        <v>4</v>
      </c>
      <c r="P116" s="118"/>
    </row>
    <row r="117" spans="2:16" s="90" customFormat="1" x14ac:dyDescent="0.25">
      <c r="B117" s="221" t="s">
        <v>73</v>
      </c>
      <c r="C117" s="257" t="s">
        <v>614</v>
      </c>
      <c r="D117" s="258">
        <v>44652</v>
      </c>
      <c r="E117" s="221" t="s">
        <v>337</v>
      </c>
      <c r="F117" s="260" t="s">
        <v>129</v>
      </c>
      <c r="G117" s="261">
        <v>4775.0330000000004</v>
      </c>
      <c r="H117" s="123">
        <f>+ICF[[#This Row],[Сума във Валута]]/RESOURCE!$F$2</f>
        <v>1475.7022285267494</v>
      </c>
      <c r="I117" s="259" t="s">
        <v>338</v>
      </c>
      <c r="J117" s="119"/>
      <c r="K117" s="119">
        <f t="shared" si="0"/>
        <v>44592</v>
      </c>
      <c r="L1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7" s="221" t="s">
        <v>321</v>
      </c>
      <c r="N117" s="221" t="s">
        <v>956</v>
      </c>
      <c r="O117" s="221" t="s">
        <v>4</v>
      </c>
      <c r="P117" s="118"/>
    </row>
    <row r="118" spans="2:16" s="90" customFormat="1" x14ac:dyDescent="0.25">
      <c r="B118" s="221" t="s">
        <v>73</v>
      </c>
      <c r="C118" s="257" t="s">
        <v>530</v>
      </c>
      <c r="D118" s="258">
        <v>44649</v>
      </c>
      <c r="E118" s="221" t="s">
        <v>337</v>
      </c>
      <c r="F118" s="260" t="s">
        <v>129</v>
      </c>
      <c r="G118" s="261">
        <v>-5.2640000000000002</v>
      </c>
      <c r="H118" s="123">
        <f>+ICF[[#This Row],[Сума във Валута]]/RESOURCE!$F$2</f>
        <v>-1.6268152557196587</v>
      </c>
      <c r="I118" s="259" t="s">
        <v>338</v>
      </c>
      <c r="J118" s="119"/>
      <c r="K118" s="119">
        <f t="shared" si="0"/>
        <v>44592</v>
      </c>
      <c r="L1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8" s="221" t="s">
        <v>321</v>
      </c>
      <c r="N118" s="221" t="s">
        <v>956</v>
      </c>
      <c r="O118" s="221" t="s">
        <v>4</v>
      </c>
      <c r="P118" s="118"/>
    </row>
    <row r="119" spans="2:16" s="90" customFormat="1" x14ac:dyDescent="0.25">
      <c r="B119" s="221" t="s">
        <v>73</v>
      </c>
      <c r="C119" s="257" t="s">
        <v>530</v>
      </c>
      <c r="D119" s="258">
        <v>44742</v>
      </c>
      <c r="E119" s="221" t="s">
        <v>337</v>
      </c>
      <c r="F119" s="260" t="s">
        <v>129</v>
      </c>
      <c r="G119" s="261">
        <v>7807.58</v>
      </c>
      <c r="H119" s="123">
        <f>+ICF[[#This Row],[Сума във Валута]]/RESOURCE!$F$2</f>
        <v>2412.8970847742576</v>
      </c>
      <c r="I119" s="259" t="s">
        <v>338</v>
      </c>
      <c r="J119" s="119"/>
      <c r="K119" s="119">
        <f t="shared" si="0"/>
        <v>44592</v>
      </c>
      <c r="L1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9" s="221" t="s">
        <v>321</v>
      </c>
      <c r="N119" s="221" t="s">
        <v>956</v>
      </c>
      <c r="O119" s="221" t="s">
        <v>4</v>
      </c>
      <c r="P119" s="118"/>
    </row>
    <row r="120" spans="2:16" s="90" customFormat="1" x14ac:dyDescent="0.25">
      <c r="B120" s="221" t="s">
        <v>73</v>
      </c>
      <c r="C120" s="257" t="s">
        <v>1131</v>
      </c>
      <c r="D120" s="258">
        <v>44574</v>
      </c>
      <c r="E120" s="221" t="s">
        <v>337</v>
      </c>
      <c r="F120" s="260" t="s">
        <v>129</v>
      </c>
      <c r="G120" s="261">
        <v>718.80600000000004</v>
      </c>
      <c r="H120" s="123">
        <f>+ICF[[#This Row],[Сума във Валута]]/RESOURCE!$F$2</f>
        <v>222.14372467758835</v>
      </c>
      <c r="I120" s="259" t="s">
        <v>338</v>
      </c>
      <c r="J120" s="119"/>
      <c r="K120" s="119">
        <f t="shared" si="0"/>
        <v>44592</v>
      </c>
      <c r="L1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0" s="221" t="s">
        <v>321</v>
      </c>
      <c r="N120" s="221" t="s">
        <v>956</v>
      </c>
      <c r="O120" s="221" t="s">
        <v>4</v>
      </c>
      <c r="P120" s="118"/>
    </row>
    <row r="121" spans="2:16" s="90" customFormat="1" x14ac:dyDescent="0.25">
      <c r="B121" s="221" t="s">
        <v>73</v>
      </c>
      <c r="C121" s="257" t="s">
        <v>1131</v>
      </c>
      <c r="D121" s="258">
        <v>44574</v>
      </c>
      <c r="E121" s="221" t="s">
        <v>337</v>
      </c>
      <c r="F121" s="260" t="s">
        <v>129</v>
      </c>
      <c r="G121" s="261">
        <v>1800</v>
      </c>
      <c r="H121" s="123">
        <f>+ICF[[#This Row],[Сума във Валута]]/RESOURCE!$F$2</f>
        <v>556.28181236614466</v>
      </c>
      <c r="I121" s="259" t="s">
        <v>338</v>
      </c>
      <c r="J121" s="119"/>
      <c r="K121" s="119">
        <f t="shared" si="0"/>
        <v>44592</v>
      </c>
      <c r="L1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1" s="221" t="s">
        <v>321</v>
      </c>
      <c r="N121" s="221" t="s">
        <v>956</v>
      </c>
      <c r="O121" s="221" t="s">
        <v>4</v>
      </c>
      <c r="P121" s="118"/>
    </row>
    <row r="122" spans="2:16" s="90" customFormat="1" x14ac:dyDescent="0.25">
      <c r="B122" s="221" t="s">
        <v>73</v>
      </c>
      <c r="C122" s="257" t="s">
        <v>384</v>
      </c>
      <c r="D122" s="258">
        <v>44682</v>
      </c>
      <c r="E122" s="221" t="s">
        <v>337</v>
      </c>
      <c r="F122" s="260" t="s">
        <v>129</v>
      </c>
      <c r="G122" s="261">
        <v>14314.157999999999</v>
      </c>
      <c r="H122" s="123">
        <f>+ICF[[#This Row],[Сума във Валута]]/RESOURCE!$F$2</f>
        <v>4423.725419297416</v>
      </c>
      <c r="I122" s="259" t="s">
        <v>338</v>
      </c>
      <c r="J122" s="119"/>
      <c r="K122" s="119">
        <f t="shared" si="0"/>
        <v>44592</v>
      </c>
      <c r="L1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2" s="221" t="s">
        <v>321</v>
      </c>
      <c r="N122" s="221" t="s">
        <v>956</v>
      </c>
      <c r="O122" s="221" t="s">
        <v>4</v>
      </c>
      <c r="P122" s="118"/>
    </row>
    <row r="123" spans="2:16" s="90" customFormat="1" x14ac:dyDescent="0.25">
      <c r="B123" s="221" t="s">
        <v>73</v>
      </c>
      <c r="C123" s="257" t="s">
        <v>1194</v>
      </c>
      <c r="D123" s="258">
        <v>44622</v>
      </c>
      <c r="E123" s="221" t="s">
        <v>337</v>
      </c>
      <c r="F123" s="260" t="s">
        <v>129</v>
      </c>
      <c r="G123" s="261">
        <v>13581.356</v>
      </c>
      <c r="H123" s="123">
        <f>+ICF[[#This Row],[Сума във Валута]]/RESOURCE!$F$2</f>
        <v>4197.2562944832298</v>
      </c>
      <c r="I123" s="259" t="s">
        <v>338</v>
      </c>
      <c r="J123" s="119"/>
      <c r="K123" s="119">
        <f t="shared" si="0"/>
        <v>44592</v>
      </c>
      <c r="L1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23" s="221" t="s">
        <v>321</v>
      </c>
      <c r="N123" s="221" t="s">
        <v>956</v>
      </c>
      <c r="O123" s="221" t="s">
        <v>4</v>
      </c>
      <c r="P123" s="118"/>
    </row>
    <row r="124" spans="2:16" s="90" customFormat="1" x14ac:dyDescent="0.25">
      <c r="B124" s="221" t="s">
        <v>73</v>
      </c>
      <c r="C124" s="257" t="s">
        <v>1233</v>
      </c>
      <c r="D124" s="258">
        <v>44252</v>
      </c>
      <c r="E124" s="221" t="s">
        <v>337</v>
      </c>
      <c r="F124" s="260" t="s">
        <v>129</v>
      </c>
      <c r="G124" s="261">
        <v>5195.4759999999997</v>
      </c>
      <c r="H124" s="123">
        <f>+ICF[[#This Row],[Сума във Валута]]/RESOURCE!$F$2</f>
        <v>1605.6382252137821</v>
      </c>
      <c r="I124" s="259" t="s">
        <v>338</v>
      </c>
      <c r="J124" s="119"/>
      <c r="K124" s="119">
        <f t="shared" si="0"/>
        <v>44592</v>
      </c>
      <c r="L1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4" s="221" t="s">
        <v>321</v>
      </c>
      <c r="N124" s="221" t="s">
        <v>956</v>
      </c>
      <c r="O124" s="221" t="s">
        <v>4</v>
      </c>
      <c r="P124" s="118"/>
    </row>
    <row r="125" spans="2:16" s="90" customFormat="1" x14ac:dyDescent="0.25">
      <c r="B125" s="221" t="s">
        <v>73</v>
      </c>
      <c r="C125" s="257" t="s">
        <v>533</v>
      </c>
      <c r="D125" s="258">
        <v>43685</v>
      </c>
      <c r="E125" s="221" t="s">
        <v>337</v>
      </c>
      <c r="F125" s="260" t="s">
        <v>129</v>
      </c>
      <c r="G125" s="261">
        <v>-0.80100000000000005</v>
      </c>
      <c r="H125" s="123">
        <f>+ICF[[#This Row],[Сума във Валута]]/RESOURCE!$F$2</f>
        <v>-0.24754540650293438</v>
      </c>
      <c r="I125" s="259" t="s">
        <v>338</v>
      </c>
      <c r="J125" s="119"/>
      <c r="K125" s="119">
        <f t="shared" si="0"/>
        <v>44592</v>
      </c>
      <c r="L1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5" s="221" t="s">
        <v>321</v>
      </c>
      <c r="N125" s="221" t="s">
        <v>956</v>
      </c>
      <c r="O125" s="221" t="s">
        <v>4</v>
      </c>
      <c r="P125" s="118"/>
    </row>
    <row r="126" spans="2:16" s="90" customFormat="1" x14ac:dyDescent="0.25">
      <c r="B126" s="221" t="s">
        <v>73</v>
      </c>
      <c r="C126" s="257" t="s">
        <v>533</v>
      </c>
      <c r="D126" s="258">
        <v>44711</v>
      </c>
      <c r="E126" s="221" t="s">
        <v>337</v>
      </c>
      <c r="F126" s="260" t="s">
        <v>129</v>
      </c>
      <c r="G126" s="261">
        <v>91.191000000000003</v>
      </c>
      <c r="H126" s="123">
        <f>+ICF[[#This Row],[Сума във Валута]]/RESOURCE!$F$2</f>
        <v>28.182163750822834</v>
      </c>
      <c r="I126" s="259" t="s">
        <v>338</v>
      </c>
      <c r="J126" s="119"/>
      <c r="K126" s="119">
        <f t="shared" si="0"/>
        <v>44592</v>
      </c>
      <c r="L1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6" s="221" t="s">
        <v>321</v>
      </c>
      <c r="N126" s="221" t="s">
        <v>956</v>
      </c>
      <c r="O126" s="221" t="s">
        <v>4</v>
      </c>
      <c r="P126" s="118"/>
    </row>
    <row r="127" spans="2:16" s="90" customFormat="1" x14ac:dyDescent="0.25">
      <c r="B127" s="221" t="s">
        <v>73</v>
      </c>
      <c r="C127" s="257" t="s">
        <v>533</v>
      </c>
      <c r="D127" s="258">
        <v>44742</v>
      </c>
      <c r="E127" s="221" t="s">
        <v>337</v>
      </c>
      <c r="F127" s="260" t="s">
        <v>129</v>
      </c>
      <c r="G127" s="261">
        <v>7482.5829999999996</v>
      </c>
      <c r="H127" s="123">
        <f>+ICF[[#This Row],[Сума във Валута]]/RESOURCE!$F$2</f>
        <v>2312.4582402333908</v>
      </c>
      <c r="I127" s="259" t="s">
        <v>338</v>
      </c>
      <c r="J127" s="119"/>
      <c r="K127" s="119">
        <f t="shared" si="0"/>
        <v>44592</v>
      </c>
      <c r="L1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7" s="221" t="s">
        <v>321</v>
      </c>
      <c r="N127" s="221" t="s">
        <v>956</v>
      </c>
      <c r="O127" s="221" t="s">
        <v>4</v>
      </c>
      <c r="P127" s="118"/>
    </row>
    <row r="128" spans="2:16" s="90" customFormat="1" x14ac:dyDescent="0.25">
      <c r="B128" s="221" t="s">
        <v>73</v>
      </c>
      <c r="C128" s="257" t="s">
        <v>919</v>
      </c>
      <c r="D128" s="258">
        <v>44682</v>
      </c>
      <c r="E128" s="221" t="s">
        <v>337</v>
      </c>
      <c r="F128" s="260" t="s">
        <v>129</v>
      </c>
      <c r="G128" s="261">
        <v>743.20299999999997</v>
      </c>
      <c r="H128" s="123">
        <f>+ICF[[#This Row],[Сума във Валута]]/RESOURCE!$F$2</f>
        <v>229.68350655330877</v>
      </c>
      <c r="I128" s="259" t="s">
        <v>338</v>
      </c>
      <c r="J128" s="119"/>
      <c r="K128" s="119">
        <f t="shared" si="0"/>
        <v>44592</v>
      </c>
      <c r="L1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8" s="221" t="s">
        <v>321</v>
      </c>
      <c r="N128" s="221" t="s">
        <v>956</v>
      </c>
      <c r="O128" s="221" t="s">
        <v>4</v>
      </c>
      <c r="P128" s="118"/>
    </row>
    <row r="129" spans="2:16" s="90" customFormat="1" x14ac:dyDescent="0.25">
      <c r="B129" s="221" t="s">
        <v>73</v>
      </c>
      <c r="C129" s="257" t="s">
        <v>917</v>
      </c>
      <c r="D129" s="258">
        <v>44712</v>
      </c>
      <c r="E129" s="221" t="s">
        <v>337</v>
      </c>
      <c r="F129" s="260" t="s">
        <v>129</v>
      </c>
      <c r="G129" s="261">
        <v>2763.462</v>
      </c>
      <c r="H129" s="123">
        <f>+ICF[[#This Row],[Сума във Валута]]/RESOURCE!$F$2</f>
        <v>854.03536098053939</v>
      </c>
      <c r="I129" s="259" t="s">
        <v>338</v>
      </c>
      <c r="J129" s="119"/>
      <c r="K129" s="119">
        <f t="shared" si="0"/>
        <v>44592</v>
      </c>
      <c r="L1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9" s="221" t="s">
        <v>321</v>
      </c>
      <c r="N129" s="221" t="s">
        <v>956</v>
      </c>
      <c r="O129" s="221" t="s">
        <v>4</v>
      </c>
      <c r="P129" s="118"/>
    </row>
    <row r="130" spans="2:16" s="90" customFormat="1" x14ac:dyDescent="0.25">
      <c r="B130" s="221" t="s">
        <v>73</v>
      </c>
      <c r="C130" s="257" t="s">
        <v>596</v>
      </c>
      <c r="D130" s="258">
        <v>44560</v>
      </c>
      <c r="E130" s="221" t="s">
        <v>337</v>
      </c>
      <c r="F130" s="260" t="s">
        <v>129</v>
      </c>
      <c r="G130" s="261">
        <v>3708.2840000000001</v>
      </c>
      <c r="H130" s="123">
        <f>+ICF[[#This Row],[Сума във Валута]]/RESOURCE!$F$2</f>
        <v>1146.0283023824313</v>
      </c>
      <c r="I130" s="259" t="s">
        <v>338</v>
      </c>
      <c r="J130" s="119"/>
      <c r="K130" s="119">
        <f t="shared" ref="K130:K193" si="1">$K$1</f>
        <v>44592</v>
      </c>
      <c r="L1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0" s="221" t="s">
        <v>321</v>
      </c>
      <c r="N130" s="221" t="s">
        <v>956</v>
      </c>
      <c r="O130" s="221" t="s">
        <v>4</v>
      </c>
      <c r="P130" s="118"/>
    </row>
    <row r="131" spans="2:16" s="90" customFormat="1" x14ac:dyDescent="0.25">
      <c r="B131" s="221" t="s">
        <v>73</v>
      </c>
      <c r="C131" s="257" t="s">
        <v>596</v>
      </c>
      <c r="D131" s="258">
        <v>44591</v>
      </c>
      <c r="E131" s="221" t="s">
        <v>337</v>
      </c>
      <c r="F131" s="260" t="s">
        <v>129</v>
      </c>
      <c r="G131" s="261">
        <v>1834.9549999999999</v>
      </c>
      <c r="H131" s="123">
        <f>+ICF[[#This Row],[Сума във Валута]]/RESOURCE!$F$2</f>
        <v>567.08449611684387</v>
      </c>
      <c r="I131" s="259" t="s">
        <v>338</v>
      </c>
      <c r="J131" s="119"/>
      <c r="K131" s="119">
        <f t="shared" si="1"/>
        <v>44592</v>
      </c>
      <c r="L1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1" s="221" t="s">
        <v>321</v>
      </c>
      <c r="N131" s="221" t="s">
        <v>956</v>
      </c>
      <c r="O131" s="221" t="s">
        <v>4</v>
      </c>
      <c r="P131" s="118"/>
    </row>
    <row r="132" spans="2:16" s="90" customFormat="1" x14ac:dyDescent="0.25">
      <c r="B132" s="221" t="s">
        <v>73</v>
      </c>
      <c r="C132" s="257" t="s">
        <v>801</v>
      </c>
      <c r="D132" s="258">
        <v>44648</v>
      </c>
      <c r="E132" s="221" t="s">
        <v>337</v>
      </c>
      <c r="F132" s="260" t="s">
        <v>129</v>
      </c>
      <c r="G132" s="261">
        <v>707.58</v>
      </c>
      <c r="H132" s="123">
        <f>+ICF[[#This Row],[Сума във Валута]]/RESOURCE!$F$2</f>
        <v>218.67438044113149</v>
      </c>
      <c r="I132" s="259" t="s">
        <v>338</v>
      </c>
      <c r="J132" s="119"/>
      <c r="K132" s="119">
        <f t="shared" si="1"/>
        <v>44592</v>
      </c>
      <c r="L1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2" s="221" t="s">
        <v>321</v>
      </c>
      <c r="N132" s="221" t="s">
        <v>956</v>
      </c>
      <c r="O132" s="221" t="s">
        <v>4</v>
      </c>
      <c r="P132" s="118"/>
    </row>
    <row r="133" spans="2:16" s="90" customFormat="1" x14ac:dyDescent="0.25">
      <c r="B133" s="221" t="s">
        <v>73</v>
      </c>
      <c r="C133" s="257" t="s">
        <v>801</v>
      </c>
      <c r="D133" s="258">
        <v>44682</v>
      </c>
      <c r="E133" s="221" t="s">
        <v>337</v>
      </c>
      <c r="F133" s="260" t="s">
        <v>129</v>
      </c>
      <c r="G133" s="261">
        <v>2013.356</v>
      </c>
      <c r="H133" s="123">
        <f>+ICF[[#This Row],[Сума във Валута]]/RESOURCE!$F$2</f>
        <v>622.21851367680642</v>
      </c>
      <c r="I133" s="259" t="s">
        <v>338</v>
      </c>
      <c r="J133" s="119"/>
      <c r="K133" s="119">
        <f t="shared" si="1"/>
        <v>44592</v>
      </c>
      <c r="L1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3" s="221" t="s">
        <v>321</v>
      </c>
      <c r="N133" s="221" t="s">
        <v>956</v>
      </c>
      <c r="O133" s="221" t="s">
        <v>4</v>
      </c>
      <c r="P133" s="118"/>
    </row>
    <row r="134" spans="2:16" s="90" customFormat="1" x14ac:dyDescent="0.25">
      <c r="B134" s="221" t="s">
        <v>73</v>
      </c>
      <c r="C134" s="257" t="s">
        <v>370</v>
      </c>
      <c r="D134" s="258">
        <v>44560</v>
      </c>
      <c r="E134" s="221" t="s">
        <v>337</v>
      </c>
      <c r="F134" s="260" t="s">
        <v>129</v>
      </c>
      <c r="G134" s="261">
        <v>5737.54</v>
      </c>
      <c r="H134" s="123">
        <f>+ICF[[#This Row],[Сума във Валута]]/RESOURCE!$F$2</f>
        <v>1773.1606387351387</v>
      </c>
      <c r="I134" s="259" t="s">
        <v>338</v>
      </c>
      <c r="J134" s="119"/>
      <c r="K134" s="119">
        <f t="shared" si="1"/>
        <v>44592</v>
      </c>
      <c r="L1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4" s="221" t="s">
        <v>321</v>
      </c>
      <c r="N134" s="221" t="s">
        <v>956</v>
      </c>
      <c r="O134" s="221" t="s">
        <v>4</v>
      </c>
      <c r="P134" s="118"/>
    </row>
    <row r="135" spans="2:16" s="90" customFormat="1" x14ac:dyDescent="0.25">
      <c r="B135" s="221" t="s">
        <v>73</v>
      </c>
      <c r="C135" s="257" t="s">
        <v>370</v>
      </c>
      <c r="D135" s="258">
        <v>44590</v>
      </c>
      <c r="E135" s="221" t="s">
        <v>337</v>
      </c>
      <c r="F135" s="260" t="s">
        <v>129</v>
      </c>
      <c r="G135" s="261">
        <v>3989.0039999999999</v>
      </c>
      <c r="H135" s="123">
        <f>+ICF[[#This Row],[Сума във Валута]]/RESOURCE!$F$2</f>
        <v>1232.7835414754447</v>
      </c>
      <c r="I135" s="259" t="s">
        <v>338</v>
      </c>
      <c r="J135" s="119"/>
      <c r="K135" s="119">
        <f t="shared" si="1"/>
        <v>44592</v>
      </c>
      <c r="L1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5" s="221" t="s">
        <v>321</v>
      </c>
      <c r="N135" s="221" t="s">
        <v>956</v>
      </c>
      <c r="O135" s="221" t="s">
        <v>4</v>
      </c>
      <c r="P135" s="118"/>
    </row>
    <row r="136" spans="2:16" s="90" customFormat="1" x14ac:dyDescent="0.25">
      <c r="B136" s="221" t="s">
        <v>73</v>
      </c>
      <c r="C136" s="257" t="s">
        <v>475</v>
      </c>
      <c r="D136" s="258">
        <v>44681</v>
      </c>
      <c r="E136" s="221" t="s">
        <v>337</v>
      </c>
      <c r="F136" s="260" t="s">
        <v>129</v>
      </c>
      <c r="G136" s="261">
        <v>23.053000000000001</v>
      </c>
      <c r="H136" s="123">
        <f>+ICF[[#This Row],[Сума във Валута]]/RESOURCE!$F$2</f>
        <v>7.1244247891537409</v>
      </c>
      <c r="I136" s="259" t="s">
        <v>338</v>
      </c>
      <c r="J136" s="119"/>
      <c r="K136" s="119">
        <f t="shared" si="1"/>
        <v>44592</v>
      </c>
      <c r="L1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6" s="221" t="s">
        <v>321</v>
      </c>
      <c r="N136" s="221" t="s">
        <v>956</v>
      </c>
      <c r="O136" s="221" t="s">
        <v>4</v>
      </c>
      <c r="P136" s="118"/>
    </row>
    <row r="137" spans="2:16" s="90" customFormat="1" x14ac:dyDescent="0.25">
      <c r="B137" s="221" t="s">
        <v>73</v>
      </c>
      <c r="C137" s="257" t="s">
        <v>894</v>
      </c>
      <c r="D137" s="258">
        <v>44712</v>
      </c>
      <c r="E137" s="221" t="s">
        <v>337</v>
      </c>
      <c r="F137" s="260" t="s">
        <v>129</v>
      </c>
      <c r="G137" s="261">
        <v>5500.8459999999995</v>
      </c>
      <c r="H137" s="123">
        <f>+ICF[[#This Row],[Сума във Валута]]/RESOURCE!$F$2</f>
        <v>1700.0114346816986</v>
      </c>
      <c r="I137" s="259" t="s">
        <v>338</v>
      </c>
      <c r="J137" s="119"/>
      <c r="K137" s="119">
        <f t="shared" si="1"/>
        <v>44592</v>
      </c>
      <c r="L1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7" s="221" t="s">
        <v>321</v>
      </c>
      <c r="N137" s="221" t="s">
        <v>956</v>
      </c>
      <c r="O137" s="221" t="s">
        <v>4</v>
      </c>
      <c r="P137" s="118"/>
    </row>
    <row r="138" spans="2:16" x14ac:dyDescent="0.25">
      <c r="B138" s="221" t="s">
        <v>73</v>
      </c>
      <c r="C138" s="257" t="s">
        <v>804</v>
      </c>
      <c r="D138" s="258">
        <v>44622</v>
      </c>
      <c r="E138" s="221" t="s">
        <v>337</v>
      </c>
      <c r="F138" s="260" t="s">
        <v>129</v>
      </c>
      <c r="G138" s="261">
        <v>5969.7160000000003</v>
      </c>
      <c r="H138" s="123">
        <f>+ICF[[#This Row],[Сума във Валута]]/RESOURCE!$F$2</f>
        <v>1844.91357543954</v>
      </c>
      <c r="I138" s="259" t="s">
        <v>338</v>
      </c>
      <c r="J138" s="119"/>
      <c r="K138" s="119">
        <f t="shared" si="1"/>
        <v>44592</v>
      </c>
      <c r="L1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38" s="221" t="s">
        <v>321</v>
      </c>
      <c r="N138" s="221" t="s">
        <v>956</v>
      </c>
      <c r="O138" s="221" t="s">
        <v>4</v>
      </c>
      <c r="P138" s="118"/>
    </row>
    <row r="139" spans="2:16" x14ac:dyDescent="0.25">
      <c r="B139" s="221" t="s">
        <v>73</v>
      </c>
      <c r="C139" s="257" t="s">
        <v>671</v>
      </c>
      <c r="D139" s="258">
        <v>44622</v>
      </c>
      <c r="E139" s="221" t="s">
        <v>337</v>
      </c>
      <c r="F139" s="260" t="s">
        <v>129</v>
      </c>
      <c r="G139" s="261">
        <v>4383.4639999999999</v>
      </c>
      <c r="H139" s="123">
        <f>+ICF[[#This Row],[Сума във Валута]]/RESOURCE!$F$2</f>
        <v>1354.6896102009723</v>
      </c>
      <c r="I139" s="259" t="s">
        <v>338</v>
      </c>
      <c r="J139" s="119"/>
      <c r="K139" s="119">
        <f t="shared" si="1"/>
        <v>44592</v>
      </c>
      <c r="L1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39" s="221" t="s">
        <v>321</v>
      </c>
      <c r="N139" s="221" t="s">
        <v>956</v>
      </c>
      <c r="O139" s="221" t="s">
        <v>4</v>
      </c>
      <c r="P139" s="118"/>
    </row>
    <row r="140" spans="2:16" x14ac:dyDescent="0.25">
      <c r="B140" s="221" t="s">
        <v>73</v>
      </c>
      <c r="C140" s="257" t="s">
        <v>1163</v>
      </c>
      <c r="D140" s="258">
        <v>44612</v>
      </c>
      <c r="E140" s="221" t="s">
        <v>337</v>
      </c>
      <c r="F140" s="260" t="s">
        <v>129</v>
      </c>
      <c r="G140" s="261">
        <v>-89.372</v>
      </c>
      <c r="H140" s="123">
        <f>+ICF[[#This Row],[Сума във Валута]]/RESOURCE!$F$2</f>
        <v>-27.620010074881712</v>
      </c>
      <c r="I140" s="259" t="s">
        <v>338</v>
      </c>
      <c r="J140" s="119"/>
      <c r="K140" s="119">
        <f t="shared" si="1"/>
        <v>44592</v>
      </c>
      <c r="L1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40" s="221" t="s">
        <v>321</v>
      </c>
      <c r="N140" s="221" t="s">
        <v>956</v>
      </c>
      <c r="O140" s="221" t="s">
        <v>4</v>
      </c>
      <c r="P140" s="118"/>
    </row>
    <row r="141" spans="2:16" x14ac:dyDescent="0.25">
      <c r="B141" s="221" t="s">
        <v>73</v>
      </c>
      <c r="C141" s="257" t="s">
        <v>1163</v>
      </c>
      <c r="D141" s="258">
        <v>44622</v>
      </c>
      <c r="E141" s="221" t="s">
        <v>337</v>
      </c>
      <c r="F141" s="260" t="s">
        <v>129</v>
      </c>
      <c r="G141" s="261">
        <v>1925.827</v>
      </c>
      <c r="H141" s="123">
        <f>+ICF[[#This Row],[Сума във Валута]]/RESOURCE!$F$2</f>
        <v>595.16807436869738</v>
      </c>
      <c r="I141" s="259" t="s">
        <v>338</v>
      </c>
      <c r="J141" s="119"/>
      <c r="K141" s="119">
        <f t="shared" si="1"/>
        <v>44592</v>
      </c>
      <c r="L1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41" s="221" t="s">
        <v>321</v>
      </c>
      <c r="N141" s="221" t="s">
        <v>956</v>
      </c>
      <c r="O141" s="221" t="s">
        <v>4</v>
      </c>
      <c r="P141" s="118"/>
    </row>
    <row r="142" spans="2:16" x14ac:dyDescent="0.25">
      <c r="B142" s="221" t="s">
        <v>73</v>
      </c>
      <c r="C142" s="257" t="s">
        <v>1163</v>
      </c>
      <c r="D142" s="258">
        <v>44622</v>
      </c>
      <c r="E142" s="221" t="s">
        <v>337</v>
      </c>
      <c r="F142" s="260" t="s">
        <v>129</v>
      </c>
      <c r="G142" s="261">
        <v>4419.4179999999997</v>
      </c>
      <c r="H142" s="123">
        <f>+ICF[[#This Row],[Сума във Валута]]/RESOURCE!$F$2</f>
        <v>1365.8010303575345</v>
      </c>
      <c r="I142" s="259" t="s">
        <v>338</v>
      </c>
      <c r="J142" s="119"/>
      <c r="K142" s="119">
        <f t="shared" si="1"/>
        <v>44592</v>
      </c>
      <c r="L1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42" s="221" t="s">
        <v>321</v>
      </c>
      <c r="N142" s="221" t="s">
        <v>956</v>
      </c>
      <c r="O142" s="221" t="s">
        <v>4</v>
      </c>
      <c r="P142" s="118"/>
    </row>
    <row r="143" spans="2:16" x14ac:dyDescent="0.25">
      <c r="B143" s="221" t="s">
        <v>73</v>
      </c>
      <c r="C143" s="257" t="s">
        <v>344</v>
      </c>
      <c r="D143" s="258">
        <v>44660</v>
      </c>
      <c r="E143" s="221" t="s">
        <v>337</v>
      </c>
      <c r="F143" s="260" t="s">
        <v>129</v>
      </c>
      <c r="G143" s="261">
        <v>-20.292000000000002</v>
      </c>
      <c r="H143" s="123">
        <f>+ICF[[#This Row],[Сума във Валута]]/RESOURCE!$F$2</f>
        <v>-6.2711502980743381</v>
      </c>
      <c r="I143" s="259" t="s">
        <v>338</v>
      </c>
      <c r="J143" s="119"/>
      <c r="K143" s="119">
        <f t="shared" si="1"/>
        <v>44592</v>
      </c>
      <c r="L1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3" s="221" t="s">
        <v>321</v>
      </c>
      <c r="N143" s="221" t="s">
        <v>956</v>
      </c>
      <c r="O143" s="221" t="s">
        <v>4</v>
      </c>
      <c r="P143" s="118"/>
    </row>
    <row r="144" spans="2:16" x14ac:dyDescent="0.25">
      <c r="B144" s="221" t="s">
        <v>73</v>
      </c>
      <c r="C144" s="257" t="s">
        <v>344</v>
      </c>
      <c r="D144" s="258">
        <v>44665</v>
      </c>
      <c r="E144" s="221" t="s">
        <v>337</v>
      </c>
      <c r="F144" s="260" t="s">
        <v>129</v>
      </c>
      <c r="G144" s="261">
        <v>94.948999999999998</v>
      </c>
      <c r="H144" s="123">
        <f>+ICF[[#This Row],[Сума във Валута]]/RESOURCE!$F$2</f>
        <v>29.343556556862818</v>
      </c>
      <c r="I144" s="259" t="s">
        <v>338</v>
      </c>
      <c r="J144" s="119"/>
      <c r="K144" s="119">
        <f t="shared" si="1"/>
        <v>44592</v>
      </c>
      <c r="L1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" s="221" t="s">
        <v>321</v>
      </c>
      <c r="N144" s="221" t="s">
        <v>956</v>
      </c>
      <c r="O144" s="221" t="s">
        <v>4</v>
      </c>
      <c r="P144" s="118"/>
    </row>
    <row r="145" spans="2:16" x14ac:dyDescent="0.25">
      <c r="B145" s="221" t="s">
        <v>73</v>
      </c>
      <c r="C145" s="257" t="s">
        <v>344</v>
      </c>
      <c r="D145" s="258">
        <v>44665</v>
      </c>
      <c r="E145" s="221" t="s">
        <v>337</v>
      </c>
      <c r="F145" s="260" t="s">
        <v>129</v>
      </c>
      <c r="G145" s="261">
        <v>94.948999999999998</v>
      </c>
      <c r="H145" s="123">
        <f>+ICF[[#This Row],[Сума във Валута]]/RESOURCE!$F$2</f>
        <v>29.343556556862818</v>
      </c>
      <c r="I145" s="259" t="s">
        <v>338</v>
      </c>
      <c r="J145" s="119"/>
      <c r="K145" s="119">
        <f t="shared" si="1"/>
        <v>44592</v>
      </c>
      <c r="L1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" s="221" t="s">
        <v>321</v>
      </c>
      <c r="N145" s="221" t="s">
        <v>956</v>
      </c>
      <c r="O145" s="221" t="s">
        <v>4</v>
      </c>
      <c r="P145" s="118"/>
    </row>
    <row r="146" spans="2:16" x14ac:dyDescent="0.25">
      <c r="B146" s="221" t="s">
        <v>73</v>
      </c>
      <c r="C146" s="257" t="s">
        <v>344</v>
      </c>
      <c r="D146" s="258">
        <v>44679</v>
      </c>
      <c r="E146" s="221" t="s">
        <v>337</v>
      </c>
      <c r="F146" s="260" t="s">
        <v>129</v>
      </c>
      <c r="G146" s="261">
        <v>77.921999999999997</v>
      </c>
      <c r="H146" s="123">
        <f>+ICF[[#This Row],[Сума във Валута]]/RESOURCE!$F$2</f>
        <v>24.081439657330403</v>
      </c>
      <c r="I146" s="259" t="s">
        <v>338</v>
      </c>
      <c r="J146" s="119"/>
      <c r="K146" s="119">
        <f t="shared" si="1"/>
        <v>44592</v>
      </c>
      <c r="L1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6" s="221" t="s">
        <v>321</v>
      </c>
      <c r="N146" s="221" t="s">
        <v>956</v>
      </c>
      <c r="O146" s="221" t="s">
        <v>4</v>
      </c>
      <c r="P146" s="118"/>
    </row>
    <row r="147" spans="2:16" x14ac:dyDescent="0.25">
      <c r="B147" s="221" t="s">
        <v>73</v>
      </c>
      <c r="C147" s="257" t="s">
        <v>344</v>
      </c>
      <c r="D147" s="258">
        <v>44681</v>
      </c>
      <c r="E147" s="221" t="s">
        <v>337</v>
      </c>
      <c r="F147" s="260" t="s">
        <v>129</v>
      </c>
      <c r="G147" s="261">
        <v>6475.857</v>
      </c>
      <c r="H147" s="123">
        <f>+ICF[[#This Row],[Сума във Валута]]/RESOURCE!$F$2</f>
        <v>2001.3341492133247</v>
      </c>
      <c r="I147" s="259" t="s">
        <v>338</v>
      </c>
      <c r="J147" s="119"/>
      <c r="K147" s="119">
        <f t="shared" si="1"/>
        <v>44592</v>
      </c>
      <c r="L1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7" s="221" t="s">
        <v>321</v>
      </c>
      <c r="N147" s="221" t="s">
        <v>956</v>
      </c>
      <c r="O147" s="221" t="s">
        <v>4</v>
      </c>
      <c r="P147" s="118"/>
    </row>
    <row r="148" spans="2:16" x14ac:dyDescent="0.25">
      <c r="B148" s="221" t="s">
        <v>73</v>
      </c>
      <c r="C148" s="257" t="s">
        <v>344</v>
      </c>
      <c r="D148" s="258">
        <v>44712</v>
      </c>
      <c r="E148" s="221" t="s">
        <v>337</v>
      </c>
      <c r="F148" s="260" t="s">
        <v>129</v>
      </c>
      <c r="G148" s="261">
        <v>5806.2730000000001</v>
      </c>
      <c r="H148" s="123">
        <f>+ICF[[#This Row],[Сума във Валута]]/RESOURCE!$F$2</f>
        <v>1794.40225974034</v>
      </c>
      <c r="I148" s="259" t="s">
        <v>338</v>
      </c>
      <c r="J148" s="119"/>
      <c r="K148" s="119">
        <f t="shared" si="1"/>
        <v>44592</v>
      </c>
      <c r="L1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8" s="221" t="s">
        <v>321</v>
      </c>
      <c r="N148" s="221" t="s">
        <v>956</v>
      </c>
      <c r="O148" s="221" t="s">
        <v>4</v>
      </c>
      <c r="P148" s="118"/>
    </row>
    <row r="149" spans="2:16" x14ac:dyDescent="0.25">
      <c r="B149" s="221" t="s">
        <v>73</v>
      </c>
      <c r="C149" s="257" t="s">
        <v>921</v>
      </c>
      <c r="D149" s="258">
        <v>44712</v>
      </c>
      <c r="E149" s="221" t="s">
        <v>337</v>
      </c>
      <c r="F149" s="260" t="s">
        <v>129</v>
      </c>
      <c r="G149" s="261">
        <v>1562.298</v>
      </c>
      <c r="H149" s="123">
        <f>+ICF[[#This Row],[Сума във Валута]]/RESOURCE!$F$2</f>
        <v>482.82109049777949</v>
      </c>
      <c r="I149" s="259" t="s">
        <v>338</v>
      </c>
      <c r="J149" s="119"/>
      <c r="K149" s="119">
        <f t="shared" si="1"/>
        <v>44592</v>
      </c>
      <c r="L1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" s="221" t="s">
        <v>321</v>
      </c>
      <c r="N149" s="221" t="s">
        <v>956</v>
      </c>
      <c r="O149" s="221" t="s">
        <v>4</v>
      </c>
      <c r="P149" s="118"/>
    </row>
    <row r="150" spans="2:16" x14ac:dyDescent="0.25">
      <c r="B150" s="221" t="s">
        <v>73</v>
      </c>
      <c r="C150" s="257" t="s">
        <v>849</v>
      </c>
      <c r="D150" s="258">
        <v>44622</v>
      </c>
      <c r="E150" s="221" t="s">
        <v>337</v>
      </c>
      <c r="F150" s="260" t="s">
        <v>129</v>
      </c>
      <c r="G150" s="261">
        <v>1213.193</v>
      </c>
      <c r="H150" s="123">
        <f>+ICF[[#This Row],[Сума във Валута]]/RESOURCE!$F$2</f>
        <v>374.93177821662232</v>
      </c>
      <c r="I150" s="259" t="s">
        <v>338</v>
      </c>
      <c r="J150" s="119"/>
      <c r="K150" s="119">
        <f t="shared" si="1"/>
        <v>44592</v>
      </c>
      <c r="L1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0" s="221" t="s">
        <v>321</v>
      </c>
      <c r="N150" s="221" t="s">
        <v>956</v>
      </c>
      <c r="O150" s="221" t="s">
        <v>4</v>
      </c>
      <c r="P150" s="118"/>
    </row>
    <row r="151" spans="2:16" x14ac:dyDescent="0.25">
      <c r="B151" s="221" t="s">
        <v>73</v>
      </c>
      <c r="C151" s="257" t="s">
        <v>599</v>
      </c>
      <c r="D151" s="258">
        <v>44682</v>
      </c>
      <c r="E151" s="221" t="s">
        <v>337</v>
      </c>
      <c r="F151" s="260" t="s">
        <v>129</v>
      </c>
      <c r="G151" s="261">
        <v>725.90800000000002</v>
      </c>
      <c r="H151" s="123">
        <f>+ICF[[#This Row],[Сума във Валута]]/RESOURCE!$F$2</f>
        <v>224.33856547282409</v>
      </c>
      <c r="I151" s="259" t="s">
        <v>338</v>
      </c>
      <c r="J151" s="119"/>
      <c r="K151" s="119">
        <f t="shared" si="1"/>
        <v>44592</v>
      </c>
      <c r="L1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1" s="221" t="s">
        <v>321</v>
      </c>
      <c r="N151" s="221" t="s">
        <v>956</v>
      </c>
      <c r="O151" s="221" t="s">
        <v>4</v>
      </c>
      <c r="P151" s="118"/>
    </row>
    <row r="152" spans="2:16" x14ac:dyDescent="0.25">
      <c r="B152" s="221" t="s">
        <v>73</v>
      </c>
      <c r="C152" s="257" t="s">
        <v>607</v>
      </c>
      <c r="D152" s="258">
        <v>44620</v>
      </c>
      <c r="E152" s="221" t="s">
        <v>337</v>
      </c>
      <c r="F152" s="260" t="s">
        <v>129</v>
      </c>
      <c r="G152" s="261">
        <v>191.929</v>
      </c>
      <c r="H152" s="123">
        <f>+ICF[[#This Row],[Сума във Валута]]/RESOURCE!$F$2</f>
        <v>59.314784425345437</v>
      </c>
      <c r="I152" s="259" t="s">
        <v>338</v>
      </c>
      <c r="J152" s="119"/>
      <c r="K152" s="119">
        <f t="shared" si="1"/>
        <v>44592</v>
      </c>
      <c r="L1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2" s="221" t="s">
        <v>321</v>
      </c>
      <c r="N152" s="221" t="s">
        <v>956</v>
      </c>
      <c r="O152" s="221" t="s">
        <v>4</v>
      </c>
      <c r="P152" s="118"/>
    </row>
    <row r="153" spans="2:16" x14ac:dyDescent="0.25">
      <c r="B153" s="221" t="s">
        <v>73</v>
      </c>
      <c r="C153" s="257" t="s">
        <v>553</v>
      </c>
      <c r="D153" s="258">
        <v>44712</v>
      </c>
      <c r="E153" s="221" t="s">
        <v>337</v>
      </c>
      <c r="F153" s="260" t="s">
        <v>129</v>
      </c>
      <c r="G153" s="261">
        <v>2622.8829999999998</v>
      </c>
      <c r="H153" s="123">
        <f>+ICF[[#This Row],[Сума във Валута]]/RESOURCE!$F$2</f>
        <v>810.59006048019478</v>
      </c>
      <c r="I153" s="259" t="s">
        <v>338</v>
      </c>
      <c r="J153" s="119"/>
      <c r="K153" s="119">
        <f t="shared" si="1"/>
        <v>44592</v>
      </c>
      <c r="L1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3" s="221" t="s">
        <v>321</v>
      </c>
      <c r="N153" s="221" t="s">
        <v>956</v>
      </c>
      <c r="O153" s="221" t="s">
        <v>4</v>
      </c>
      <c r="P153" s="118"/>
    </row>
    <row r="154" spans="2:16" x14ac:dyDescent="0.25">
      <c r="B154" s="221" t="s">
        <v>73</v>
      </c>
      <c r="C154" s="257" t="s">
        <v>342</v>
      </c>
      <c r="D154" s="258">
        <v>43186</v>
      </c>
      <c r="E154" s="221" t="s">
        <v>337</v>
      </c>
      <c r="F154" s="260" t="s">
        <v>129</v>
      </c>
      <c r="G154" s="261">
        <v>-0.6</v>
      </c>
      <c r="H154" s="123">
        <f>+ICF[[#This Row],[Сума във Валута]]/RESOURCE!$F$2</f>
        <v>-0.18542727078871488</v>
      </c>
      <c r="I154" s="259" t="s">
        <v>338</v>
      </c>
      <c r="J154" s="119"/>
      <c r="K154" s="119">
        <f t="shared" si="1"/>
        <v>44592</v>
      </c>
      <c r="L1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" s="221" t="s">
        <v>321</v>
      </c>
      <c r="N154" s="221" t="s">
        <v>956</v>
      </c>
      <c r="O154" s="221" t="s">
        <v>4</v>
      </c>
      <c r="P154" s="118"/>
    </row>
    <row r="155" spans="2:16" x14ac:dyDescent="0.25">
      <c r="B155" s="221" t="s">
        <v>73</v>
      </c>
      <c r="C155" s="257" t="s">
        <v>841</v>
      </c>
      <c r="D155" s="258">
        <v>44590</v>
      </c>
      <c r="E155" s="221" t="s">
        <v>337</v>
      </c>
      <c r="F155" s="260" t="s">
        <v>129</v>
      </c>
      <c r="G155" s="261">
        <v>246.29900000000001</v>
      </c>
      <c r="H155" s="123">
        <f>+ICF[[#This Row],[Сума във Валута]]/RESOURCE!$F$2</f>
        <v>76.117585613316152</v>
      </c>
      <c r="I155" s="259" t="s">
        <v>338</v>
      </c>
      <c r="J155" s="119"/>
      <c r="K155" s="119">
        <f t="shared" si="1"/>
        <v>44592</v>
      </c>
      <c r="L1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5" s="221" t="s">
        <v>321</v>
      </c>
      <c r="N155" s="221" t="s">
        <v>956</v>
      </c>
      <c r="O155" s="221" t="s">
        <v>4</v>
      </c>
      <c r="P155" s="118"/>
    </row>
    <row r="156" spans="2:16" x14ac:dyDescent="0.25">
      <c r="B156" s="221" t="s">
        <v>73</v>
      </c>
      <c r="C156" s="257" t="s">
        <v>841</v>
      </c>
      <c r="D156" s="258">
        <v>44622</v>
      </c>
      <c r="E156" s="221" t="s">
        <v>337</v>
      </c>
      <c r="F156" s="260" t="s">
        <v>129</v>
      </c>
      <c r="G156" s="261">
        <v>2110.39</v>
      </c>
      <c r="H156" s="123">
        <f>+ICF[[#This Row],[Сума във Валута]]/RESOURCE!$F$2</f>
        <v>652.20642999966003</v>
      </c>
      <c r="I156" s="259" t="s">
        <v>338</v>
      </c>
      <c r="J156" s="119"/>
      <c r="K156" s="119">
        <f t="shared" si="1"/>
        <v>44592</v>
      </c>
      <c r="L1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6" s="221" t="s">
        <v>321</v>
      </c>
      <c r="N156" s="221" t="s">
        <v>956</v>
      </c>
      <c r="O156" s="221" t="s">
        <v>4</v>
      </c>
      <c r="P156" s="118"/>
    </row>
    <row r="157" spans="2:16" x14ac:dyDescent="0.25">
      <c r="B157" s="221" t="s">
        <v>73</v>
      </c>
      <c r="C157" s="257" t="s">
        <v>897</v>
      </c>
      <c r="D157" s="258">
        <v>43230</v>
      </c>
      <c r="E157" s="221" t="s">
        <v>337</v>
      </c>
      <c r="F157" s="260" t="s">
        <v>129</v>
      </c>
      <c r="G157" s="261">
        <v>-7</v>
      </c>
      <c r="H157" s="123">
        <f>+ICF[[#This Row],[Сума във Валута]]/RESOURCE!$F$2</f>
        <v>-2.1633181592016739</v>
      </c>
      <c r="I157" s="259" t="s">
        <v>338</v>
      </c>
      <c r="J157" s="119"/>
      <c r="K157" s="119">
        <f t="shared" si="1"/>
        <v>44592</v>
      </c>
      <c r="L1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7" s="221" t="s">
        <v>321</v>
      </c>
      <c r="N157" s="221" t="s">
        <v>956</v>
      </c>
      <c r="O157" s="221" t="s">
        <v>4</v>
      </c>
      <c r="P157" s="118"/>
    </row>
    <row r="158" spans="2:16" x14ac:dyDescent="0.25">
      <c r="B158" s="221" t="s">
        <v>73</v>
      </c>
      <c r="C158" s="257" t="s">
        <v>897</v>
      </c>
      <c r="D158" s="258">
        <v>44712</v>
      </c>
      <c r="E158" s="221" t="s">
        <v>337</v>
      </c>
      <c r="F158" s="260" t="s">
        <v>129</v>
      </c>
      <c r="G158" s="261">
        <v>7103.7240000000002</v>
      </c>
      <c r="H158" s="123">
        <f>+ICF[[#This Row],[Сума във Валута]]/RESOURCE!$F$2</f>
        <v>2195.3735895938216</v>
      </c>
      <c r="I158" s="259" t="s">
        <v>338</v>
      </c>
      <c r="J158" s="119"/>
      <c r="K158" s="119">
        <f t="shared" si="1"/>
        <v>44592</v>
      </c>
      <c r="L1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8" s="221" t="s">
        <v>321</v>
      </c>
      <c r="N158" s="221" t="s">
        <v>956</v>
      </c>
      <c r="O158" s="221" t="s">
        <v>4</v>
      </c>
      <c r="P158" s="118"/>
    </row>
    <row r="159" spans="2:16" x14ac:dyDescent="0.25">
      <c r="B159" s="221" t="s">
        <v>73</v>
      </c>
      <c r="C159" s="257" t="s">
        <v>632</v>
      </c>
      <c r="D159" s="258">
        <v>44618</v>
      </c>
      <c r="E159" s="221" t="s">
        <v>337</v>
      </c>
      <c r="F159" s="260" t="s">
        <v>129</v>
      </c>
      <c r="G159" s="261">
        <v>555.67600000000004</v>
      </c>
      <c r="H159" s="123">
        <f>+ICF[[#This Row],[Сума във Валута]]/RESOURCE!$F$2</f>
        <v>171.72914020464992</v>
      </c>
      <c r="I159" s="259" t="s">
        <v>338</v>
      </c>
      <c r="J159" s="119"/>
      <c r="K159" s="119">
        <f t="shared" si="1"/>
        <v>44592</v>
      </c>
      <c r="L1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59" s="221" t="s">
        <v>321</v>
      </c>
      <c r="N159" s="221" t="s">
        <v>956</v>
      </c>
      <c r="O159" s="221" t="s">
        <v>4</v>
      </c>
      <c r="P159" s="118"/>
    </row>
    <row r="160" spans="2:16" x14ac:dyDescent="0.25">
      <c r="B160" s="221" t="s">
        <v>73</v>
      </c>
      <c r="C160" s="257" t="s">
        <v>1137</v>
      </c>
      <c r="D160" s="258">
        <v>44583</v>
      </c>
      <c r="E160" s="221" t="s">
        <v>337</v>
      </c>
      <c r="F160" s="260" t="s">
        <v>129</v>
      </c>
      <c r="G160" s="261">
        <v>2903.6</v>
      </c>
      <c r="H160" s="123">
        <f>+ICF[[#This Row],[Сума във Валута]]/RESOURCE!$F$2</f>
        <v>897.3443724368542</v>
      </c>
      <c r="I160" s="259" t="s">
        <v>338</v>
      </c>
      <c r="J160" s="119"/>
      <c r="K160" s="119">
        <f t="shared" si="1"/>
        <v>44592</v>
      </c>
      <c r="L1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0" s="221" t="s">
        <v>321</v>
      </c>
      <c r="N160" s="221" t="s">
        <v>956</v>
      </c>
      <c r="O160" s="221" t="s">
        <v>4</v>
      </c>
      <c r="P160" s="118"/>
    </row>
    <row r="161" spans="2:16" x14ac:dyDescent="0.25">
      <c r="B161" s="221" t="s">
        <v>73</v>
      </c>
      <c r="C161" s="257" t="s">
        <v>1137</v>
      </c>
      <c r="D161" s="258">
        <v>44583</v>
      </c>
      <c r="E161" s="221" t="s">
        <v>337</v>
      </c>
      <c r="F161" s="260" t="s">
        <v>129</v>
      </c>
      <c r="G161" s="261">
        <v>718.76</v>
      </c>
      <c r="H161" s="123">
        <f>+ICF[[#This Row],[Сума във Валута]]/RESOURCE!$F$2</f>
        <v>222.12950858682785</v>
      </c>
      <c r="I161" s="259" t="s">
        <v>338</v>
      </c>
      <c r="J161" s="119"/>
      <c r="K161" s="119">
        <f t="shared" si="1"/>
        <v>44592</v>
      </c>
      <c r="L1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1" s="221" t="s">
        <v>321</v>
      </c>
      <c r="N161" s="221" t="s">
        <v>956</v>
      </c>
      <c r="O161" s="221" t="s">
        <v>4</v>
      </c>
      <c r="P161" s="118"/>
    </row>
    <row r="162" spans="2:16" x14ac:dyDescent="0.25">
      <c r="B162" s="221" t="s">
        <v>73</v>
      </c>
      <c r="C162" s="257" t="s">
        <v>1234</v>
      </c>
      <c r="D162" s="258">
        <v>44695</v>
      </c>
      <c r="E162" s="221" t="s">
        <v>337</v>
      </c>
      <c r="F162" s="260" t="s">
        <v>129</v>
      </c>
      <c r="G162" s="261">
        <v>448.03100000000001</v>
      </c>
      <c r="H162" s="123">
        <f>+ICF[[#This Row],[Сума във Валута]]/RESOURCE!$F$2</f>
        <v>138.46194259789786</v>
      </c>
      <c r="I162" s="259" t="s">
        <v>338</v>
      </c>
      <c r="J162" s="119"/>
      <c r="K162" s="119">
        <f t="shared" si="1"/>
        <v>44592</v>
      </c>
      <c r="L1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2" s="221" t="s">
        <v>321</v>
      </c>
      <c r="N162" s="221" t="s">
        <v>956</v>
      </c>
      <c r="O162" s="221" t="s">
        <v>4</v>
      </c>
      <c r="P162" s="118"/>
    </row>
    <row r="163" spans="2:16" x14ac:dyDescent="0.25">
      <c r="B163" s="221" t="s">
        <v>73</v>
      </c>
      <c r="C163" s="257" t="s">
        <v>1235</v>
      </c>
      <c r="D163" s="258">
        <v>44675</v>
      </c>
      <c r="E163" s="221" t="s">
        <v>337</v>
      </c>
      <c r="F163" s="260" t="s">
        <v>129</v>
      </c>
      <c r="G163" s="261">
        <v>161.25</v>
      </c>
      <c r="H163" s="123">
        <f>+ICF[[#This Row],[Сума във Валута]]/RESOURCE!$F$2</f>
        <v>49.833579024467127</v>
      </c>
      <c r="I163" s="259" t="s">
        <v>338</v>
      </c>
      <c r="J163" s="119"/>
      <c r="K163" s="119">
        <f t="shared" si="1"/>
        <v>44592</v>
      </c>
      <c r="L1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3" s="221" t="s">
        <v>321</v>
      </c>
      <c r="N163" s="221" t="s">
        <v>956</v>
      </c>
      <c r="O163" s="221" t="s">
        <v>4</v>
      </c>
      <c r="P163" s="118"/>
    </row>
    <row r="164" spans="2:16" x14ac:dyDescent="0.25">
      <c r="B164" s="221" t="s">
        <v>73</v>
      </c>
      <c r="C164" s="257" t="s">
        <v>1235</v>
      </c>
      <c r="D164" s="258">
        <v>44675</v>
      </c>
      <c r="E164" s="221" t="s">
        <v>337</v>
      </c>
      <c r="F164" s="260" t="s">
        <v>129</v>
      </c>
      <c r="G164" s="261">
        <v>161.25</v>
      </c>
      <c r="H164" s="123">
        <f>+ICF[[#This Row],[Сума във Валута]]/RESOURCE!$F$2</f>
        <v>49.833579024467127</v>
      </c>
      <c r="I164" s="259" t="s">
        <v>338</v>
      </c>
      <c r="J164" s="119"/>
      <c r="K164" s="119">
        <f t="shared" si="1"/>
        <v>44592</v>
      </c>
      <c r="L1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" s="221" t="s">
        <v>321</v>
      </c>
      <c r="N164" s="221" t="s">
        <v>956</v>
      </c>
      <c r="O164" s="221" t="s">
        <v>4</v>
      </c>
      <c r="P164" s="118"/>
    </row>
    <row r="165" spans="2:16" x14ac:dyDescent="0.25">
      <c r="B165" s="221" t="s">
        <v>73</v>
      </c>
      <c r="C165" s="257" t="s">
        <v>526</v>
      </c>
      <c r="D165" s="258">
        <v>44682</v>
      </c>
      <c r="E165" s="221" t="s">
        <v>337</v>
      </c>
      <c r="F165" s="260" t="s">
        <v>129</v>
      </c>
      <c r="G165" s="261">
        <v>26956.063999999998</v>
      </c>
      <c r="H165" s="123">
        <f>+ICF[[#This Row],[Сума във Валута]]/RESOURCE!$F$2</f>
        <v>8330.6489645432157</v>
      </c>
      <c r="I165" s="259" t="s">
        <v>338</v>
      </c>
      <c r="J165" s="119"/>
      <c r="K165" s="119">
        <f t="shared" si="1"/>
        <v>44592</v>
      </c>
      <c r="L1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5" s="221" t="s">
        <v>321</v>
      </c>
      <c r="N165" s="221" t="s">
        <v>956</v>
      </c>
      <c r="O165" s="221" t="s">
        <v>4</v>
      </c>
      <c r="P165" s="118"/>
    </row>
    <row r="166" spans="2:16" x14ac:dyDescent="0.25">
      <c r="B166" s="221" t="s">
        <v>73</v>
      </c>
      <c r="C166" s="257" t="s">
        <v>1183</v>
      </c>
      <c r="D166" s="258">
        <v>44622</v>
      </c>
      <c r="E166" s="221" t="s">
        <v>337</v>
      </c>
      <c r="F166" s="260" t="s">
        <v>129</v>
      </c>
      <c r="G166" s="261">
        <v>34883.209000000003</v>
      </c>
      <c r="H166" s="123">
        <f>+ICF[[#This Row],[Сума във Валута]]/RESOURCE!$F$2</f>
        <v>10780.497068703895</v>
      </c>
      <c r="I166" s="259" t="s">
        <v>338</v>
      </c>
      <c r="J166" s="119"/>
      <c r="K166" s="119">
        <f t="shared" si="1"/>
        <v>44592</v>
      </c>
      <c r="L1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66" s="221" t="s">
        <v>321</v>
      </c>
      <c r="N166" s="221" t="s">
        <v>956</v>
      </c>
      <c r="O166" s="221" t="s">
        <v>4</v>
      </c>
      <c r="P166" s="118"/>
    </row>
    <row r="167" spans="2:16" x14ac:dyDescent="0.25">
      <c r="B167" s="221" t="s">
        <v>73</v>
      </c>
      <c r="C167" s="257" t="s">
        <v>1171</v>
      </c>
      <c r="D167" s="258">
        <v>44617</v>
      </c>
      <c r="E167" s="221" t="s">
        <v>337</v>
      </c>
      <c r="F167" s="260" t="s">
        <v>129</v>
      </c>
      <c r="G167" s="261">
        <v>186.24</v>
      </c>
      <c r="H167" s="123">
        <f>+ICF[[#This Row],[Сума във Валута]]/RESOURCE!$F$2</f>
        <v>57.556624852817109</v>
      </c>
      <c r="I167" s="259" t="s">
        <v>338</v>
      </c>
      <c r="J167" s="119"/>
      <c r="K167" s="119">
        <f t="shared" si="1"/>
        <v>44592</v>
      </c>
      <c r="L1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67" s="221" t="s">
        <v>321</v>
      </c>
      <c r="N167" s="221" t="s">
        <v>956</v>
      </c>
      <c r="O167" s="221" t="s">
        <v>4</v>
      </c>
      <c r="P167" s="118"/>
    </row>
    <row r="168" spans="2:16" x14ac:dyDescent="0.25">
      <c r="B168" s="221" t="s">
        <v>73</v>
      </c>
      <c r="C168" s="257" t="s">
        <v>1171</v>
      </c>
      <c r="D168" s="258">
        <v>44618</v>
      </c>
      <c r="E168" s="221" t="s">
        <v>337</v>
      </c>
      <c r="F168" s="260" t="s">
        <v>129</v>
      </c>
      <c r="G168" s="261">
        <v>575.37</v>
      </c>
      <c r="H168" s="123">
        <f>+ICF[[#This Row],[Сума във Валута]]/RESOURCE!$F$2</f>
        <v>177.81548132283814</v>
      </c>
      <c r="I168" s="259" t="s">
        <v>338</v>
      </c>
      <c r="J168" s="119"/>
      <c r="K168" s="119">
        <f t="shared" si="1"/>
        <v>44592</v>
      </c>
      <c r="L1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68" s="221" t="s">
        <v>321</v>
      </c>
      <c r="N168" s="221" t="s">
        <v>956</v>
      </c>
      <c r="O168" s="221" t="s">
        <v>4</v>
      </c>
      <c r="P168" s="118"/>
    </row>
    <row r="169" spans="2:16" x14ac:dyDescent="0.25">
      <c r="B169" s="221" t="s">
        <v>73</v>
      </c>
      <c r="C169" s="257" t="s">
        <v>1171</v>
      </c>
      <c r="D169" s="258">
        <v>44646</v>
      </c>
      <c r="E169" s="221" t="s">
        <v>337</v>
      </c>
      <c r="F169" s="260" t="s">
        <v>129</v>
      </c>
      <c r="G169" s="261">
        <v>133.88</v>
      </c>
      <c r="H169" s="123">
        <f>+ICF[[#This Row],[Сума във Валута]]/RESOURCE!$F$2</f>
        <v>41.375005021988585</v>
      </c>
      <c r="I169" s="259" t="s">
        <v>338</v>
      </c>
      <c r="J169" s="119"/>
      <c r="K169" s="119">
        <f t="shared" si="1"/>
        <v>44592</v>
      </c>
      <c r="L1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69" s="221" t="s">
        <v>321</v>
      </c>
      <c r="N169" s="221" t="s">
        <v>956</v>
      </c>
      <c r="O169" s="221" t="s">
        <v>4</v>
      </c>
      <c r="P169" s="118"/>
    </row>
    <row r="170" spans="2:16" x14ac:dyDescent="0.25">
      <c r="B170" s="221" t="s">
        <v>73</v>
      </c>
      <c r="C170" s="257" t="s">
        <v>1171</v>
      </c>
      <c r="D170" s="258">
        <v>44646</v>
      </c>
      <c r="E170" s="221" t="s">
        <v>337</v>
      </c>
      <c r="F170" s="260" t="s">
        <v>129</v>
      </c>
      <c r="G170" s="261">
        <v>186.24</v>
      </c>
      <c r="H170" s="123">
        <f>+ICF[[#This Row],[Сума във Валута]]/RESOURCE!$F$2</f>
        <v>57.556624852817109</v>
      </c>
      <c r="I170" s="259" t="s">
        <v>338</v>
      </c>
      <c r="J170" s="119"/>
      <c r="K170" s="119">
        <f t="shared" si="1"/>
        <v>44592</v>
      </c>
      <c r="L1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70" s="221" t="s">
        <v>321</v>
      </c>
      <c r="N170" s="221" t="s">
        <v>956</v>
      </c>
      <c r="O170" s="221" t="s">
        <v>4</v>
      </c>
      <c r="P170" s="118"/>
    </row>
    <row r="171" spans="2:16" x14ac:dyDescent="0.25">
      <c r="B171" s="221" t="s">
        <v>73</v>
      </c>
      <c r="C171" s="257" t="s">
        <v>1171</v>
      </c>
      <c r="D171" s="258">
        <v>44646</v>
      </c>
      <c r="E171" s="221" t="s">
        <v>337</v>
      </c>
      <c r="F171" s="260" t="s">
        <v>129</v>
      </c>
      <c r="G171" s="261">
        <v>186.24</v>
      </c>
      <c r="H171" s="123">
        <f>+ICF[[#This Row],[Сума във Валута]]/RESOURCE!$F$2</f>
        <v>57.556624852817109</v>
      </c>
      <c r="I171" s="259" t="s">
        <v>338</v>
      </c>
      <c r="J171" s="119"/>
      <c r="K171" s="119">
        <f t="shared" si="1"/>
        <v>44592</v>
      </c>
      <c r="L1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71" s="221" t="s">
        <v>321</v>
      </c>
      <c r="N171" s="221" t="s">
        <v>956</v>
      </c>
      <c r="O171" s="221" t="s">
        <v>4</v>
      </c>
      <c r="P171" s="118"/>
    </row>
    <row r="172" spans="2:16" x14ac:dyDescent="0.25">
      <c r="B172" s="221" t="s">
        <v>73</v>
      </c>
      <c r="C172" s="257" t="s">
        <v>1171</v>
      </c>
      <c r="D172" s="258">
        <v>44646</v>
      </c>
      <c r="E172" s="221" t="s">
        <v>337</v>
      </c>
      <c r="F172" s="260" t="s">
        <v>129</v>
      </c>
      <c r="G172" s="261">
        <v>831.22</v>
      </c>
      <c r="H172" s="123">
        <f>+ICF[[#This Row],[Сума във Валута]]/RESOURCE!$F$2</f>
        <v>256.88476004165932</v>
      </c>
      <c r="I172" s="259" t="s">
        <v>338</v>
      </c>
      <c r="J172" s="119"/>
      <c r="K172" s="119">
        <f t="shared" si="1"/>
        <v>44592</v>
      </c>
      <c r="L1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72" s="221" t="s">
        <v>321</v>
      </c>
      <c r="N172" s="221" t="s">
        <v>956</v>
      </c>
      <c r="O172" s="221" t="s">
        <v>4</v>
      </c>
      <c r="P172" s="118"/>
    </row>
    <row r="173" spans="2:16" x14ac:dyDescent="0.25">
      <c r="B173" s="221" t="s">
        <v>73</v>
      </c>
      <c r="C173" s="257" t="s">
        <v>1171</v>
      </c>
      <c r="D173" s="258">
        <v>44653</v>
      </c>
      <c r="E173" s="221" t="s">
        <v>337</v>
      </c>
      <c r="F173" s="260" t="s">
        <v>129</v>
      </c>
      <c r="G173" s="261">
        <v>4082.3</v>
      </c>
      <c r="H173" s="123">
        <f>+ICF[[#This Row],[Сума във Валута]]/RESOURCE!$F$2</f>
        <v>1261.6162459012849</v>
      </c>
      <c r="I173" s="259" t="s">
        <v>338</v>
      </c>
      <c r="J173" s="119"/>
      <c r="K173" s="119">
        <f t="shared" si="1"/>
        <v>44592</v>
      </c>
      <c r="L1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3" s="221" t="s">
        <v>321</v>
      </c>
      <c r="N173" s="221" t="s">
        <v>956</v>
      </c>
      <c r="O173" s="221" t="s">
        <v>4</v>
      </c>
      <c r="P173" s="118"/>
    </row>
    <row r="174" spans="2:16" x14ac:dyDescent="0.25">
      <c r="B174" s="221" t="s">
        <v>73</v>
      </c>
      <c r="C174" s="257" t="s">
        <v>1171</v>
      </c>
      <c r="D174" s="258">
        <v>44659</v>
      </c>
      <c r="E174" s="221" t="s">
        <v>337</v>
      </c>
      <c r="F174" s="260" t="s">
        <v>129</v>
      </c>
      <c r="G174" s="261">
        <v>962.12</v>
      </c>
      <c r="H174" s="123">
        <f>+ICF[[#This Row],[Сума във Валута]]/RESOURCE!$F$2</f>
        <v>297.33880961873064</v>
      </c>
      <c r="I174" s="259" t="s">
        <v>338</v>
      </c>
      <c r="J174" s="119"/>
      <c r="K174" s="119">
        <f t="shared" si="1"/>
        <v>44592</v>
      </c>
      <c r="L1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4" s="221" t="s">
        <v>321</v>
      </c>
      <c r="N174" s="221" t="s">
        <v>956</v>
      </c>
      <c r="O174" s="221" t="s">
        <v>4</v>
      </c>
      <c r="P174" s="118"/>
    </row>
    <row r="175" spans="2:16" x14ac:dyDescent="0.25">
      <c r="B175" s="221" t="s">
        <v>73</v>
      </c>
      <c r="C175" s="257" t="s">
        <v>1171</v>
      </c>
      <c r="D175" s="258">
        <v>44659</v>
      </c>
      <c r="E175" s="221" t="s">
        <v>337</v>
      </c>
      <c r="F175" s="260" t="s">
        <v>129</v>
      </c>
      <c r="G175" s="261">
        <v>240.98</v>
      </c>
      <c r="H175" s="123">
        <f>+ICF[[#This Row],[Сума във Валута]]/RESOURCE!$F$2</f>
        <v>74.473772857774193</v>
      </c>
      <c r="I175" s="259" t="s">
        <v>338</v>
      </c>
      <c r="J175" s="119"/>
      <c r="K175" s="119">
        <f t="shared" si="1"/>
        <v>44592</v>
      </c>
      <c r="L1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5" s="221" t="s">
        <v>321</v>
      </c>
      <c r="N175" s="221" t="s">
        <v>956</v>
      </c>
      <c r="O175" s="221" t="s">
        <v>4</v>
      </c>
      <c r="P175" s="118"/>
    </row>
    <row r="176" spans="2:16" x14ac:dyDescent="0.25">
      <c r="B176" s="221" t="s">
        <v>73</v>
      </c>
      <c r="C176" s="257" t="s">
        <v>1171</v>
      </c>
      <c r="D176" s="258">
        <v>44672</v>
      </c>
      <c r="E176" s="221" t="s">
        <v>337</v>
      </c>
      <c r="F176" s="260" t="s">
        <v>129</v>
      </c>
      <c r="G176" s="261">
        <v>313.57</v>
      </c>
      <c r="H176" s="123">
        <f>+ICF[[#This Row],[Сума във Валута]]/RESOURCE!$F$2</f>
        <v>96.907382168695548</v>
      </c>
      <c r="I176" s="259" t="s">
        <v>338</v>
      </c>
      <c r="J176" s="119"/>
      <c r="K176" s="119">
        <f t="shared" si="1"/>
        <v>44592</v>
      </c>
      <c r="L1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6" s="221" t="s">
        <v>321</v>
      </c>
      <c r="N176" s="221" t="s">
        <v>956</v>
      </c>
      <c r="O176" s="221" t="s">
        <v>4</v>
      </c>
      <c r="P176" s="118"/>
    </row>
    <row r="177" spans="2:16" x14ac:dyDescent="0.25">
      <c r="B177" s="221" t="s">
        <v>73</v>
      </c>
      <c r="C177" s="257" t="s">
        <v>1171</v>
      </c>
      <c r="D177" s="258">
        <v>44678</v>
      </c>
      <c r="E177" s="221" t="s">
        <v>337</v>
      </c>
      <c r="F177" s="260" t="s">
        <v>129</v>
      </c>
      <c r="G177" s="261">
        <v>133.88</v>
      </c>
      <c r="H177" s="123">
        <f>+ICF[[#This Row],[Сума във Валута]]/RESOURCE!$F$2</f>
        <v>41.375005021988585</v>
      </c>
      <c r="I177" s="259" t="s">
        <v>338</v>
      </c>
      <c r="J177" s="119"/>
      <c r="K177" s="119">
        <f t="shared" si="1"/>
        <v>44592</v>
      </c>
      <c r="L1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" s="221" t="s">
        <v>321</v>
      </c>
      <c r="N177" s="221" t="s">
        <v>956</v>
      </c>
      <c r="O177" s="221" t="s">
        <v>4</v>
      </c>
      <c r="P177" s="118"/>
    </row>
    <row r="178" spans="2:16" x14ac:dyDescent="0.25">
      <c r="B178" s="221" t="s">
        <v>73</v>
      </c>
      <c r="C178" s="257" t="s">
        <v>1171</v>
      </c>
      <c r="D178" s="258">
        <v>44678</v>
      </c>
      <c r="E178" s="221" t="s">
        <v>337</v>
      </c>
      <c r="F178" s="260" t="s">
        <v>129</v>
      </c>
      <c r="G178" s="261">
        <v>186.24</v>
      </c>
      <c r="H178" s="123">
        <f>+ICF[[#This Row],[Сума във Валута]]/RESOURCE!$F$2</f>
        <v>57.556624852817109</v>
      </c>
      <c r="I178" s="259" t="s">
        <v>338</v>
      </c>
      <c r="J178" s="119"/>
      <c r="K178" s="119">
        <f t="shared" si="1"/>
        <v>44592</v>
      </c>
      <c r="L1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8" s="221" t="s">
        <v>321</v>
      </c>
      <c r="N178" s="221" t="s">
        <v>956</v>
      </c>
      <c r="O178" s="221" t="s">
        <v>4</v>
      </c>
      <c r="P178" s="118"/>
    </row>
    <row r="179" spans="2:16" x14ac:dyDescent="0.25">
      <c r="B179" s="221" t="s">
        <v>73</v>
      </c>
      <c r="C179" s="257" t="s">
        <v>1171</v>
      </c>
      <c r="D179" s="258">
        <v>44680</v>
      </c>
      <c r="E179" s="221" t="s">
        <v>337</v>
      </c>
      <c r="F179" s="260" t="s">
        <v>129</v>
      </c>
      <c r="G179" s="261">
        <v>186.24</v>
      </c>
      <c r="H179" s="123">
        <f>+ICF[[#This Row],[Сума във Валута]]/RESOURCE!$F$2</f>
        <v>57.556624852817109</v>
      </c>
      <c r="I179" s="259" t="s">
        <v>338</v>
      </c>
      <c r="J179" s="119"/>
      <c r="K179" s="119">
        <f t="shared" si="1"/>
        <v>44592</v>
      </c>
      <c r="L1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" s="221" t="s">
        <v>321</v>
      </c>
      <c r="N179" s="221" t="s">
        <v>956</v>
      </c>
      <c r="O179" s="221" t="s">
        <v>4</v>
      </c>
      <c r="P179" s="118"/>
    </row>
    <row r="180" spans="2:16" x14ac:dyDescent="0.25">
      <c r="B180" s="221" t="s">
        <v>73</v>
      </c>
      <c r="C180" s="257" t="s">
        <v>426</v>
      </c>
      <c r="D180" s="258">
        <v>44099</v>
      </c>
      <c r="E180" s="221" t="s">
        <v>337</v>
      </c>
      <c r="F180" s="260" t="s">
        <v>129</v>
      </c>
      <c r="G180" s="261">
        <v>148.16</v>
      </c>
      <c r="H180" s="123">
        <f>+ICF[[#This Row],[Сума във Валута]]/RESOURCE!$F$2</f>
        <v>45.78817406676</v>
      </c>
      <c r="I180" s="259" t="s">
        <v>338</v>
      </c>
      <c r="J180" s="119"/>
      <c r="K180" s="119">
        <f t="shared" si="1"/>
        <v>44592</v>
      </c>
      <c r="L1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0" s="221" t="s">
        <v>321</v>
      </c>
      <c r="N180" s="221" t="s">
        <v>956</v>
      </c>
      <c r="O180" s="221" t="s">
        <v>4</v>
      </c>
      <c r="P180" s="118"/>
    </row>
    <row r="181" spans="2:16" x14ac:dyDescent="0.25">
      <c r="B181" s="221" t="s">
        <v>73</v>
      </c>
      <c r="C181" s="257" t="s">
        <v>1196</v>
      </c>
      <c r="D181" s="258">
        <v>44625</v>
      </c>
      <c r="E181" s="221" t="s">
        <v>337</v>
      </c>
      <c r="F181" s="260" t="s">
        <v>129</v>
      </c>
      <c r="G181" s="261">
        <v>1986.615</v>
      </c>
      <c r="H181" s="123">
        <f>+ICF[[#This Row],[Сума във Валута]]/RESOURCE!$F$2</f>
        <v>613.95432926320473</v>
      </c>
      <c r="I181" s="259" t="s">
        <v>338</v>
      </c>
      <c r="J181" s="119"/>
      <c r="K181" s="119">
        <f t="shared" si="1"/>
        <v>44592</v>
      </c>
      <c r="L1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1" s="221" t="s">
        <v>321</v>
      </c>
      <c r="N181" s="221" t="s">
        <v>956</v>
      </c>
      <c r="O181" s="221" t="s">
        <v>4</v>
      </c>
      <c r="P181" s="118"/>
    </row>
    <row r="182" spans="2:16" x14ac:dyDescent="0.25">
      <c r="B182" s="221" t="s">
        <v>73</v>
      </c>
      <c r="C182" s="257" t="s">
        <v>1196</v>
      </c>
      <c r="D182" s="258">
        <v>44646</v>
      </c>
      <c r="E182" s="221" t="s">
        <v>337</v>
      </c>
      <c r="F182" s="260" t="s">
        <v>129</v>
      </c>
      <c r="G182" s="261">
        <v>202.71</v>
      </c>
      <c r="H182" s="123">
        <f>+ICF[[#This Row],[Сума във Валута]]/RESOURCE!$F$2</f>
        <v>62.646603435967329</v>
      </c>
      <c r="I182" s="259" t="s">
        <v>338</v>
      </c>
      <c r="J182" s="119"/>
      <c r="K182" s="119">
        <f t="shared" si="1"/>
        <v>44592</v>
      </c>
      <c r="L1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82" s="221" t="s">
        <v>321</v>
      </c>
      <c r="N182" s="221" t="s">
        <v>956</v>
      </c>
      <c r="O182" s="221" t="s">
        <v>4</v>
      </c>
      <c r="P182" s="118"/>
    </row>
    <row r="183" spans="2:16" x14ac:dyDescent="0.25">
      <c r="B183" s="221" t="s">
        <v>73</v>
      </c>
      <c r="C183" s="257" t="s">
        <v>1196</v>
      </c>
      <c r="D183" s="258">
        <v>44673</v>
      </c>
      <c r="E183" s="221" t="s">
        <v>337</v>
      </c>
      <c r="F183" s="260" t="s">
        <v>129</v>
      </c>
      <c r="G183" s="261">
        <v>139.35400000000001</v>
      </c>
      <c r="H183" s="123">
        <f>+ICF[[#This Row],[Сума във Валута]]/RESOURCE!$F$2</f>
        <v>43.066719822484295</v>
      </c>
      <c r="I183" s="259" t="s">
        <v>338</v>
      </c>
      <c r="J183" s="119"/>
      <c r="K183" s="119">
        <f t="shared" si="1"/>
        <v>44592</v>
      </c>
      <c r="L1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3" s="221" t="s">
        <v>321</v>
      </c>
      <c r="N183" s="221" t="s">
        <v>956</v>
      </c>
      <c r="O183" s="221" t="s">
        <v>4</v>
      </c>
      <c r="P183" s="118"/>
    </row>
    <row r="184" spans="2:16" x14ac:dyDescent="0.25">
      <c r="B184" s="221" t="s">
        <v>73</v>
      </c>
      <c r="C184" s="257" t="s">
        <v>1196</v>
      </c>
      <c r="D184" s="258">
        <v>44674</v>
      </c>
      <c r="E184" s="221" t="s">
        <v>337</v>
      </c>
      <c r="F184" s="260" t="s">
        <v>129</v>
      </c>
      <c r="G184" s="261">
        <v>900.14499999999998</v>
      </c>
      <c r="H184" s="123">
        <f>+ICF[[#This Row],[Сума във Валута]]/RESOURCE!$F$2</f>
        <v>278.18571777351292</v>
      </c>
      <c r="I184" s="259" t="s">
        <v>338</v>
      </c>
      <c r="J184" s="119"/>
      <c r="K184" s="119">
        <f t="shared" si="1"/>
        <v>44592</v>
      </c>
      <c r="L1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4" s="221" t="s">
        <v>321</v>
      </c>
      <c r="N184" s="221" t="s">
        <v>956</v>
      </c>
      <c r="O184" s="221" t="s">
        <v>4</v>
      </c>
      <c r="P184" s="118"/>
    </row>
    <row r="185" spans="2:16" x14ac:dyDescent="0.25">
      <c r="B185" s="221" t="s">
        <v>73</v>
      </c>
      <c r="C185" s="257" t="s">
        <v>1196</v>
      </c>
      <c r="D185" s="258">
        <v>44709</v>
      </c>
      <c r="E185" s="221" t="s">
        <v>337</v>
      </c>
      <c r="F185" s="260" t="s">
        <v>129</v>
      </c>
      <c r="G185" s="261">
        <v>362.16699999999997</v>
      </c>
      <c r="H185" s="123">
        <f>+ICF[[#This Row],[Сума във Валута]]/RESOURCE!$F$2</f>
        <v>111.9260639662275</v>
      </c>
      <c r="I185" s="259" t="s">
        <v>338</v>
      </c>
      <c r="J185" s="119"/>
      <c r="K185" s="119">
        <f t="shared" si="1"/>
        <v>44592</v>
      </c>
      <c r="L1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5" s="221" t="s">
        <v>321</v>
      </c>
      <c r="N185" s="221" t="s">
        <v>956</v>
      </c>
      <c r="O185" s="221" t="s">
        <v>4</v>
      </c>
      <c r="P185" s="118"/>
    </row>
    <row r="186" spans="2:16" x14ac:dyDescent="0.25">
      <c r="B186" s="221" t="s">
        <v>73</v>
      </c>
      <c r="C186" s="257" t="s">
        <v>648</v>
      </c>
      <c r="D186" s="258">
        <v>44712</v>
      </c>
      <c r="E186" s="221" t="s">
        <v>337</v>
      </c>
      <c r="F186" s="260" t="s">
        <v>129</v>
      </c>
      <c r="G186" s="261">
        <v>2414.3560000000002</v>
      </c>
      <c r="H186" s="123">
        <f>+ICF[[#This Row],[Сума във Валута]]/RESOURCE!$F$2</f>
        <v>746.14573965393095</v>
      </c>
      <c r="I186" s="259" t="s">
        <v>338</v>
      </c>
      <c r="J186" s="119"/>
      <c r="K186" s="119">
        <f t="shared" si="1"/>
        <v>44592</v>
      </c>
      <c r="L1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6" s="221" t="s">
        <v>321</v>
      </c>
      <c r="N186" s="221" t="s">
        <v>956</v>
      </c>
      <c r="O186" s="221" t="s">
        <v>4</v>
      </c>
      <c r="P186" s="118"/>
    </row>
    <row r="187" spans="2:16" x14ac:dyDescent="0.25">
      <c r="B187" s="221" t="s">
        <v>73</v>
      </c>
      <c r="C187" s="257" t="s">
        <v>1198</v>
      </c>
      <c r="D187" s="258">
        <v>44626</v>
      </c>
      <c r="E187" s="221" t="s">
        <v>337</v>
      </c>
      <c r="F187" s="260" t="s">
        <v>129</v>
      </c>
      <c r="G187" s="261">
        <v>620.59</v>
      </c>
      <c r="H187" s="123">
        <f>+ICF[[#This Row],[Сума във Валута]]/RESOURCE!$F$2</f>
        <v>191.79051663128098</v>
      </c>
      <c r="I187" s="259" t="s">
        <v>338</v>
      </c>
      <c r="J187" s="119"/>
      <c r="K187" s="119">
        <f t="shared" si="1"/>
        <v>44592</v>
      </c>
      <c r="L1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7" s="221" t="s">
        <v>321</v>
      </c>
      <c r="N187" s="221" t="s">
        <v>956</v>
      </c>
      <c r="O187" s="221" t="s">
        <v>4</v>
      </c>
      <c r="P187" s="118"/>
    </row>
    <row r="188" spans="2:16" x14ac:dyDescent="0.25">
      <c r="B188" s="221" t="s">
        <v>73</v>
      </c>
      <c r="C188" s="257" t="s">
        <v>1198</v>
      </c>
      <c r="D188" s="258">
        <v>44633</v>
      </c>
      <c r="E188" s="221" t="s">
        <v>337</v>
      </c>
      <c r="F188" s="260" t="s">
        <v>129</v>
      </c>
      <c r="G188" s="261">
        <v>158.27500000000001</v>
      </c>
      <c r="H188" s="123">
        <f>+ICF[[#This Row],[Сума във Валута]]/RESOURCE!$F$2</f>
        <v>48.914168806806416</v>
      </c>
      <c r="I188" s="259" t="s">
        <v>338</v>
      </c>
      <c r="J188" s="119"/>
      <c r="K188" s="119">
        <f t="shared" si="1"/>
        <v>44592</v>
      </c>
      <c r="L1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88" s="221" t="s">
        <v>321</v>
      </c>
      <c r="N188" s="221" t="s">
        <v>956</v>
      </c>
      <c r="O188" s="221" t="s">
        <v>4</v>
      </c>
      <c r="P188" s="118"/>
    </row>
    <row r="189" spans="2:16" x14ac:dyDescent="0.25">
      <c r="B189" s="221" t="s">
        <v>73</v>
      </c>
      <c r="C189" s="257" t="s">
        <v>602</v>
      </c>
      <c r="D189" s="258">
        <v>44559</v>
      </c>
      <c r="E189" s="221" t="s">
        <v>337</v>
      </c>
      <c r="F189" s="260" t="s">
        <v>129</v>
      </c>
      <c r="G189" s="261">
        <v>4351.5389999999998</v>
      </c>
      <c r="H189" s="123">
        <f>+ICF[[#This Row],[Сума във Валута]]/RESOURCE!$F$2</f>
        <v>1344.823334167756</v>
      </c>
      <c r="I189" s="259" t="s">
        <v>338</v>
      </c>
      <c r="J189" s="119"/>
      <c r="K189" s="119">
        <f t="shared" si="1"/>
        <v>44592</v>
      </c>
      <c r="L1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9" s="221" t="s">
        <v>321</v>
      </c>
      <c r="N189" s="221" t="s">
        <v>956</v>
      </c>
      <c r="O189" s="221" t="s">
        <v>4</v>
      </c>
      <c r="P189" s="118"/>
    </row>
    <row r="190" spans="2:16" x14ac:dyDescent="0.25">
      <c r="B190" s="221" t="s">
        <v>73</v>
      </c>
      <c r="C190" s="257" t="s">
        <v>602</v>
      </c>
      <c r="D190" s="258">
        <v>44589</v>
      </c>
      <c r="E190" s="221" t="s">
        <v>337</v>
      </c>
      <c r="F190" s="260" t="s">
        <v>129</v>
      </c>
      <c r="G190" s="261">
        <v>2116.3829999999998</v>
      </c>
      <c r="H190" s="123">
        <f>+ICF[[#This Row],[Сума във Валута]]/RESOURCE!$F$2</f>
        <v>654.05853938938799</v>
      </c>
      <c r="I190" s="259" t="s">
        <v>338</v>
      </c>
      <c r="J190" s="119"/>
      <c r="K190" s="119">
        <f t="shared" si="1"/>
        <v>44592</v>
      </c>
      <c r="L1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0" s="221" t="s">
        <v>321</v>
      </c>
      <c r="N190" s="221" t="s">
        <v>956</v>
      </c>
      <c r="O190" s="221" t="s">
        <v>4</v>
      </c>
      <c r="P190" s="118"/>
    </row>
    <row r="191" spans="2:16" x14ac:dyDescent="0.25">
      <c r="B191" s="221" t="s">
        <v>73</v>
      </c>
      <c r="C191" s="257" t="s">
        <v>602</v>
      </c>
      <c r="D191" s="258">
        <v>44619</v>
      </c>
      <c r="E191" s="221" t="s">
        <v>337</v>
      </c>
      <c r="F191" s="260" t="s">
        <v>129</v>
      </c>
      <c r="G191" s="261">
        <v>4099.4059999999999</v>
      </c>
      <c r="H191" s="123">
        <f>+ICF[[#This Row],[Сума във Валута]]/RESOURCE!$F$2</f>
        <v>1266.9027773914709</v>
      </c>
      <c r="I191" s="259" t="s">
        <v>338</v>
      </c>
      <c r="J191" s="119"/>
      <c r="K191" s="119">
        <f t="shared" si="1"/>
        <v>44592</v>
      </c>
      <c r="L1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91" s="221" t="s">
        <v>321</v>
      </c>
      <c r="N191" s="221" t="s">
        <v>956</v>
      </c>
      <c r="O191" s="221" t="s">
        <v>4</v>
      </c>
      <c r="P191" s="118"/>
    </row>
    <row r="192" spans="2:16" x14ac:dyDescent="0.25">
      <c r="B192" s="221" t="s">
        <v>73</v>
      </c>
      <c r="C192" s="257" t="s">
        <v>602</v>
      </c>
      <c r="D192" s="258">
        <v>44650</v>
      </c>
      <c r="E192" s="221" t="s">
        <v>337</v>
      </c>
      <c r="F192" s="260" t="s">
        <v>129</v>
      </c>
      <c r="G192" s="261">
        <v>1357.759</v>
      </c>
      <c r="H192" s="123">
        <f>+ICF[[#This Row],[Сума във Валута]]/RESOURCE!$F$2</f>
        <v>419.60924293135793</v>
      </c>
      <c r="I192" s="259" t="s">
        <v>338</v>
      </c>
      <c r="J192" s="119"/>
      <c r="K192" s="119">
        <f t="shared" si="1"/>
        <v>44592</v>
      </c>
      <c r="L1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2" s="221" t="s">
        <v>321</v>
      </c>
      <c r="N192" s="221" t="s">
        <v>956</v>
      </c>
      <c r="O192" s="221" t="s">
        <v>4</v>
      </c>
      <c r="P192" s="118"/>
    </row>
    <row r="193" spans="2:16" x14ac:dyDescent="0.25">
      <c r="B193" s="221" t="s">
        <v>73</v>
      </c>
      <c r="C193" s="257" t="s">
        <v>602</v>
      </c>
      <c r="D193" s="258">
        <v>44681</v>
      </c>
      <c r="E193" s="221" t="s">
        <v>337</v>
      </c>
      <c r="F193" s="260" t="s">
        <v>129</v>
      </c>
      <c r="G193" s="261">
        <v>5278.067</v>
      </c>
      <c r="H193" s="123">
        <f>+ICF[[#This Row],[Сума във Валута]]/RESOURCE!$F$2</f>
        <v>1631.1625980833001</v>
      </c>
      <c r="I193" s="259" t="s">
        <v>338</v>
      </c>
      <c r="J193" s="119"/>
      <c r="K193" s="119">
        <f t="shared" si="1"/>
        <v>44592</v>
      </c>
      <c r="L1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3" s="221" t="s">
        <v>321</v>
      </c>
      <c r="N193" s="221" t="s">
        <v>956</v>
      </c>
      <c r="O193" s="221" t="s">
        <v>4</v>
      </c>
      <c r="P193" s="118"/>
    </row>
    <row r="194" spans="2:16" x14ac:dyDescent="0.25">
      <c r="B194" s="221" t="s">
        <v>73</v>
      </c>
      <c r="C194" s="257" t="s">
        <v>602</v>
      </c>
      <c r="D194" s="258">
        <v>44712</v>
      </c>
      <c r="E194" s="221" t="s">
        <v>337</v>
      </c>
      <c r="F194" s="260" t="s">
        <v>129</v>
      </c>
      <c r="G194" s="261">
        <v>1807.848</v>
      </c>
      <c r="H194" s="123">
        <f>+ICF[[#This Row],[Сума във Валута]]/RESOURCE!$F$2</f>
        <v>558.70720106806107</v>
      </c>
      <c r="I194" s="259" t="s">
        <v>338</v>
      </c>
      <c r="J194" s="119"/>
      <c r="K194" s="119">
        <f t="shared" ref="K194:K257" si="2">$K$1</f>
        <v>44592</v>
      </c>
      <c r="L1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" s="221" t="s">
        <v>321</v>
      </c>
      <c r="N194" s="221" t="s">
        <v>956</v>
      </c>
      <c r="O194" s="221" t="s">
        <v>4</v>
      </c>
      <c r="P194" s="118"/>
    </row>
    <row r="195" spans="2:16" x14ac:dyDescent="0.25">
      <c r="B195" s="221" t="s">
        <v>73</v>
      </c>
      <c r="C195" s="257" t="s">
        <v>790</v>
      </c>
      <c r="D195" s="258">
        <v>44648</v>
      </c>
      <c r="E195" s="221" t="s">
        <v>337</v>
      </c>
      <c r="F195" s="260" t="s">
        <v>129</v>
      </c>
      <c r="G195" s="261">
        <v>445.452</v>
      </c>
      <c r="H195" s="123">
        <f>+ICF[[#This Row],[Сума във Валута]]/RESOURCE!$F$2</f>
        <v>137.66491437895772</v>
      </c>
      <c r="I195" s="259" t="s">
        <v>338</v>
      </c>
      <c r="J195" s="119"/>
      <c r="K195" s="119">
        <f t="shared" si="2"/>
        <v>44592</v>
      </c>
      <c r="L1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5" s="221" t="s">
        <v>321</v>
      </c>
      <c r="N195" s="221" t="s">
        <v>956</v>
      </c>
      <c r="O195" s="221" t="s">
        <v>4</v>
      </c>
      <c r="P195" s="118"/>
    </row>
    <row r="196" spans="2:16" x14ac:dyDescent="0.25">
      <c r="B196" s="221" t="s">
        <v>73</v>
      </c>
      <c r="C196" s="257" t="s">
        <v>790</v>
      </c>
      <c r="D196" s="258">
        <v>44682</v>
      </c>
      <c r="E196" s="221" t="s">
        <v>337</v>
      </c>
      <c r="F196" s="260" t="s">
        <v>129</v>
      </c>
      <c r="G196" s="261">
        <v>1221.7449999999999</v>
      </c>
      <c r="H196" s="123">
        <f>+ICF[[#This Row],[Сума във Валута]]/RESOURCE!$F$2</f>
        <v>377.57473491626411</v>
      </c>
      <c r="I196" s="259" t="s">
        <v>338</v>
      </c>
      <c r="J196" s="119"/>
      <c r="K196" s="119">
        <f t="shared" si="2"/>
        <v>44592</v>
      </c>
      <c r="L1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6" s="221" t="s">
        <v>321</v>
      </c>
      <c r="N196" s="221" t="s">
        <v>956</v>
      </c>
      <c r="O196" s="221" t="s">
        <v>4</v>
      </c>
      <c r="P196" s="118"/>
    </row>
    <row r="197" spans="2:16" x14ac:dyDescent="0.25">
      <c r="B197" s="221" t="s">
        <v>73</v>
      </c>
      <c r="C197" s="257" t="s">
        <v>782</v>
      </c>
      <c r="D197" s="258">
        <v>44622</v>
      </c>
      <c r="E197" s="221" t="s">
        <v>337</v>
      </c>
      <c r="F197" s="260" t="s">
        <v>129</v>
      </c>
      <c r="G197" s="261">
        <v>4267.6890000000003</v>
      </c>
      <c r="H197" s="123">
        <f>+ICF[[#This Row],[Сума във Валута]]/RESOURCE!$F$2</f>
        <v>1318.9098730750331</v>
      </c>
      <c r="I197" s="259" t="s">
        <v>338</v>
      </c>
      <c r="J197" s="119"/>
      <c r="K197" s="119">
        <f t="shared" si="2"/>
        <v>44592</v>
      </c>
      <c r="L1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97" s="221" t="s">
        <v>321</v>
      </c>
      <c r="N197" s="221" t="s">
        <v>956</v>
      </c>
      <c r="O197" s="221" t="s">
        <v>4</v>
      </c>
      <c r="P197" s="118"/>
    </row>
    <row r="198" spans="2:16" x14ac:dyDescent="0.25">
      <c r="B198" s="221" t="s">
        <v>73</v>
      </c>
      <c r="C198" s="257" t="s">
        <v>779</v>
      </c>
      <c r="D198" s="258">
        <v>44682</v>
      </c>
      <c r="E198" s="221" t="s">
        <v>337</v>
      </c>
      <c r="F198" s="260" t="s">
        <v>129</v>
      </c>
      <c r="G198" s="261">
        <v>2036.9949999999999</v>
      </c>
      <c r="H198" s="123">
        <f>+ICF[[#This Row],[Сума във Валута]]/RESOURCE!$F$2</f>
        <v>629.52403910043051</v>
      </c>
      <c r="I198" s="259" t="s">
        <v>338</v>
      </c>
      <c r="J198" s="119"/>
      <c r="K198" s="119">
        <f t="shared" si="2"/>
        <v>44592</v>
      </c>
      <c r="L1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8" s="221" t="s">
        <v>321</v>
      </c>
      <c r="N198" s="221" t="s">
        <v>956</v>
      </c>
      <c r="O198" s="221" t="s">
        <v>4</v>
      </c>
      <c r="P198" s="118"/>
    </row>
    <row r="199" spans="2:16" x14ac:dyDescent="0.25">
      <c r="B199" s="221" t="s">
        <v>73</v>
      </c>
      <c r="C199" s="257" t="s">
        <v>459</v>
      </c>
      <c r="D199" s="258">
        <v>44682</v>
      </c>
      <c r="E199" s="221" t="s">
        <v>337</v>
      </c>
      <c r="F199" s="260" t="s">
        <v>129</v>
      </c>
      <c r="G199" s="261">
        <v>3458.2020000000002</v>
      </c>
      <c r="H199" s="123">
        <f>+ICF[[#This Row],[Сума във Валута]]/RESOURCE!$F$2</f>
        <v>1068.7415978267925</v>
      </c>
      <c r="I199" s="259" t="s">
        <v>338</v>
      </c>
      <c r="J199" s="119"/>
      <c r="K199" s="119">
        <f t="shared" si="2"/>
        <v>44592</v>
      </c>
      <c r="L1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9" s="221" t="s">
        <v>321</v>
      </c>
      <c r="N199" s="221" t="s">
        <v>956</v>
      </c>
      <c r="O199" s="221" t="s">
        <v>4</v>
      </c>
      <c r="P199" s="118"/>
    </row>
    <row r="200" spans="2:16" x14ac:dyDescent="0.25">
      <c r="B200" s="221" t="s">
        <v>73</v>
      </c>
      <c r="C200" s="257" t="s">
        <v>462</v>
      </c>
      <c r="D200" s="258">
        <v>44682</v>
      </c>
      <c r="E200" s="221" t="s">
        <v>337</v>
      </c>
      <c r="F200" s="260" t="s">
        <v>129</v>
      </c>
      <c r="G200" s="261">
        <v>3451.8589999999999</v>
      </c>
      <c r="H200" s="123">
        <f>+ICF[[#This Row],[Сума във Валута]]/RESOURCE!$F$2</f>
        <v>1066.7813225291043</v>
      </c>
      <c r="I200" s="259" t="s">
        <v>338</v>
      </c>
      <c r="J200" s="119"/>
      <c r="K200" s="119">
        <f t="shared" si="2"/>
        <v>44592</v>
      </c>
      <c r="L2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0" s="221" t="s">
        <v>321</v>
      </c>
      <c r="N200" s="221" t="s">
        <v>956</v>
      </c>
      <c r="O200" s="221" t="s">
        <v>4</v>
      </c>
      <c r="P200" s="118"/>
    </row>
    <row r="201" spans="2:16" x14ac:dyDescent="0.25">
      <c r="B201" s="221" t="s">
        <v>73</v>
      </c>
      <c r="C201" s="257" t="s">
        <v>340</v>
      </c>
      <c r="D201" s="258">
        <v>44636</v>
      </c>
      <c r="E201" s="221" t="s">
        <v>337</v>
      </c>
      <c r="F201" s="260" t="s">
        <v>129</v>
      </c>
      <c r="G201" s="261">
        <v>2062.8110000000001</v>
      </c>
      <c r="H201" s="123">
        <f>+ICF[[#This Row],[Сума във Валута]]/RESOURCE!$F$2</f>
        <v>637.50235647156626</v>
      </c>
      <c r="I201" s="259" t="s">
        <v>338</v>
      </c>
      <c r="J201" s="119"/>
      <c r="K201" s="119">
        <f t="shared" si="2"/>
        <v>44592</v>
      </c>
      <c r="L2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01" s="221" t="s">
        <v>321</v>
      </c>
      <c r="N201" s="221" t="s">
        <v>956</v>
      </c>
      <c r="O201" s="221" t="s">
        <v>4</v>
      </c>
      <c r="P201" s="118"/>
    </row>
    <row r="202" spans="2:16" x14ac:dyDescent="0.25">
      <c r="B202" s="221" t="s">
        <v>73</v>
      </c>
      <c r="C202" s="257" t="s">
        <v>340</v>
      </c>
      <c r="D202" s="258">
        <v>44667</v>
      </c>
      <c r="E202" s="221" t="s">
        <v>337</v>
      </c>
      <c r="F202" s="260" t="s">
        <v>129</v>
      </c>
      <c r="G202" s="261">
        <v>673.53099999999995</v>
      </c>
      <c r="H202" s="123">
        <f>+ICF[[#This Row],[Сума във Валута]]/RESOURCE!$F$2</f>
        <v>208.1516918693232</v>
      </c>
      <c r="I202" s="259" t="s">
        <v>338</v>
      </c>
      <c r="J202" s="119"/>
      <c r="K202" s="119">
        <f t="shared" si="2"/>
        <v>44592</v>
      </c>
      <c r="L2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2" s="221" t="s">
        <v>321</v>
      </c>
      <c r="N202" s="221" t="s">
        <v>956</v>
      </c>
      <c r="O202" s="221" t="s">
        <v>4</v>
      </c>
      <c r="P202" s="118"/>
    </row>
    <row r="203" spans="2:16" x14ac:dyDescent="0.25">
      <c r="B203" s="221" t="s">
        <v>73</v>
      </c>
      <c r="C203" s="257" t="s">
        <v>1116</v>
      </c>
      <c r="D203" s="258">
        <v>44529</v>
      </c>
      <c r="E203" s="221" t="s">
        <v>337</v>
      </c>
      <c r="F203" s="260" t="s">
        <v>129</v>
      </c>
      <c r="G203" s="261">
        <v>1531.251</v>
      </c>
      <c r="H203" s="123">
        <f>+ICF[[#This Row],[Сума във Валута]]/RESOURCE!$F$2</f>
        <v>473.22615637081742</v>
      </c>
      <c r="I203" s="259" t="s">
        <v>338</v>
      </c>
      <c r="J203" s="119"/>
      <c r="K203" s="119">
        <f t="shared" si="2"/>
        <v>44592</v>
      </c>
      <c r="L2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3" s="221" t="s">
        <v>321</v>
      </c>
      <c r="N203" s="221" t="s">
        <v>956</v>
      </c>
      <c r="O203" s="221" t="s">
        <v>4</v>
      </c>
      <c r="P203" s="118"/>
    </row>
    <row r="204" spans="2:16" x14ac:dyDescent="0.25">
      <c r="B204" s="221" t="s">
        <v>73</v>
      </c>
      <c r="C204" s="257" t="s">
        <v>492</v>
      </c>
      <c r="D204" s="258">
        <v>44682</v>
      </c>
      <c r="E204" s="221" t="s">
        <v>337</v>
      </c>
      <c r="F204" s="260" t="s">
        <v>129</v>
      </c>
      <c r="G204" s="261">
        <v>9591.94</v>
      </c>
      <c r="H204" s="123">
        <f>+ICF[[#This Row],[Сума във Валута]]/RESOURCE!$F$2</f>
        <v>2964.3454262818432</v>
      </c>
      <c r="I204" s="259" t="s">
        <v>338</v>
      </c>
      <c r="J204" s="119"/>
      <c r="K204" s="119">
        <f t="shared" si="2"/>
        <v>44592</v>
      </c>
      <c r="L2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4" s="221" t="s">
        <v>321</v>
      </c>
      <c r="N204" s="221" t="s">
        <v>956</v>
      </c>
      <c r="O204" s="221" t="s">
        <v>4</v>
      </c>
      <c r="P204" s="118"/>
    </row>
    <row r="205" spans="2:16" x14ac:dyDescent="0.25">
      <c r="B205" s="221" t="s">
        <v>73</v>
      </c>
      <c r="C205" s="257" t="s">
        <v>679</v>
      </c>
      <c r="D205" s="258">
        <v>44621</v>
      </c>
      <c r="E205" s="221" t="s">
        <v>337</v>
      </c>
      <c r="F205" s="260" t="s">
        <v>129</v>
      </c>
      <c r="G205" s="261">
        <v>5867.942</v>
      </c>
      <c r="H205" s="123">
        <f>+ICF[[#This Row],[Сума във Валута]]/RESOURCE!$F$2</f>
        <v>1813.4607836774555</v>
      </c>
      <c r="I205" s="259" t="s">
        <v>338</v>
      </c>
      <c r="J205" s="119"/>
      <c r="K205" s="119">
        <f t="shared" si="2"/>
        <v>44592</v>
      </c>
      <c r="L2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5" s="221" t="s">
        <v>321</v>
      </c>
      <c r="N205" s="221" t="s">
        <v>956</v>
      </c>
      <c r="O205" s="221" t="s">
        <v>4</v>
      </c>
      <c r="P205" s="118"/>
    </row>
    <row r="206" spans="2:16" x14ac:dyDescent="0.25">
      <c r="B206" s="221" t="s">
        <v>73</v>
      </c>
      <c r="C206" s="257" t="s">
        <v>679</v>
      </c>
      <c r="D206" s="258">
        <v>44652</v>
      </c>
      <c r="E206" s="221" t="s">
        <v>337</v>
      </c>
      <c r="F206" s="260" t="s">
        <v>129</v>
      </c>
      <c r="G206" s="261">
        <v>6677.692</v>
      </c>
      <c r="H206" s="123">
        <f>+ICF[[#This Row],[Сума във Валута]]/RESOURCE!$F$2</f>
        <v>2063.7103378793918</v>
      </c>
      <c r="I206" s="259" t="s">
        <v>338</v>
      </c>
      <c r="J206" s="119"/>
      <c r="K206" s="119">
        <f t="shared" si="2"/>
        <v>44592</v>
      </c>
      <c r="L2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6" s="221" t="s">
        <v>321</v>
      </c>
      <c r="N206" s="221" t="s">
        <v>956</v>
      </c>
      <c r="O206" s="221" t="s">
        <v>4</v>
      </c>
      <c r="P206" s="118"/>
    </row>
    <row r="207" spans="2:16" x14ac:dyDescent="0.25">
      <c r="B207" s="221" t="s">
        <v>73</v>
      </c>
      <c r="C207" s="257" t="s">
        <v>487</v>
      </c>
      <c r="D207" s="258">
        <v>44721</v>
      </c>
      <c r="E207" s="221" t="s">
        <v>337</v>
      </c>
      <c r="F207" s="260" t="s">
        <v>129</v>
      </c>
      <c r="G207" s="261">
        <v>1566.2539999999999</v>
      </c>
      <c r="H207" s="123">
        <f>+ICF[[#This Row],[Сума във Валута]]/RESOURCE!$F$2</f>
        <v>484.04367430317973</v>
      </c>
      <c r="I207" s="259" t="s">
        <v>338</v>
      </c>
      <c r="J207" s="119"/>
      <c r="K207" s="119">
        <f t="shared" si="2"/>
        <v>44592</v>
      </c>
      <c r="L2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7" s="221" t="s">
        <v>321</v>
      </c>
      <c r="N207" s="221" t="s">
        <v>956</v>
      </c>
      <c r="O207" s="221" t="s">
        <v>4</v>
      </c>
      <c r="P207" s="118"/>
    </row>
    <row r="208" spans="2:16" x14ac:dyDescent="0.25">
      <c r="B208" s="221" t="s">
        <v>73</v>
      </c>
      <c r="C208" s="257" t="s">
        <v>752</v>
      </c>
      <c r="D208" s="258">
        <v>44680</v>
      </c>
      <c r="E208" s="221" t="s">
        <v>337</v>
      </c>
      <c r="F208" s="260" t="s">
        <v>129</v>
      </c>
      <c r="G208" s="261">
        <v>93.152000000000001</v>
      </c>
      <c r="H208" s="123">
        <f>+ICF[[#This Row],[Сума във Валута]]/RESOURCE!$F$2</f>
        <v>28.788201880850618</v>
      </c>
      <c r="I208" s="259" t="s">
        <v>338</v>
      </c>
      <c r="J208" s="119"/>
      <c r="K208" s="119">
        <f t="shared" si="2"/>
        <v>44592</v>
      </c>
      <c r="L2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8" s="221" t="s">
        <v>321</v>
      </c>
      <c r="N208" s="221" t="s">
        <v>956</v>
      </c>
      <c r="O208" s="221" t="s">
        <v>4</v>
      </c>
      <c r="P208" s="118"/>
    </row>
    <row r="209" spans="2:16" x14ac:dyDescent="0.25">
      <c r="B209" s="221" t="s">
        <v>73</v>
      </c>
      <c r="C209" s="257" t="s">
        <v>752</v>
      </c>
      <c r="D209" s="258">
        <v>44682</v>
      </c>
      <c r="E209" s="221" t="s">
        <v>337</v>
      </c>
      <c r="F209" s="260" t="s">
        <v>129</v>
      </c>
      <c r="G209" s="261">
        <v>692.01</v>
      </c>
      <c r="H209" s="123">
        <f>+ICF[[#This Row],[Сума във Валута]]/RESOURCE!$F$2</f>
        <v>213.86254276416432</v>
      </c>
      <c r="I209" s="259" t="s">
        <v>338</v>
      </c>
      <c r="J209" s="119"/>
      <c r="K209" s="119">
        <f t="shared" si="2"/>
        <v>44592</v>
      </c>
      <c r="L2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9" s="221" t="s">
        <v>321</v>
      </c>
      <c r="N209" s="221" t="s">
        <v>956</v>
      </c>
      <c r="O209" s="221" t="s">
        <v>4</v>
      </c>
      <c r="P209" s="118"/>
    </row>
    <row r="210" spans="2:16" x14ac:dyDescent="0.25">
      <c r="B210" s="221" t="s">
        <v>73</v>
      </c>
      <c r="C210" s="257" t="s">
        <v>590</v>
      </c>
      <c r="D210" s="258">
        <v>44712</v>
      </c>
      <c r="E210" s="221" t="s">
        <v>337</v>
      </c>
      <c r="F210" s="260" t="s">
        <v>129</v>
      </c>
      <c r="G210" s="261">
        <v>1670.3879999999999</v>
      </c>
      <c r="H210" s="123">
        <f>+ICF[[#This Row],[Сума във Валута]]/RESOURCE!$F$2</f>
        <v>516.22581333036646</v>
      </c>
      <c r="I210" s="259" t="s">
        <v>338</v>
      </c>
      <c r="J210" s="119"/>
      <c r="K210" s="119">
        <f t="shared" si="2"/>
        <v>44592</v>
      </c>
      <c r="L2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10" s="221" t="s">
        <v>321</v>
      </c>
      <c r="N210" s="221" t="s">
        <v>956</v>
      </c>
      <c r="O210" s="221" t="s">
        <v>4</v>
      </c>
      <c r="P210" s="118"/>
    </row>
    <row r="211" spans="2:16" x14ac:dyDescent="0.25">
      <c r="B211" s="221" t="s">
        <v>73</v>
      </c>
      <c r="C211" s="257" t="s">
        <v>506</v>
      </c>
      <c r="D211" s="258">
        <v>44712</v>
      </c>
      <c r="E211" s="221" t="s">
        <v>337</v>
      </c>
      <c r="F211" s="260" t="s">
        <v>129</v>
      </c>
      <c r="G211" s="261">
        <v>384.58699999999999</v>
      </c>
      <c r="H211" s="123">
        <f>+ICF[[#This Row],[Сума във Валута]]/RESOURCE!$F$2</f>
        <v>118.85486298469915</v>
      </c>
      <c r="I211" s="259" t="s">
        <v>338</v>
      </c>
      <c r="J211" s="119"/>
      <c r="K211" s="119">
        <f t="shared" si="2"/>
        <v>44592</v>
      </c>
      <c r="L2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11" s="221" t="s">
        <v>321</v>
      </c>
      <c r="N211" s="221" t="s">
        <v>956</v>
      </c>
      <c r="O211" s="221" t="s">
        <v>4</v>
      </c>
      <c r="P211" s="118"/>
    </row>
    <row r="212" spans="2:16" x14ac:dyDescent="0.25">
      <c r="B212" s="221" t="s">
        <v>73</v>
      </c>
      <c r="C212" s="257" t="s">
        <v>457</v>
      </c>
      <c r="D212" s="258">
        <v>44615</v>
      </c>
      <c r="E212" s="221" t="s">
        <v>337</v>
      </c>
      <c r="F212" s="260" t="s">
        <v>129</v>
      </c>
      <c r="G212" s="261">
        <v>547.07799999999997</v>
      </c>
      <c r="H212" s="123">
        <f>+ICF[[#This Row],[Сума във Валута]]/RESOURCE!$F$2</f>
        <v>169.07196741424761</v>
      </c>
      <c r="I212" s="259" t="s">
        <v>338</v>
      </c>
      <c r="J212" s="119"/>
      <c r="K212" s="119">
        <f t="shared" si="2"/>
        <v>44592</v>
      </c>
      <c r="L2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2" s="221" t="s">
        <v>321</v>
      </c>
      <c r="N212" s="221" t="s">
        <v>956</v>
      </c>
      <c r="O212" s="221" t="s">
        <v>4</v>
      </c>
      <c r="P212" s="118"/>
    </row>
    <row r="213" spans="2:16" x14ac:dyDescent="0.25">
      <c r="B213" s="221" t="s">
        <v>73</v>
      </c>
      <c r="C213" s="257" t="s">
        <v>457</v>
      </c>
      <c r="D213" s="258">
        <v>44622</v>
      </c>
      <c r="E213" s="221" t="s">
        <v>337</v>
      </c>
      <c r="F213" s="260" t="s">
        <v>129</v>
      </c>
      <c r="G213" s="261">
        <v>273.839</v>
      </c>
      <c r="H213" s="123">
        <f>+ICF[[#This Row],[Сума във Валута]]/RESOURCE!$F$2</f>
        <v>84.628697342518166</v>
      </c>
      <c r="I213" s="259" t="s">
        <v>338</v>
      </c>
      <c r="J213" s="119"/>
      <c r="K213" s="119">
        <f t="shared" si="2"/>
        <v>44592</v>
      </c>
      <c r="L2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3" s="221" t="s">
        <v>321</v>
      </c>
      <c r="N213" s="221" t="s">
        <v>956</v>
      </c>
      <c r="O213" s="221" t="s">
        <v>4</v>
      </c>
      <c r="P213" s="118"/>
    </row>
    <row r="214" spans="2:16" x14ac:dyDescent="0.25">
      <c r="B214" s="221" t="s">
        <v>73</v>
      </c>
      <c r="C214" s="257" t="s">
        <v>457</v>
      </c>
      <c r="D214" s="258">
        <v>44623</v>
      </c>
      <c r="E214" s="221" t="s">
        <v>337</v>
      </c>
      <c r="F214" s="260" t="s">
        <v>129</v>
      </c>
      <c r="G214" s="261">
        <v>273.839</v>
      </c>
      <c r="H214" s="123">
        <f>+ICF[[#This Row],[Сума във Валута]]/RESOURCE!$F$2</f>
        <v>84.628697342518166</v>
      </c>
      <c r="I214" s="259" t="s">
        <v>338</v>
      </c>
      <c r="J214" s="119"/>
      <c r="K214" s="119">
        <f t="shared" si="2"/>
        <v>44592</v>
      </c>
      <c r="L2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4" s="221" t="s">
        <v>321</v>
      </c>
      <c r="N214" s="221" t="s">
        <v>956</v>
      </c>
      <c r="O214" s="221" t="s">
        <v>4</v>
      </c>
      <c r="P214" s="118"/>
    </row>
    <row r="215" spans="2:16" x14ac:dyDescent="0.25">
      <c r="B215" s="221" t="s">
        <v>73</v>
      </c>
      <c r="C215" s="257" t="s">
        <v>457</v>
      </c>
      <c r="D215" s="258">
        <v>44629</v>
      </c>
      <c r="E215" s="221" t="s">
        <v>337</v>
      </c>
      <c r="F215" s="260" t="s">
        <v>129</v>
      </c>
      <c r="G215" s="261">
        <v>580.72500000000002</v>
      </c>
      <c r="H215" s="123">
        <f>+ICF[[#This Row],[Сума във Валута]]/RESOURCE!$F$2</f>
        <v>179.47041971462744</v>
      </c>
      <c r="I215" s="259" t="s">
        <v>338</v>
      </c>
      <c r="J215" s="119"/>
      <c r="K215" s="119">
        <f t="shared" si="2"/>
        <v>44592</v>
      </c>
      <c r="L2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215" s="221" t="s">
        <v>321</v>
      </c>
      <c r="N215" s="221" t="s">
        <v>956</v>
      </c>
      <c r="O215" s="221" t="s">
        <v>4</v>
      </c>
      <c r="P215" s="118"/>
    </row>
    <row r="216" spans="2:16" x14ac:dyDescent="0.25">
      <c r="B216" s="221" t="s">
        <v>73</v>
      </c>
      <c r="C216" s="257" t="s">
        <v>457</v>
      </c>
      <c r="D216" s="258">
        <v>44649</v>
      </c>
      <c r="E216" s="221" t="s">
        <v>337</v>
      </c>
      <c r="F216" s="260" t="s">
        <v>129</v>
      </c>
      <c r="G216" s="261">
        <v>193.78200000000001</v>
      </c>
      <c r="H216" s="123">
        <f>+ICF[[#This Row],[Сума във Валута]]/RESOURCE!$F$2</f>
        <v>59.887445646631249</v>
      </c>
      <c r="I216" s="259" t="s">
        <v>338</v>
      </c>
      <c r="J216" s="119"/>
      <c r="K216" s="119">
        <f t="shared" si="2"/>
        <v>44592</v>
      </c>
      <c r="L2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16" s="221" t="s">
        <v>321</v>
      </c>
      <c r="N216" s="221" t="s">
        <v>956</v>
      </c>
      <c r="O216" s="221" t="s">
        <v>4</v>
      </c>
      <c r="P216" s="118"/>
    </row>
    <row r="217" spans="2:16" x14ac:dyDescent="0.25">
      <c r="B217" s="221" t="s">
        <v>73</v>
      </c>
      <c r="C217" s="257" t="s">
        <v>755</v>
      </c>
      <c r="D217" s="258">
        <v>44712</v>
      </c>
      <c r="E217" s="221" t="s">
        <v>337</v>
      </c>
      <c r="F217" s="260" t="s">
        <v>129</v>
      </c>
      <c r="G217" s="261">
        <v>739.07500000000005</v>
      </c>
      <c r="H217" s="123">
        <f>+ICF[[#This Row],[Сума във Валута]]/RESOURCE!$F$2</f>
        <v>228.40776693028243</v>
      </c>
      <c r="I217" s="259" t="s">
        <v>338</v>
      </c>
      <c r="J217" s="119"/>
      <c r="K217" s="119">
        <f t="shared" si="2"/>
        <v>44592</v>
      </c>
      <c r="L2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17" s="221" t="s">
        <v>321</v>
      </c>
      <c r="N217" s="221" t="s">
        <v>956</v>
      </c>
      <c r="O217" s="221" t="s">
        <v>4</v>
      </c>
      <c r="P217" s="118"/>
    </row>
    <row r="218" spans="2:16" x14ac:dyDescent="0.25">
      <c r="B218" s="221" t="s">
        <v>73</v>
      </c>
      <c r="C218" s="257" t="s">
        <v>840</v>
      </c>
      <c r="D218" s="258">
        <v>44620</v>
      </c>
      <c r="E218" s="221" t="s">
        <v>337</v>
      </c>
      <c r="F218" s="260" t="s">
        <v>129</v>
      </c>
      <c r="G218" s="261">
        <v>671.39200000000005</v>
      </c>
      <c r="H218" s="123">
        <f>+ICF[[#This Row],[Сума във Валута]]/RESOURCE!$F$2</f>
        <v>207.49064364896148</v>
      </c>
      <c r="I218" s="259" t="s">
        <v>338</v>
      </c>
      <c r="J218" s="119"/>
      <c r="K218" s="119">
        <f t="shared" si="2"/>
        <v>44592</v>
      </c>
      <c r="L2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8" s="221" t="s">
        <v>321</v>
      </c>
      <c r="N218" s="221" t="s">
        <v>956</v>
      </c>
      <c r="O218" s="221" t="s">
        <v>4</v>
      </c>
      <c r="P218" s="118"/>
    </row>
    <row r="219" spans="2:16" x14ac:dyDescent="0.25">
      <c r="B219" s="221" t="s">
        <v>73</v>
      </c>
      <c r="C219" s="257" t="s">
        <v>377</v>
      </c>
      <c r="D219" s="258">
        <v>42951</v>
      </c>
      <c r="E219" s="221" t="s">
        <v>337</v>
      </c>
      <c r="F219" s="260" t="s">
        <v>129</v>
      </c>
      <c r="G219" s="261">
        <v>-64.664000000000001</v>
      </c>
      <c r="H219" s="123">
        <f>+ICF[[#This Row],[Сума във Валута]]/RESOURCE!$F$2</f>
        <v>-19.984115063802435</v>
      </c>
      <c r="I219" s="259" t="s">
        <v>338</v>
      </c>
      <c r="J219" s="119"/>
      <c r="K219" s="119">
        <f t="shared" si="2"/>
        <v>44592</v>
      </c>
      <c r="L2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9" s="221" t="s">
        <v>321</v>
      </c>
      <c r="N219" s="221" t="s">
        <v>956</v>
      </c>
      <c r="O219" s="221" t="s">
        <v>4</v>
      </c>
      <c r="P219" s="118"/>
    </row>
    <row r="220" spans="2:16" x14ac:dyDescent="0.25">
      <c r="B220" s="221" t="s">
        <v>73</v>
      </c>
      <c r="C220" s="257" t="s">
        <v>377</v>
      </c>
      <c r="D220" s="258">
        <v>44589</v>
      </c>
      <c r="E220" s="221" t="s">
        <v>337</v>
      </c>
      <c r="F220" s="260" t="s">
        <v>129</v>
      </c>
      <c r="G220" s="261">
        <v>-6</v>
      </c>
      <c r="H220" s="123">
        <f>+ICF[[#This Row],[Сума във Валута]]/RESOURCE!$F$2</f>
        <v>-1.854272707887149</v>
      </c>
      <c r="I220" s="259" t="s">
        <v>338</v>
      </c>
      <c r="J220" s="119"/>
      <c r="K220" s="119">
        <f t="shared" si="2"/>
        <v>44592</v>
      </c>
      <c r="L2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0" s="221" t="s">
        <v>321</v>
      </c>
      <c r="N220" s="221" t="s">
        <v>956</v>
      </c>
      <c r="O220" s="221" t="s">
        <v>4</v>
      </c>
      <c r="P220" s="118"/>
    </row>
    <row r="221" spans="2:16" x14ac:dyDescent="0.25">
      <c r="B221" s="221" t="s">
        <v>73</v>
      </c>
      <c r="C221" s="257" t="s">
        <v>377</v>
      </c>
      <c r="D221" s="258">
        <v>44606</v>
      </c>
      <c r="E221" s="221" t="s">
        <v>337</v>
      </c>
      <c r="F221" s="260" t="s">
        <v>129</v>
      </c>
      <c r="G221" s="261">
        <v>244.45</v>
      </c>
      <c r="H221" s="123">
        <f>+ICF[[#This Row],[Сума във Валута]]/RESOURCE!$F$2</f>
        <v>75.546160573835593</v>
      </c>
      <c r="I221" s="259" t="s">
        <v>338</v>
      </c>
      <c r="J221" s="119"/>
      <c r="K221" s="119">
        <f t="shared" si="2"/>
        <v>44592</v>
      </c>
      <c r="L2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21" s="221" t="s">
        <v>321</v>
      </c>
      <c r="N221" s="221" t="s">
        <v>956</v>
      </c>
      <c r="O221" s="221" t="s">
        <v>4</v>
      </c>
      <c r="P221" s="118"/>
    </row>
    <row r="222" spans="2:16" x14ac:dyDescent="0.25">
      <c r="B222" s="221" t="s">
        <v>73</v>
      </c>
      <c r="C222" s="257" t="s">
        <v>377</v>
      </c>
      <c r="D222" s="258">
        <v>44613</v>
      </c>
      <c r="E222" s="221" t="s">
        <v>337</v>
      </c>
      <c r="F222" s="260" t="s">
        <v>129</v>
      </c>
      <c r="G222" s="261">
        <v>155.83500000000001</v>
      </c>
      <c r="H222" s="123">
        <f>+ICF[[#This Row],[Сума във Валута]]/RESOURCE!$F$2</f>
        <v>48.160097905598981</v>
      </c>
      <c r="I222" s="259" t="s">
        <v>338</v>
      </c>
      <c r="J222" s="119"/>
      <c r="K222" s="119">
        <f t="shared" si="2"/>
        <v>44592</v>
      </c>
      <c r="L2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22" s="221" t="s">
        <v>321</v>
      </c>
      <c r="N222" s="221" t="s">
        <v>956</v>
      </c>
      <c r="O222" s="221" t="s">
        <v>4</v>
      </c>
      <c r="P222" s="118"/>
    </row>
    <row r="223" spans="2:16" x14ac:dyDescent="0.25">
      <c r="B223" s="221" t="s">
        <v>73</v>
      </c>
      <c r="C223" s="257" t="s">
        <v>377</v>
      </c>
      <c r="D223" s="258">
        <v>44618</v>
      </c>
      <c r="E223" s="221" t="s">
        <v>337</v>
      </c>
      <c r="F223" s="260" t="s">
        <v>129</v>
      </c>
      <c r="G223" s="261">
        <v>54.917999999999999</v>
      </c>
      <c r="H223" s="123">
        <f>+ICF[[#This Row],[Сума във Валута]]/RESOURCE!$F$2</f>
        <v>16.972158095291075</v>
      </c>
      <c r="I223" s="259" t="s">
        <v>338</v>
      </c>
      <c r="J223" s="119"/>
      <c r="K223" s="119">
        <f t="shared" si="2"/>
        <v>44592</v>
      </c>
      <c r="L2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23" s="221" t="s">
        <v>321</v>
      </c>
      <c r="N223" s="221" t="s">
        <v>956</v>
      </c>
      <c r="O223" s="221" t="s">
        <v>4</v>
      </c>
      <c r="P223" s="118"/>
    </row>
    <row r="224" spans="2:16" x14ac:dyDescent="0.25">
      <c r="B224" s="221" t="s">
        <v>73</v>
      </c>
      <c r="C224" s="257" t="s">
        <v>377</v>
      </c>
      <c r="D224" s="258">
        <v>44618</v>
      </c>
      <c r="E224" s="221" t="s">
        <v>337</v>
      </c>
      <c r="F224" s="260" t="s">
        <v>129</v>
      </c>
      <c r="G224" s="261">
        <v>877.57100000000003</v>
      </c>
      <c r="H224" s="123">
        <f>+ICF[[#This Row],[Сума във Валута]]/RESOURCE!$F$2</f>
        <v>271.20932575553888</v>
      </c>
      <c r="I224" s="259" t="s">
        <v>338</v>
      </c>
      <c r="J224" s="119"/>
      <c r="K224" s="119">
        <f t="shared" si="2"/>
        <v>44592</v>
      </c>
      <c r="L2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24" s="221" t="s">
        <v>321</v>
      </c>
      <c r="N224" s="221" t="s">
        <v>956</v>
      </c>
      <c r="O224" s="221" t="s">
        <v>4</v>
      </c>
      <c r="P224" s="118"/>
    </row>
    <row r="225" spans="2:16" x14ac:dyDescent="0.25">
      <c r="B225" s="221" t="s">
        <v>73</v>
      </c>
      <c r="C225" s="257" t="s">
        <v>377</v>
      </c>
      <c r="D225" s="258">
        <v>44618</v>
      </c>
      <c r="E225" s="221" t="s">
        <v>337</v>
      </c>
      <c r="F225" s="260" t="s">
        <v>129</v>
      </c>
      <c r="G225" s="261">
        <v>243.96700000000001</v>
      </c>
      <c r="H225" s="123">
        <f>+ICF[[#This Row],[Сума във Валута]]/RESOURCE!$F$2</f>
        <v>75.396891620850681</v>
      </c>
      <c r="I225" s="259" t="s">
        <v>338</v>
      </c>
      <c r="J225" s="119"/>
      <c r="K225" s="119">
        <f t="shared" si="2"/>
        <v>44592</v>
      </c>
      <c r="L2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25" s="221" t="s">
        <v>321</v>
      </c>
      <c r="N225" s="221" t="s">
        <v>956</v>
      </c>
      <c r="O225" s="221" t="s">
        <v>4</v>
      </c>
      <c r="P225" s="118"/>
    </row>
    <row r="226" spans="2:16" x14ac:dyDescent="0.25">
      <c r="B226" s="221" t="s">
        <v>73</v>
      </c>
      <c r="C226" s="257" t="s">
        <v>358</v>
      </c>
      <c r="D226" s="258">
        <v>41893</v>
      </c>
      <c r="E226" s="221" t="s">
        <v>337</v>
      </c>
      <c r="F226" s="260" t="s">
        <v>129</v>
      </c>
      <c r="G226" s="261">
        <v>3354.9450000000002</v>
      </c>
      <c r="H226" s="123">
        <f>+ICF[[#This Row],[Сума във Валута]]/RESOURCE!$F$2</f>
        <v>1036.8304916604086</v>
      </c>
      <c r="I226" s="259" t="s">
        <v>338</v>
      </c>
      <c r="J226" s="119"/>
      <c r="K226" s="119">
        <f t="shared" si="2"/>
        <v>44592</v>
      </c>
      <c r="L2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" s="221" t="s">
        <v>321</v>
      </c>
      <c r="N226" s="221" t="s">
        <v>956</v>
      </c>
      <c r="O226" s="221" t="s">
        <v>4</v>
      </c>
      <c r="P226" s="118"/>
    </row>
    <row r="227" spans="2:16" x14ac:dyDescent="0.25">
      <c r="B227" s="221" t="s">
        <v>73</v>
      </c>
      <c r="C227" s="257" t="s">
        <v>358</v>
      </c>
      <c r="D227" s="258">
        <v>41925</v>
      </c>
      <c r="E227" s="221" t="s">
        <v>337</v>
      </c>
      <c r="F227" s="260" t="s">
        <v>129</v>
      </c>
      <c r="G227" s="261">
        <v>1425.298</v>
      </c>
      <c r="H227" s="123">
        <f>+ICF[[#This Row],[Сума във Валута]]/RESOURCE!$F$2</f>
        <v>440.48186366768959</v>
      </c>
      <c r="I227" s="259" t="s">
        <v>338</v>
      </c>
      <c r="J227" s="119"/>
      <c r="K227" s="119">
        <f t="shared" si="2"/>
        <v>44592</v>
      </c>
      <c r="L2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" s="221" t="s">
        <v>321</v>
      </c>
      <c r="N227" s="221" t="s">
        <v>956</v>
      </c>
      <c r="O227" s="221" t="s">
        <v>4</v>
      </c>
      <c r="P227" s="118"/>
    </row>
    <row r="228" spans="2:16" x14ac:dyDescent="0.25">
      <c r="B228" s="221" t="s">
        <v>73</v>
      </c>
      <c r="C228" s="257" t="s">
        <v>358</v>
      </c>
      <c r="D228" s="258">
        <v>41928</v>
      </c>
      <c r="E228" s="221" t="s">
        <v>337</v>
      </c>
      <c r="F228" s="260" t="s">
        <v>129</v>
      </c>
      <c r="G228" s="261">
        <v>180.04599999999999</v>
      </c>
      <c r="H228" s="123">
        <f>+ICF[[#This Row],[Сума във Валута]]/RESOURCE!$F$2</f>
        <v>55.642397327374937</v>
      </c>
      <c r="I228" s="259" t="s">
        <v>338</v>
      </c>
      <c r="J228" s="119"/>
      <c r="K228" s="119">
        <f t="shared" si="2"/>
        <v>44592</v>
      </c>
      <c r="L2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" s="221" t="s">
        <v>321</v>
      </c>
      <c r="N228" s="221" t="s">
        <v>956</v>
      </c>
      <c r="O228" s="221" t="s">
        <v>4</v>
      </c>
      <c r="P228" s="118"/>
    </row>
    <row r="229" spans="2:16" x14ac:dyDescent="0.25">
      <c r="B229" s="221" t="s">
        <v>73</v>
      </c>
      <c r="C229" s="257" t="s">
        <v>358</v>
      </c>
      <c r="D229" s="258">
        <v>41934</v>
      </c>
      <c r="E229" s="221" t="s">
        <v>337</v>
      </c>
      <c r="F229" s="260" t="s">
        <v>129</v>
      </c>
      <c r="G229" s="261">
        <v>-160.78100000000001</v>
      </c>
      <c r="H229" s="123">
        <f>+ICF[[#This Row],[Сума във Валута]]/RESOURCE!$F$2</f>
        <v>-49.688636707800619</v>
      </c>
      <c r="I229" s="259" t="s">
        <v>338</v>
      </c>
      <c r="J229" s="119"/>
      <c r="K229" s="119">
        <f t="shared" si="2"/>
        <v>44592</v>
      </c>
      <c r="L2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" s="221" t="s">
        <v>321</v>
      </c>
      <c r="N229" s="221" t="s">
        <v>956</v>
      </c>
      <c r="O229" s="221" t="s">
        <v>4</v>
      </c>
      <c r="P229" s="118"/>
    </row>
    <row r="230" spans="2:16" x14ac:dyDescent="0.25">
      <c r="B230" s="221" t="s">
        <v>73</v>
      </c>
      <c r="C230" s="257" t="s">
        <v>358</v>
      </c>
      <c r="D230" s="258">
        <v>42124</v>
      </c>
      <c r="E230" s="221" t="s">
        <v>337</v>
      </c>
      <c r="F230" s="260" t="s">
        <v>129</v>
      </c>
      <c r="G230" s="261">
        <v>-3433.5680000000002</v>
      </c>
      <c r="H230" s="123">
        <f>+ICF[[#This Row],[Сума във Валута]]/RESOURCE!$F$2</f>
        <v>-1061.1285721791105</v>
      </c>
      <c r="I230" s="259" t="s">
        <v>338</v>
      </c>
      <c r="J230" s="119"/>
      <c r="K230" s="119">
        <f t="shared" si="2"/>
        <v>44592</v>
      </c>
      <c r="L2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0" s="221" t="s">
        <v>321</v>
      </c>
      <c r="N230" s="221" t="s">
        <v>956</v>
      </c>
      <c r="O230" s="221" t="s">
        <v>4</v>
      </c>
      <c r="P230" s="118"/>
    </row>
    <row r="231" spans="2:16" x14ac:dyDescent="0.25">
      <c r="B231" s="221" t="s">
        <v>73</v>
      </c>
      <c r="C231" s="257" t="s">
        <v>393</v>
      </c>
      <c r="D231" s="258">
        <v>44622</v>
      </c>
      <c r="E231" s="221" t="s">
        <v>337</v>
      </c>
      <c r="F231" s="260" t="s">
        <v>129</v>
      </c>
      <c r="G231" s="261">
        <v>208.767</v>
      </c>
      <c r="H231" s="123">
        <f>+ICF[[#This Row],[Сума във Валута]]/RESOURCE!$F$2</f>
        <v>64.518491734579399</v>
      </c>
      <c r="I231" s="259" t="s">
        <v>338</v>
      </c>
      <c r="J231" s="119"/>
      <c r="K231" s="119">
        <f t="shared" si="2"/>
        <v>44592</v>
      </c>
      <c r="L2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1" s="221" t="s">
        <v>321</v>
      </c>
      <c r="N231" s="221" t="s">
        <v>956</v>
      </c>
      <c r="O231" s="221" t="s">
        <v>4</v>
      </c>
      <c r="P231" s="118"/>
    </row>
    <row r="232" spans="2:16" x14ac:dyDescent="0.25">
      <c r="B232" s="221" t="s">
        <v>73</v>
      </c>
      <c r="C232" s="257" t="s">
        <v>1094</v>
      </c>
      <c r="D232" s="258">
        <v>44554</v>
      </c>
      <c r="E232" s="221" t="s">
        <v>337</v>
      </c>
      <c r="F232" s="260" t="s">
        <v>129</v>
      </c>
      <c r="G232" s="261">
        <v>1595.7570000000001</v>
      </c>
      <c r="H232" s="123">
        <f>+ICF[[#This Row],[Сума във Валута]]/RESOURCE!$F$2</f>
        <v>493.1614422533122</v>
      </c>
      <c r="I232" s="259" t="s">
        <v>338</v>
      </c>
      <c r="J232" s="119"/>
      <c r="K232" s="119">
        <f t="shared" si="2"/>
        <v>44592</v>
      </c>
      <c r="L2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2" s="221" t="s">
        <v>321</v>
      </c>
      <c r="N232" s="221" t="s">
        <v>956</v>
      </c>
      <c r="O232" s="221" t="s">
        <v>4</v>
      </c>
      <c r="P232" s="118"/>
    </row>
    <row r="233" spans="2:16" x14ac:dyDescent="0.25">
      <c r="B233" s="221" t="s">
        <v>73</v>
      </c>
      <c r="C233" s="257" t="s">
        <v>1094</v>
      </c>
      <c r="D233" s="258">
        <v>44383</v>
      </c>
      <c r="E233" s="221" t="s">
        <v>337</v>
      </c>
      <c r="F233" s="260" t="s">
        <v>129</v>
      </c>
      <c r="G233" s="261">
        <v>681.13099999999997</v>
      </c>
      <c r="H233" s="123">
        <f>+ICF[[#This Row],[Сума във Валута]]/RESOURCE!$F$2</f>
        <v>210.5004372993136</v>
      </c>
      <c r="I233" s="259" t="s">
        <v>338</v>
      </c>
      <c r="J233" s="119"/>
      <c r="K233" s="119">
        <f t="shared" si="2"/>
        <v>44592</v>
      </c>
      <c r="L2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3" s="221" t="s">
        <v>321</v>
      </c>
      <c r="N233" s="221" t="s">
        <v>956</v>
      </c>
      <c r="O233" s="221" t="s">
        <v>4</v>
      </c>
      <c r="P233" s="118"/>
    </row>
    <row r="234" spans="2:16" x14ac:dyDescent="0.25">
      <c r="B234" s="221" t="s">
        <v>73</v>
      </c>
      <c r="C234" s="257" t="s">
        <v>1094</v>
      </c>
      <c r="D234" s="258">
        <v>44391</v>
      </c>
      <c r="E234" s="221" t="s">
        <v>337</v>
      </c>
      <c r="F234" s="260" t="s">
        <v>129</v>
      </c>
      <c r="G234" s="261">
        <v>787.11599999999999</v>
      </c>
      <c r="H234" s="123">
        <f>+ICF[[#This Row],[Сума във Валута]]/RESOURCE!$F$2</f>
        <v>243.25461945688352</v>
      </c>
      <c r="I234" s="259" t="s">
        <v>338</v>
      </c>
      <c r="J234" s="119"/>
      <c r="K234" s="119">
        <f t="shared" si="2"/>
        <v>44592</v>
      </c>
      <c r="L2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" s="221" t="s">
        <v>321</v>
      </c>
      <c r="N234" s="221" t="s">
        <v>956</v>
      </c>
      <c r="O234" s="221" t="s">
        <v>4</v>
      </c>
      <c r="P234" s="118"/>
    </row>
    <row r="235" spans="2:16" x14ac:dyDescent="0.25">
      <c r="B235" s="221" t="s">
        <v>73</v>
      </c>
      <c r="C235" s="257" t="s">
        <v>1094</v>
      </c>
      <c r="D235" s="258">
        <v>44486</v>
      </c>
      <c r="E235" s="221" t="s">
        <v>337</v>
      </c>
      <c r="F235" s="260" t="s">
        <v>129</v>
      </c>
      <c r="G235" s="261">
        <v>262.77199999999999</v>
      </c>
      <c r="H235" s="123">
        <f>+ICF[[#This Row],[Сума във Валута]]/RESOURCE!$F$2</f>
        <v>81.208491332820316</v>
      </c>
      <c r="I235" s="259" t="s">
        <v>338</v>
      </c>
      <c r="J235" s="119"/>
      <c r="K235" s="119">
        <f t="shared" si="2"/>
        <v>44592</v>
      </c>
      <c r="L2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5" s="221" t="s">
        <v>321</v>
      </c>
      <c r="N235" s="221" t="s">
        <v>956</v>
      </c>
      <c r="O235" s="221" t="s">
        <v>4</v>
      </c>
      <c r="P235" s="118"/>
    </row>
    <row r="236" spans="2:16" x14ac:dyDescent="0.25">
      <c r="B236" s="221" t="s">
        <v>73</v>
      </c>
      <c r="C236" s="257" t="s">
        <v>1094</v>
      </c>
      <c r="D236" s="258">
        <v>44591</v>
      </c>
      <c r="E236" s="221" t="s">
        <v>337</v>
      </c>
      <c r="F236" s="260" t="s">
        <v>129</v>
      </c>
      <c r="G236" s="261">
        <v>558.41300000000001</v>
      </c>
      <c r="H236" s="123">
        <f>+ICF[[#This Row],[Сума във Валута]]/RESOURCE!$F$2</f>
        <v>172.57499760489776</v>
      </c>
      <c r="I236" s="259" t="s">
        <v>338</v>
      </c>
      <c r="J236" s="119"/>
      <c r="K236" s="119">
        <f t="shared" si="2"/>
        <v>44592</v>
      </c>
      <c r="L2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6" s="221" t="s">
        <v>321</v>
      </c>
      <c r="N236" s="221" t="s">
        <v>956</v>
      </c>
      <c r="O236" s="221" t="s">
        <v>4</v>
      </c>
      <c r="P236" s="118"/>
    </row>
    <row r="237" spans="2:16" x14ac:dyDescent="0.25">
      <c r="B237" s="221" t="s">
        <v>73</v>
      </c>
      <c r="C237" s="257" t="s">
        <v>402</v>
      </c>
      <c r="D237" s="258">
        <v>44544</v>
      </c>
      <c r="E237" s="221" t="s">
        <v>337</v>
      </c>
      <c r="F237" s="260" t="s">
        <v>129</v>
      </c>
      <c r="G237" s="261">
        <v>345.40300000000002</v>
      </c>
      <c r="H237" s="123">
        <f>+ICF[[#This Row],[Сума във Валута]]/RESOURCE!$F$2</f>
        <v>106.74522602039083</v>
      </c>
      <c r="I237" s="259" t="s">
        <v>338</v>
      </c>
      <c r="J237" s="119"/>
      <c r="K237" s="119">
        <f t="shared" si="2"/>
        <v>44592</v>
      </c>
      <c r="L2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" s="221" t="s">
        <v>321</v>
      </c>
      <c r="N237" s="221" t="s">
        <v>956</v>
      </c>
      <c r="O237" s="221" t="s">
        <v>4</v>
      </c>
      <c r="P237" s="118"/>
    </row>
    <row r="238" spans="2:16" x14ac:dyDescent="0.25">
      <c r="B238" s="221" t="s">
        <v>73</v>
      </c>
      <c r="C238" s="257" t="s">
        <v>626</v>
      </c>
      <c r="D238" s="258">
        <v>44681</v>
      </c>
      <c r="E238" s="221" t="s">
        <v>337</v>
      </c>
      <c r="F238" s="260" t="s">
        <v>129</v>
      </c>
      <c r="G238" s="261">
        <v>193.285</v>
      </c>
      <c r="H238" s="123">
        <f>+ICF[[#This Row],[Сума във Валута]]/RESOURCE!$F$2</f>
        <v>59.733850057327928</v>
      </c>
      <c r="I238" s="259" t="s">
        <v>338</v>
      </c>
      <c r="J238" s="119"/>
      <c r="K238" s="119">
        <f t="shared" si="2"/>
        <v>44592</v>
      </c>
      <c r="L2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8" s="221" t="s">
        <v>321</v>
      </c>
      <c r="N238" s="221" t="s">
        <v>956</v>
      </c>
      <c r="O238" s="221" t="s">
        <v>4</v>
      </c>
      <c r="P238" s="118"/>
    </row>
    <row r="239" spans="2:16" x14ac:dyDescent="0.25">
      <c r="B239" s="221" t="s">
        <v>73</v>
      </c>
      <c r="C239" s="257" t="s">
        <v>626</v>
      </c>
      <c r="D239" s="258">
        <v>44712</v>
      </c>
      <c r="E239" s="221" t="s">
        <v>337</v>
      </c>
      <c r="F239" s="260" t="s">
        <v>129</v>
      </c>
      <c r="G239" s="261">
        <v>487.48</v>
      </c>
      <c r="H239" s="123">
        <f>+ICF[[#This Row],[Сума във Валута]]/RESOURCE!$F$2</f>
        <v>150.65347660680456</v>
      </c>
      <c r="I239" s="259" t="s">
        <v>338</v>
      </c>
      <c r="J239" s="119"/>
      <c r="K239" s="119">
        <f t="shared" si="2"/>
        <v>44592</v>
      </c>
      <c r="L2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9" s="221" t="s">
        <v>321</v>
      </c>
      <c r="N239" s="221" t="s">
        <v>956</v>
      </c>
      <c r="O239" s="221" t="s">
        <v>4</v>
      </c>
      <c r="P239" s="118"/>
    </row>
    <row r="240" spans="2:16" x14ac:dyDescent="0.25">
      <c r="B240" s="221" t="s">
        <v>73</v>
      </c>
      <c r="C240" s="257" t="s">
        <v>523</v>
      </c>
      <c r="D240" s="258">
        <v>44742</v>
      </c>
      <c r="E240" s="221" t="s">
        <v>337</v>
      </c>
      <c r="F240" s="260" t="s">
        <v>129</v>
      </c>
      <c r="G240" s="261">
        <v>5068.9210000000003</v>
      </c>
      <c r="H240" s="123">
        <f>+ICF[[#This Row],[Сума във Валута]]/RESOURCE!$F$2</f>
        <v>1566.5269781226725</v>
      </c>
      <c r="I240" s="259" t="s">
        <v>338</v>
      </c>
      <c r="J240" s="119"/>
      <c r="K240" s="119">
        <f t="shared" si="2"/>
        <v>44592</v>
      </c>
      <c r="L2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0" s="221" t="s">
        <v>321</v>
      </c>
      <c r="N240" s="221" t="s">
        <v>956</v>
      </c>
      <c r="O240" s="221" t="s">
        <v>4</v>
      </c>
      <c r="P240" s="118"/>
    </row>
    <row r="241" spans="2:16" x14ac:dyDescent="0.25">
      <c r="B241" s="221" t="s">
        <v>73</v>
      </c>
      <c r="C241" s="257" t="s">
        <v>1222</v>
      </c>
      <c r="D241" s="258">
        <v>44650</v>
      </c>
      <c r="E241" s="221" t="s">
        <v>337</v>
      </c>
      <c r="F241" s="260" t="s">
        <v>129</v>
      </c>
      <c r="G241" s="261">
        <v>291.221</v>
      </c>
      <c r="H241" s="123">
        <f>+ICF[[#This Row],[Сума във Валута]]/RESOURCE!$F$2</f>
        <v>90.000525377267238</v>
      </c>
      <c r="I241" s="259" t="s">
        <v>338</v>
      </c>
      <c r="J241" s="119"/>
      <c r="K241" s="119">
        <f t="shared" si="2"/>
        <v>44592</v>
      </c>
      <c r="L2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1" s="221" t="s">
        <v>321</v>
      </c>
      <c r="N241" s="221" t="s">
        <v>956</v>
      </c>
      <c r="O241" s="221" t="s">
        <v>4</v>
      </c>
      <c r="P241" s="118"/>
    </row>
    <row r="242" spans="2:16" x14ac:dyDescent="0.25">
      <c r="B242" s="221" t="s">
        <v>73</v>
      </c>
      <c r="C242" s="257" t="s">
        <v>1222</v>
      </c>
      <c r="D242" s="258">
        <v>44712</v>
      </c>
      <c r="E242" s="221" t="s">
        <v>337</v>
      </c>
      <c r="F242" s="260" t="s">
        <v>129</v>
      </c>
      <c r="G242" s="261">
        <v>174.137</v>
      </c>
      <c r="H242" s="123">
        <f>+ICF[[#This Row],[Сума във Валута]]/RESOURCE!$F$2</f>
        <v>53.816247755557413</v>
      </c>
      <c r="I242" s="259" t="s">
        <v>338</v>
      </c>
      <c r="J242" s="119"/>
      <c r="K242" s="119">
        <f t="shared" si="2"/>
        <v>44592</v>
      </c>
      <c r="L2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2" s="221" t="s">
        <v>321</v>
      </c>
      <c r="N242" s="221" t="s">
        <v>956</v>
      </c>
      <c r="O242" s="221" t="s">
        <v>4</v>
      </c>
      <c r="P242" s="118"/>
    </row>
    <row r="243" spans="2:16" x14ac:dyDescent="0.25">
      <c r="B243" s="221" t="s">
        <v>73</v>
      </c>
      <c r="C243" s="257" t="s">
        <v>463</v>
      </c>
      <c r="D243" s="258">
        <v>44712</v>
      </c>
      <c r="E243" s="221" t="s">
        <v>337</v>
      </c>
      <c r="F243" s="260" t="s">
        <v>129</v>
      </c>
      <c r="G243" s="261">
        <v>6440.5860000000002</v>
      </c>
      <c r="H243" s="123">
        <f>+ICF[[#This Row],[Сума във Валута]]/RESOURCE!$F$2</f>
        <v>1990.4338071000102</v>
      </c>
      <c r="I243" s="259" t="s">
        <v>338</v>
      </c>
      <c r="J243" s="119"/>
      <c r="K243" s="119">
        <f t="shared" si="2"/>
        <v>44592</v>
      </c>
      <c r="L2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3" s="221" t="s">
        <v>321</v>
      </c>
      <c r="N243" s="221" t="s">
        <v>956</v>
      </c>
      <c r="O243" s="221" t="s">
        <v>4</v>
      </c>
      <c r="P243" s="118"/>
    </row>
    <row r="244" spans="2:16" x14ac:dyDescent="0.25">
      <c r="B244" s="221" t="s">
        <v>73</v>
      </c>
      <c r="C244" s="257" t="s">
        <v>499</v>
      </c>
      <c r="D244" s="258">
        <v>44712</v>
      </c>
      <c r="E244" s="221" t="s">
        <v>337</v>
      </c>
      <c r="F244" s="260" t="s">
        <v>129</v>
      </c>
      <c r="G244" s="261">
        <v>8240.1779999999999</v>
      </c>
      <c r="H244" s="123">
        <f>+ICF[[#This Row],[Сума във Валута]]/RESOURCE!$F$2</f>
        <v>2546.5895289220184</v>
      </c>
      <c r="I244" s="259" t="s">
        <v>338</v>
      </c>
      <c r="J244" s="119"/>
      <c r="K244" s="119">
        <f t="shared" si="2"/>
        <v>44592</v>
      </c>
      <c r="L2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4" s="221" t="s">
        <v>321</v>
      </c>
      <c r="N244" s="221" t="s">
        <v>956</v>
      </c>
      <c r="O244" s="221" t="s">
        <v>4</v>
      </c>
      <c r="P244" s="118"/>
    </row>
    <row r="245" spans="2:16" x14ac:dyDescent="0.25">
      <c r="B245" s="221" t="s">
        <v>73</v>
      </c>
      <c r="C245" s="257" t="s">
        <v>628</v>
      </c>
      <c r="D245" s="258">
        <v>44742</v>
      </c>
      <c r="E245" s="221" t="s">
        <v>337</v>
      </c>
      <c r="F245" s="260" t="s">
        <v>129</v>
      </c>
      <c r="G245" s="261">
        <v>10732.668</v>
      </c>
      <c r="H245" s="123">
        <f>+ICF[[#This Row],[Сума във Валута]]/RESOURCE!$F$2</f>
        <v>3316.8822258689584</v>
      </c>
      <c r="I245" s="259" t="s">
        <v>338</v>
      </c>
      <c r="J245" s="119"/>
      <c r="K245" s="119">
        <f t="shared" si="2"/>
        <v>44592</v>
      </c>
      <c r="L2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5" s="221" t="s">
        <v>321</v>
      </c>
      <c r="N245" s="221" t="s">
        <v>956</v>
      </c>
      <c r="O245" s="221" t="s">
        <v>4</v>
      </c>
      <c r="P245" s="118"/>
    </row>
    <row r="246" spans="2:16" x14ac:dyDescent="0.25">
      <c r="B246" s="221" t="s">
        <v>73</v>
      </c>
      <c r="C246" s="257" t="s">
        <v>1166</v>
      </c>
      <c r="D246" s="258">
        <v>44615</v>
      </c>
      <c r="E246" s="221" t="s">
        <v>337</v>
      </c>
      <c r="F246" s="260" t="s">
        <v>129</v>
      </c>
      <c r="G246" s="261">
        <v>632.99</v>
      </c>
      <c r="H246" s="123">
        <f>+ICF[[#This Row],[Сума във Валута]]/RESOURCE!$F$2</f>
        <v>195.62268022758107</v>
      </c>
      <c r="I246" s="259" t="s">
        <v>338</v>
      </c>
      <c r="J246" s="119"/>
      <c r="K246" s="119">
        <f t="shared" si="2"/>
        <v>44592</v>
      </c>
      <c r="L2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46" s="221" t="s">
        <v>321</v>
      </c>
      <c r="N246" s="221" t="s">
        <v>956</v>
      </c>
      <c r="O246" s="221" t="s">
        <v>4</v>
      </c>
      <c r="P246" s="118"/>
    </row>
    <row r="247" spans="2:16" x14ac:dyDescent="0.25">
      <c r="B247" s="221" t="s">
        <v>73</v>
      </c>
      <c r="C247" s="257" t="s">
        <v>1128</v>
      </c>
      <c r="D247" s="258">
        <v>44568</v>
      </c>
      <c r="E247" s="221" t="s">
        <v>337</v>
      </c>
      <c r="F247" s="260" t="s">
        <v>129</v>
      </c>
      <c r="G247" s="261">
        <v>2441.9340000000002</v>
      </c>
      <c r="H247" s="123">
        <f>+ICF[[#This Row],[Сума във Валута]]/RESOURCE!$F$2</f>
        <v>754.66859511028292</v>
      </c>
      <c r="I247" s="259" t="s">
        <v>338</v>
      </c>
      <c r="J247" s="119"/>
      <c r="K247" s="119">
        <f t="shared" si="2"/>
        <v>44592</v>
      </c>
      <c r="L2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47" s="221" t="s">
        <v>321</v>
      </c>
      <c r="N247" s="221" t="s">
        <v>956</v>
      </c>
      <c r="O247" s="221" t="s">
        <v>4</v>
      </c>
      <c r="P247" s="118"/>
    </row>
    <row r="248" spans="2:16" x14ac:dyDescent="0.25">
      <c r="B248" s="221" t="s">
        <v>73</v>
      </c>
      <c r="C248" s="257" t="s">
        <v>1209</v>
      </c>
      <c r="D248" s="258">
        <v>44636</v>
      </c>
      <c r="E248" s="221" t="s">
        <v>337</v>
      </c>
      <c r="F248" s="260" t="s">
        <v>129</v>
      </c>
      <c r="G248" s="261">
        <v>38.61</v>
      </c>
      <c r="H248" s="123">
        <f>+ICF[[#This Row],[Сума във Валута]]/RESOURCE!$F$2</f>
        <v>11.932244875253803</v>
      </c>
      <c r="I248" s="259" t="s">
        <v>338</v>
      </c>
      <c r="J248" s="119"/>
      <c r="K248" s="119">
        <f t="shared" si="2"/>
        <v>44592</v>
      </c>
      <c r="L2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48" s="221" t="s">
        <v>321</v>
      </c>
      <c r="N248" s="221" t="s">
        <v>956</v>
      </c>
      <c r="O248" s="221" t="s">
        <v>4</v>
      </c>
      <c r="P248" s="118"/>
    </row>
    <row r="249" spans="2:16" x14ac:dyDescent="0.25">
      <c r="B249" s="221" t="s">
        <v>73</v>
      </c>
      <c r="C249" s="257" t="s">
        <v>1168</v>
      </c>
      <c r="D249" s="258">
        <v>44615</v>
      </c>
      <c r="E249" s="221" t="s">
        <v>337</v>
      </c>
      <c r="F249" s="260" t="s">
        <v>129</v>
      </c>
      <c r="G249" s="261">
        <v>273.03199999999998</v>
      </c>
      <c r="H249" s="123">
        <f>+ICF[[#This Row],[Сума във Валута]]/RESOURCE!$F$2</f>
        <v>84.379297663307341</v>
      </c>
      <c r="I249" s="259" t="s">
        <v>338</v>
      </c>
      <c r="J249" s="119"/>
      <c r="K249" s="119">
        <f t="shared" si="2"/>
        <v>44592</v>
      </c>
      <c r="L2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49" s="221" t="s">
        <v>321</v>
      </c>
      <c r="N249" s="221" t="s">
        <v>956</v>
      </c>
      <c r="O249" s="221" t="s">
        <v>4</v>
      </c>
      <c r="P249" s="118"/>
    </row>
    <row r="250" spans="2:16" x14ac:dyDescent="0.25">
      <c r="B250" s="221" t="s">
        <v>73</v>
      </c>
      <c r="C250" s="257" t="s">
        <v>1172</v>
      </c>
      <c r="D250" s="258">
        <v>44618</v>
      </c>
      <c r="E250" s="221" t="s">
        <v>337</v>
      </c>
      <c r="F250" s="260" t="s">
        <v>129</v>
      </c>
      <c r="G250" s="261">
        <v>212.42</v>
      </c>
      <c r="H250" s="123">
        <f>+ICF[[#This Row],[Сума във Валута]]/RESOURCE!$F$2</f>
        <v>65.647434768231363</v>
      </c>
      <c r="I250" s="259" t="s">
        <v>338</v>
      </c>
      <c r="J250" s="119"/>
      <c r="K250" s="119">
        <f t="shared" si="2"/>
        <v>44592</v>
      </c>
      <c r="L2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50" s="221" t="s">
        <v>321</v>
      </c>
      <c r="N250" s="221" t="s">
        <v>956</v>
      </c>
      <c r="O250" s="221" t="s">
        <v>4</v>
      </c>
      <c r="P250" s="118"/>
    </row>
    <row r="251" spans="2:16" x14ac:dyDescent="0.25">
      <c r="B251" s="221" t="s">
        <v>73</v>
      </c>
      <c r="C251" s="257" t="s">
        <v>442</v>
      </c>
      <c r="D251" s="258">
        <v>44712</v>
      </c>
      <c r="E251" s="221" t="s">
        <v>337</v>
      </c>
      <c r="F251" s="260" t="s">
        <v>129</v>
      </c>
      <c r="G251" s="261">
        <v>2384.2170000000001</v>
      </c>
      <c r="H251" s="123">
        <f>+ICF[[#This Row],[Сума във Валута]]/RESOURCE!$F$2</f>
        <v>736.83141879676248</v>
      </c>
      <c r="I251" s="259" t="s">
        <v>338</v>
      </c>
      <c r="J251" s="119"/>
      <c r="K251" s="119">
        <f t="shared" si="2"/>
        <v>44592</v>
      </c>
      <c r="L2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51" s="221" t="s">
        <v>321</v>
      </c>
      <c r="N251" s="221" t="s">
        <v>956</v>
      </c>
      <c r="O251" s="221" t="s">
        <v>4</v>
      </c>
      <c r="P251" s="118"/>
    </row>
    <row r="252" spans="2:16" x14ac:dyDescent="0.25">
      <c r="B252" s="221" t="s">
        <v>73</v>
      </c>
      <c r="C252" s="257" t="s">
        <v>379</v>
      </c>
      <c r="D252" s="258">
        <v>44622</v>
      </c>
      <c r="E252" s="221" t="s">
        <v>337</v>
      </c>
      <c r="F252" s="260" t="s">
        <v>129</v>
      </c>
      <c r="G252" s="261">
        <v>1965.35</v>
      </c>
      <c r="H252" s="123">
        <f>+ICF[[#This Row],[Сума във Валута]]/RESOURCE!$F$2</f>
        <v>607.38247774100137</v>
      </c>
      <c r="I252" s="259" t="s">
        <v>338</v>
      </c>
      <c r="J252" s="119"/>
      <c r="K252" s="119">
        <f t="shared" si="2"/>
        <v>44592</v>
      </c>
      <c r="L2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52" s="221" t="s">
        <v>321</v>
      </c>
      <c r="N252" s="221" t="s">
        <v>956</v>
      </c>
      <c r="O252" s="221" t="s">
        <v>4</v>
      </c>
      <c r="P252" s="118"/>
    </row>
    <row r="253" spans="2:16" x14ac:dyDescent="0.25">
      <c r="B253" s="221" t="s">
        <v>73</v>
      </c>
      <c r="C253" s="257" t="s">
        <v>1153</v>
      </c>
      <c r="D253" s="258">
        <v>44592</v>
      </c>
      <c r="E253" s="221" t="s">
        <v>337</v>
      </c>
      <c r="F253" s="260" t="s">
        <v>129</v>
      </c>
      <c r="G253" s="261">
        <v>383.24</v>
      </c>
      <c r="H253" s="123">
        <f>+ICF[[#This Row],[Сума във Валута]]/RESOURCE!$F$2</f>
        <v>118.4385787617785</v>
      </c>
      <c r="I253" s="259" t="s">
        <v>338</v>
      </c>
      <c r="J253" s="119"/>
      <c r="K253" s="119">
        <f t="shared" si="2"/>
        <v>44592</v>
      </c>
      <c r="L2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53" s="221" t="s">
        <v>321</v>
      </c>
      <c r="N253" s="221" t="s">
        <v>956</v>
      </c>
      <c r="O253" s="221" t="s">
        <v>4</v>
      </c>
      <c r="P253" s="118"/>
    </row>
    <row r="254" spans="2:16" x14ac:dyDescent="0.25">
      <c r="B254" s="221" t="s">
        <v>73</v>
      </c>
      <c r="C254" s="257" t="s">
        <v>1153</v>
      </c>
      <c r="D254" s="258">
        <v>44592</v>
      </c>
      <c r="E254" s="221" t="s">
        <v>337</v>
      </c>
      <c r="F254" s="260" t="s">
        <v>129</v>
      </c>
      <c r="G254" s="261">
        <v>265.66800000000001</v>
      </c>
      <c r="H254" s="123">
        <f>+ICF[[#This Row],[Сума във Валута]]/RESOURCE!$F$2</f>
        <v>82.10348695982718</v>
      </c>
      <c r="I254" s="259" t="s">
        <v>338</v>
      </c>
      <c r="J254" s="119"/>
      <c r="K254" s="119">
        <f t="shared" si="2"/>
        <v>44592</v>
      </c>
      <c r="L2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54" s="221" t="s">
        <v>321</v>
      </c>
      <c r="N254" s="221" t="s">
        <v>956</v>
      </c>
      <c r="O254" s="221" t="s">
        <v>4</v>
      </c>
      <c r="P254" s="118"/>
    </row>
    <row r="255" spans="2:16" x14ac:dyDescent="0.25">
      <c r="B255" s="221" t="s">
        <v>73</v>
      </c>
      <c r="C255" s="257" t="s">
        <v>1153</v>
      </c>
      <c r="D255" s="258">
        <v>44604</v>
      </c>
      <c r="E255" s="221" t="s">
        <v>337</v>
      </c>
      <c r="F255" s="260" t="s">
        <v>129</v>
      </c>
      <c r="G255" s="261">
        <v>292.72199999999998</v>
      </c>
      <c r="H255" s="123">
        <f>+ICF[[#This Row],[Сума във Валута]]/RESOURCE!$F$2</f>
        <v>90.464402599690331</v>
      </c>
      <c r="I255" s="259" t="s">
        <v>338</v>
      </c>
      <c r="J255" s="119"/>
      <c r="K255" s="119">
        <f t="shared" si="2"/>
        <v>44592</v>
      </c>
      <c r="L2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55" s="221" t="s">
        <v>321</v>
      </c>
      <c r="N255" s="221" t="s">
        <v>956</v>
      </c>
      <c r="O255" s="221" t="s">
        <v>4</v>
      </c>
      <c r="P255" s="118"/>
    </row>
    <row r="256" spans="2:16" x14ac:dyDescent="0.25">
      <c r="B256" s="221" t="s">
        <v>73</v>
      </c>
      <c r="C256" s="257" t="s">
        <v>885</v>
      </c>
      <c r="D256" s="258">
        <v>44573</v>
      </c>
      <c r="E256" s="221" t="s">
        <v>337</v>
      </c>
      <c r="F256" s="260" t="s">
        <v>129</v>
      </c>
      <c r="G256" s="261">
        <v>745.80799999999999</v>
      </c>
      <c r="H256" s="123">
        <f>+ICF[[#This Row],[Сума във Валута]]/RESOURCE!$F$2</f>
        <v>230.48856995398313</v>
      </c>
      <c r="I256" s="259" t="s">
        <v>338</v>
      </c>
      <c r="J256" s="119"/>
      <c r="K256" s="119">
        <f t="shared" si="2"/>
        <v>44592</v>
      </c>
      <c r="L2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56" s="221" t="s">
        <v>321</v>
      </c>
      <c r="N256" s="221" t="s">
        <v>956</v>
      </c>
      <c r="O256" s="221" t="s">
        <v>4</v>
      </c>
      <c r="P256" s="118"/>
    </row>
    <row r="257" spans="2:16" x14ac:dyDescent="0.25">
      <c r="B257" s="221" t="s">
        <v>73</v>
      </c>
      <c r="C257" s="257" t="s">
        <v>885</v>
      </c>
      <c r="D257" s="258">
        <v>44584</v>
      </c>
      <c r="E257" s="221" t="s">
        <v>337</v>
      </c>
      <c r="F257" s="260" t="s">
        <v>129</v>
      </c>
      <c r="G257" s="261">
        <v>275.78800000000001</v>
      </c>
      <c r="H257" s="123">
        <f>+ICF[[#This Row],[Сума във Валута]]/RESOURCE!$F$2</f>
        <v>85.231026927130173</v>
      </c>
      <c r="I257" s="259" t="s">
        <v>338</v>
      </c>
      <c r="J257" s="119"/>
      <c r="K257" s="119">
        <f t="shared" si="2"/>
        <v>44592</v>
      </c>
      <c r="L2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57" s="221" t="s">
        <v>321</v>
      </c>
      <c r="N257" s="221" t="s">
        <v>956</v>
      </c>
      <c r="O257" s="221" t="s">
        <v>4</v>
      </c>
      <c r="P257" s="118"/>
    </row>
    <row r="258" spans="2:16" x14ac:dyDescent="0.25">
      <c r="B258" s="221" t="s">
        <v>73</v>
      </c>
      <c r="C258" s="257" t="s">
        <v>885</v>
      </c>
      <c r="D258" s="258">
        <v>44615</v>
      </c>
      <c r="E258" s="221" t="s">
        <v>337</v>
      </c>
      <c r="F258" s="260" t="s">
        <v>129</v>
      </c>
      <c r="G258" s="261">
        <v>183.875</v>
      </c>
      <c r="H258" s="123">
        <f>+ICF[[#This Row],[Сума във Валута]]/RESOURCE!$F$2</f>
        <v>56.825732360458254</v>
      </c>
      <c r="I258" s="259" t="s">
        <v>338</v>
      </c>
      <c r="J258" s="119"/>
      <c r="K258" s="119">
        <f t="shared" ref="K258:K321" si="3">$K$1</f>
        <v>44592</v>
      </c>
      <c r="L2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58" s="221" t="s">
        <v>321</v>
      </c>
      <c r="N258" s="221" t="s">
        <v>956</v>
      </c>
      <c r="O258" s="221" t="s">
        <v>4</v>
      </c>
      <c r="P258" s="118"/>
    </row>
    <row r="259" spans="2:16" x14ac:dyDescent="0.25">
      <c r="B259" s="221" t="s">
        <v>73</v>
      </c>
      <c r="C259" s="257" t="s">
        <v>885</v>
      </c>
      <c r="D259" s="258">
        <v>44619</v>
      </c>
      <c r="E259" s="221" t="s">
        <v>337</v>
      </c>
      <c r="F259" s="260" t="s">
        <v>129</v>
      </c>
      <c r="G259" s="261">
        <v>472.822</v>
      </c>
      <c r="H259" s="123">
        <f>+ICF[[#This Row],[Сума във Валута]]/RESOURCE!$F$2</f>
        <v>146.12348838143626</v>
      </c>
      <c r="I259" s="259" t="s">
        <v>338</v>
      </c>
      <c r="J259" s="119"/>
      <c r="K259" s="119">
        <f t="shared" si="3"/>
        <v>44592</v>
      </c>
      <c r="L2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59" s="221" t="s">
        <v>321</v>
      </c>
      <c r="N259" s="221" t="s">
        <v>956</v>
      </c>
      <c r="O259" s="221" t="s">
        <v>4</v>
      </c>
      <c r="P259" s="118"/>
    </row>
    <row r="260" spans="2:16" x14ac:dyDescent="0.25">
      <c r="B260" s="221" t="s">
        <v>73</v>
      </c>
      <c r="C260" s="257" t="s">
        <v>885</v>
      </c>
      <c r="D260" s="258">
        <v>44626</v>
      </c>
      <c r="E260" s="221" t="s">
        <v>337</v>
      </c>
      <c r="F260" s="260" t="s">
        <v>129</v>
      </c>
      <c r="G260" s="261">
        <v>275.78800000000001</v>
      </c>
      <c r="H260" s="123">
        <f>+ICF[[#This Row],[Сума във Валута]]/RESOURCE!$F$2</f>
        <v>85.231026927130173</v>
      </c>
      <c r="I260" s="259" t="s">
        <v>338</v>
      </c>
      <c r="J260" s="119"/>
      <c r="K260" s="119">
        <f t="shared" si="3"/>
        <v>44592</v>
      </c>
      <c r="L2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60" s="221" t="s">
        <v>321</v>
      </c>
      <c r="N260" s="221" t="s">
        <v>956</v>
      </c>
      <c r="O260" s="221" t="s">
        <v>4</v>
      </c>
      <c r="P260" s="118"/>
    </row>
    <row r="261" spans="2:16" x14ac:dyDescent="0.25">
      <c r="B261" s="221" t="s">
        <v>73</v>
      </c>
      <c r="C261" s="257" t="s">
        <v>885</v>
      </c>
      <c r="D261" s="258">
        <v>44643</v>
      </c>
      <c r="E261" s="221" t="s">
        <v>337</v>
      </c>
      <c r="F261" s="260" t="s">
        <v>129</v>
      </c>
      <c r="G261" s="261">
        <v>574.09100000000001</v>
      </c>
      <c r="H261" s="123">
        <f>+ICF[[#This Row],[Сума във Валута]]/RESOURCE!$F$2</f>
        <v>177.42021219060686</v>
      </c>
      <c r="I261" s="259" t="s">
        <v>338</v>
      </c>
      <c r="J261" s="119"/>
      <c r="K261" s="119">
        <f t="shared" si="3"/>
        <v>44592</v>
      </c>
      <c r="L2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61" s="221" t="s">
        <v>321</v>
      </c>
      <c r="N261" s="221" t="s">
        <v>956</v>
      </c>
      <c r="O261" s="221" t="s">
        <v>4</v>
      </c>
      <c r="P261" s="118"/>
    </row>
    <row r="262" spans="2:16" x14ac:dyDescent="0.25">
      <c r="B262" s="221" t="s">
        <v>73</v>
      </c>
      <c r="C262" s="257" t="s">
        <v>885</v>
      </c>
      <c r="D262" s="258">
        <v>44670</v>
      </c>
      <c r="E262" s="221" t="s">
        <v>337</v>
      </c>
      <c r="F262" s="260" t="s">
        <v>129</v>
      </c>
      <c r="G262" s="261">
        <v>265.012</v>
      </c>
      <c r="H262" s="123">
        <f>+ICF[[#This Row],[Сума във Валута]]/RESOURCE!$F$2</f>
        <v>81.900753143764859</v>
      </c>
      <c r="I262" s="259" t="s">
        <v>338</v>
      </c>
      <c r="J262" s="119"/>
      <c r="K262" s="119">
        <f t="shared" si="3"/>
        <v>44592</v>
      </c>
      <c r="L2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62" s="221" t="s">
        <v>321</v>
      </c>
      <c r="N262" s="221" t="s">
        <v>956</v>
      </c>
      <c r="O262" s="221" t="s">
        <v>4</v>
      </c>
      <c r="P262" s="118"/>
    </row>
    <row r="263" spans="2:16" x14ac:dyDescent="0.25">
      <c r="B263" s="221" t="s">
        <v>73</v>
      </c>
      <c r="C263" s="257" t="s">
        <v>885</v>
      </c>
      <c r="D263" s="258">
        <v>44682</v>
      </c>
      <c r="E263" s="221" t="s">
        <v>337</v>
      </c>
      <c r="F263" s="260" t="s">
        <v>129</v>
      </c>
      <c r="G263" s="261">
        <v>1698.221</v>
      </c>
      <c r="H263" s="123">
        <f>+ICF[[#This Row],[Сума във Валута]]/RESOURCE!$F$2</f>
        <v>524.8274753768037</v>
      </c>
      <c r="I263" s="259" t="s">
        <v>338</v>
      </c>
      <c r="J263" s="119"/>
      <c r="K263" s="119">
        <f t="shared" si="3"/>
        <v>44592</v>
      </c>
      <c r="L2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63" s="221" t="s">
        <v>321</v>
      </c>
      <c r="N263" s="221" t="s">
        <v>956</v>
      </c>
      <c r="O263" s="221" t="s">
        <v>4</v>
      </c>
      <c r="P263" s="118"/>
    </row>
    <row r="264" spans="2:16" x14ac:dyDescent="0.25">
      <c r="B264" s="221" t="s">
        <v>73</v>
      </c>
      <c r="C264" s="257" t="s">
        <v>943</v>
      </c>
      <c r="D264" s="258">
        <v>40717</v>
      </c>
      <c r="E264" s="221" t="s">
        <v>337</v>
      </c>
      <c r="F264" s="260" t="s">
        <v>129</v>
      </c>
      <c r="G264" s="261">
        <v>-2E-3</v>
      </c>
      <c r="H264" s="123">
        <f>+ICF[[#This Row],[Сума във Валута]]/RESOURCE!$F$2</f>
        <v>-6.180909026290497E-4</v>
      </c>
      <c r="I264" s="259" t="s">
        <v>338</v>
      </c>
      <c r="J264" s="119"/>
      <c r="K264" s="119">
        <f t="shared" si="3"/>
        <v>44592</v>
      </c>
      <c r="L2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64" s="221" t="s">
        <v>321</v>
      </c>
      <c r="N264" s="221" t="s">
        <v>956</v>
      </c>
      <c r="O264" s="221" t="s">
        <v>4</v>
      </c>
      <c r="P264" s="118"/>
    </row>
    <row r="265" spans="2:16" x14ac:dyDescent="0.25">
      <c r="B265" s="221" t="s">
        <v>73</v>
      </c>
      <c r="C265" s="257" t="s">
        <v>544</v>
      </c>
      <c r="D265" s="258">
        <v>44659</v>
      </c>
      <c r="E265" s="221" t="s">
        <v>337</v>
      </c>
      <c r="F265" s="260" t="s">
        <v>129</v>
      </c>
      <c r="G265" s="261">
        <v>1650</v>
      </c>
      <c r="H265" s="123">
        <f>+ICF[[#This Row],[Сума във Валута]]/RESOURCE!$F$2</f>
        <v>509.92499466896595</v>
      </c>
      <c r="I265" s="259" t="s">
        <v>338</v>
      </c>
      <c r="J265" s="119"/>
      <c r="K265" s="119">
        <f t="shared" si="3"/>
        <v>44592</v>
      </c>
      <c r="L2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65" s="221" t="s">
        <v>321</v>
      </c>
      <c r="N265" s="221" t="s">
        <v>956</v>
      </c>
      <c r="O265" s="221" t="s">
        <v>4</v>
      </c>
      <c r="P265" s="118"/>
    </row>
    <row r="266" spans="2:16" x14ac:dyDescent="0.25">
      <c r="B266" s="221" t="s">
        <v>73</v>
      </c>
      <c r="C266" s="257" t="s">
        <v>544</v>
      </c>
      <c r="D266" s="258">
        <v>44666</v>
      </c>
      <c r="E266" s="221" t="s">
        <v>337</v>
      </c>
      <c r="F266" s="260" t="s">
        <v>129</v>
      </c>
      <c r="G266" s="261">
        <v>1700</v>
      </c>
      <c r="H266" s="123">
        <f>+ICF[[#This Row],[Сума във Валута]]/RESOURCE!$F$2</f>
        <v>525.37726723469223</v>
      </c>
      <c r="I266" s="259" t="s">
        <v>338</v>
      </c>
      <c r="J266" s="119"/>
      <c r="K266" s="119">
        <f t="shared" si="3"/>
        <v>44592</v>
      </c>
      <c r="L2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66" s="221" t="s">
        <v>321</v>
      </c>
      <c r="N266" s="221" t="s">
        <v>956</v>
      </c>
      <c r="O266" s="221" t="s">
        <v>4</v>
      </c>
      <c r="P266" s="118"/>
    </row>
    <row r="267" spans="2:16" x14ac:dyDescent="0.25">
      <c r="B267" s="221" t="s">
        <v>73</v>
      </c>
      <c r="C267" s="257" t="s">
        <v>544</v>
      </c>
      <c r="D267" s="258">
        <v>44674</v>
      </c>
      <c r="E267" s="221" t="s">
        <v>337</v>
      </c>
      <c r="F267" s="260" t="s">
        <v>129</v>
      </c>
      <c r="G267" s="261">
        <v>1700.3820000000001</v>
      </c>
      <c r="H267" s="123">
        <f>+ICF[[#This Row],[Сума във Валута]]/RESOURCE!$F$2</f>
        <v>525.4953225970944</v>
      </c>
      <c r="I267" s="259" t="s">
        <v>338</v>
      </c>
      <c r="J267" s="119"/>
      <c r="K267" s="119">
        <f t="shared" si="3"/>
        <v>44592</v>
      </c>
      <c r="L2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67" s="221" t="s">
        <v>321</v>
      </c>
      <c r="N267" s="221" t="s">
        <v>956</v>
      </c>
      <c r="O267" s="221" t="s">
        <v>4</v>
      </c>
      <c r="P267" s="118"/>
    </row>
    <row r="268" spans="2:16" x14ac:dyDescent="0.25">
      <c r="B268" s="221" t="s">
        <v>73</v>
      </c>
      <c r="C268" s="257" t="s">
        <v>544</v>
      </c>
      <c r="D268" s="258">
        <v>44702</v>
      </c>
      <c r="E268" s="221" t="s">
        <v>337</v>
      </c>
      <c r="F268" s="260" t="s">
        <v>129</v>
      </c>
      <c r="G268" s="261">
        <v>2421.0239999999999</v>
      </c>
      <c r="H268" s="123">
        <f>+ICF[[#This Row],[Сума във Валута]]/RESOURCE!$F$2</f>
        <v>748.20645472329613</v>
      </c>
      <c r="I268" s="259" t="s">
        <v>338</v>
      </c>
      <c r="J268" s="119"/>
      <c r="K268" s="119">
        <f t="shared" si="3"/>
        <v>44592</v>
      </c>
      <c r="L2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68" s="221" t="s">
        <v>321</v>
      </c>
      <c r="N268" s="221" t="s">
        <v>956</v>
      </c>
      <c r="O268" s="221" t="s">
        <v>4</v>
      </c>
      <c r="P268" s="118"/>
    </row>
    <row r="269" spans="2:16" x14ac:dyDescent="0.25">
      <c r="B269" s="221" t="s">
        <v>73</v>
      </c>
      <c r="C269" s="257" t="s">
        <v>1236</v>
      </c>
      <c r="D269" s="258">
        <v>44679</v>
      </c>
      <c r="E269" s="221" t="s">
        <v>337</v>
      </c>
      <c r="F269" s="260" t="s">
        <v>129</v>
      </c>
      <c r="G269" s="261">
        <v>2826.4369999999999</v>
      </c>
      <c r="H269" s="123">
        <f>+ICF[[#This Row],[Сума във Валута]]/RESOURCE!$F$2</f>
        <v>873.4974982770716</v>
      </c>
      <c r="I269" s="259" t="s">
        <v>338</v>
      </c>
      <c r="J269" s="119"/>
      <c r="K269" s="119">
        <f t="shared" si="3"/>
        <v>44592</v>
      </c>
      <c r="L2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69" s="221" t="s">
        <v>321</v>
      </c>
      <c r="N269" s="221" t="s">
        <v>956</v>
      </c>
      <c r="O269" s="221" t="s">
        <v>4</v>
      </c>
      <c r="P269" s="118"/>
    </row>
    <row r="270" spans="2:16" x14ac:dyDescent="0.25">
      <c r="B270" s="221" t="s">
        <v>73</v>
      </c>
      <c r="C270" s="257" t="s">
        <v>944</v>
      </c>
      <c r="D270" s="258">
        <v>44712</v>
      </c>
      <c r="E270" s="221" t="s">
        <v>337</v>
      </c>
      <c r="F270" s="260" t="s">
        <v>129</v>
      </c>
      <c r="G270" s="261">
        <v>853.99900000000002</v>
      </c>
      <c r="H270" s="123">
        <f>+ICF[[#This Row],[Сума във Валута]]/RESOURCE!$F$2</f>
        <v>263.92450637715291</v>
      </c>
      <c r="I270" s="259" t="s">
        <v>338</v>
      </c>
      <c r="J270" s="119"/>
      <c r="K270" s="119">
        <f t="shared" si="3"/>
        <v>44592</v>
      </c>
      <c r="L2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70" s="221" t="s">
        <v>321</v>
      </c>
      <c r="N270" s="221" t="s">
        <v>956</v>
      </c>
      <c r="O270" s="221" t="s">
        <v>4</v>
      </c>
      <c r="P270" s="118"/>
    </row>
    <row r="271" spans="2:16" x14ac:dyDescent="0.25">
      <c r="B271" s="221" t="s">
        <v>73</v>
      </c>
      <c r="C271" s="257" t="s">
        <v>1127</v>
      </c>
      <c r="D271" s="258">
        <v>44561</v>
      </c>
      <c r="E271" s="221" t="s">
        <v>337</v>
      </c>
      <c r="F271" s="260" t="s">
        <v>129</v>
      </c>
      <c r="G271" s="261">
        <v>344.21300000000002</v>
      </c>
      <c r="H271" s="123">
        <f>+ICF[[#This Row],[Сума във Валута]]/RESOURCE!$F$2</f>
        <v>106.37746193332654</v>
      </c>
      <c r="I271" s="259" t="s">
        <v>338</v>
      </c>
      <c r="J271" s="119"/>
      <c r="K271" s="119">
        <f t="shared" si="3"/>
        <v>44592</v>
      </c>
      <c r="L2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71" s="221" t="s">
        <v>321</v>
      </c>
      <c r="N271" s="221" t="s">
        <v>956</v>
      </c>
      <c r="O271" s="221" t="s">
        <v>4</v>
      </c>
      <c r="P271" s="118"/>
    </row>
    <row r="272" spans="2:16" x14ac:dyDescent="0.25">
      <c r="B272" s="221" t="s">
        <v>73</v>
      </c>
      <c r="C272" s="257" t="s">
        <v>1127</v>
      </c>
      <c r="D272" s="258">
        <v>44610</v>
      </c>
      <c r="E272" s="221" t="s">
        <v>337</v>
      </c>
      <c r="F272" s="260" t="s">
        <v>129</v>
      </c>
      <c r="G272" s="261">
        <v>351.08499999999998</v>
      </c>
      <c r="H272" s="123">
        <f>+ICF[[#This Row],[Сума във Валута]]/RESOURCE!$F$2</f>
        <v>108.50122227475994</v>
      </c>
      <c r="I272" s="259" t="s">
        <v>338</v>
      </c>
      <c r="J272" s="119"/>
      <c r="K272" s="119">
        <f t="shared" si="3"/>
        <v>44592</v>
      </c>
      <c r="L2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72" s="221" t="s">
        <v>321</v>
      </c>
      <c r="N272" s="221" t="s">
        <v>956</v>
      </c>
      <c r="O272" s="221" t="s">
        <v>4</v>
      </c>
      <c r="P272" s="118"/>
    </row>
    <row r="273" spans="2:16" x14ac:dyDescent="0.25">
      <c r="B273" s="221" t="s">
        <v>73</v>
      </c>
      <c r="C273" s="257" t="s">
        <v>1237</v>
      </c>
      <c r="D273" s="258">
        <v>43366</v>
      </c>
      <c r="E273" s="221" t="s">
        <v>337</v>
      </c>
      <c r="F273" s="260" t="s">
        <v>129</v>
      </c>
      <c r="G273" s="261">
        <v>-17.916</v>
      </c>
      <c r="H273" s="123">
        <f>+ICF[[#This Row],[Сума във Валута]]/RESOURCE!$F$2</f>
        <v>-5.5368583057510268</v>
      </c>
      <c r="I273" s="259" t="s">
        <v>338</v>
      </c>
      <c r="J273" s="119"/>
      <c r="K273" s="119">
        <f t="shared" si="3"/>
        <v>44592</v>
      </c>
      <c r="L2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73" s="221" t="s">
        <v>321</v>
      </c>
      <c r="N273" s="221" t="s">
        <v>956</v>
      </c>
      <c r="O273" s="221" t="s">
        <v>4</v>
      </c>
      <c r="P273" s="118"/>
    </row>
    <row r="274" spans="2:16" x14ac:dyDescent="0.25">
      <c r="B274" s="221" t="s">
        <v>73</v>
      </c>
      <c r="C274" s="257" t="s">
        <v>1104</v>
      </c>
      <c r="D274" s="258">
        <v>44497</v>
      </c>
      <c r="E274" s="221" t="s">
        <v>337</v>
      </c>
      <c r="F274" s="260" t="s">
        <v>129</v>
      </c>
      <c r="G274" s="261">
        <v>340.56900000000002</v>
      </c>
      <c r="H274" s="123">
        <f>+ICF[[#This Row],[Сума във Валута]]/RESOURCE!$F$2</f>
        <v>105.2513003087364</v>
      </c>
      <c r="I274" s="259" t="s">
        <v>338</v>
      </c>
      <c r="J274" s="119"/>
      <c r="K274" s="119">
        <f t="shared" si="3"/>
        <v>44592</v>
      </c>
      <c r="L2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74" s="221" t="s">
        <v>321</v>
      </c>
      <c r="N274" s="221" t="s">
        <v>956</v>
      </c>
      <c r="O274" s="221" t="s">
        <v>4</v>
      </c>
      <c r="P274" s="118"/>
    </row>
    <row r="275" spans="2:16" x14ac:dyDescent="0.25">
      <c r="B275" s="221" t="s">
        <v>73</v>
      </c>
      <c r="C275" s="257" t="s">
        <v>950</v>
      </c>
      <c r="D275" s="258">
        <v>44682</v>
      </c>
      <c r="E275" s="221" t="s">
        <v>337</v>
      </c>
      <c r="F275" s="260" t="s">
        <v>129</v>
      </c>
      <c r="G275" s="261">
        <v>220.80699999999999</v>
      </c>
      <c r="H275" s="123">
        <f>+ICF[[#This Row],[Сума във Валута]]/RESOURCE!$F$2</f>
        <v>68.239398968406277</v>
      </c>
      <c r="I275" s="259" t="s">
        <v>338</v>
      </c>
      <c r="J275" s="119"/>
      <c r="K275" s="119">
        <f t="shared" si="3"/>
        <v>44592</v>
      </c>
      <c r="L2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75" s="221" t="s">
        <v>321</v>
      </c>
      <c r="N275" s="221" t="s">
        <v>956</v>
      </c>
      <c r="O275" s="221" t="s">
        <v>4</v>
      </c>
      <c r="P275" s="118"/>
    </row>
    <row r="276" spans="2:16" x14ac:dyDescent="0.25">
      <c r="B276" s="221" t="s">
        <v>73</v>
      </c>
      <c r="C276" s="257" t="s">
        <v>440</v>
      </c>
      <c r="D276" s="258">
        <v>44560</v>
      </c>
      <c r="E276" s="221" t="s">
        <v>337</v>
      </c>
      <c r="F276" s="260" t="s">
        <v>129</v>
      </c>
      <c r="G276" s="261">
        <v>2469.6790000000001</v>
      </c>
      <c r="H276" s="123">
        <f>+ICF[[#This Row],[Сума във Валута]]/RESOURCE!$F$2</f>
        <v>763.24306115700438</v>
      </c>
      <c r="I276" s="259" t="s">
        <v>338</v>
      </c>
      <c r="J276" s="119"/>
      <c r="K276" s="119">
        <f t="shared" si="3"/>
        <v>44592</v>
      </c>
      <c r="L2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76" s="221" t="s">
        <v>321</v>
      </c>
      <c r="N276" s="221" t="s">
        <v>956</v>
      </c>
      <c r="O276" s="221" t="s">
        <v>4</v>
      </c>
      <c r="P276" s="118"/>
    </row>
    <row r="277" spans="2:16" x14ac:dyDescent="0.25">
      <c r="B277" s="221" t="s">
        <v>73</v>
      </c>
      <c r="C277" s="257" t="s">
        <v>440</v>
      </c>
      <c r="D277" s="258">
        <v>44591</v>
      </c>
      <c r="E277" s="221" t="s">
        <v>337</v>
      </c>
      <c r="F277" s="260" t="s">
        <v>129</v>
      </c>
      <c r="G277" s="261">
        <v>2066.69</v>
      </c>
      <c r="H277" s="123">
        <f>+ICF[[#This Row],[Сума във Валута]]/RESOURCE!$F$2</f>
        <v>638.70114377721529</v>
      </c>
      <c r="I277" s="259" t="s">
        <v>338</v>
      </c>
      <c r="J277" s="119"/>
      <c r="K277" s="119">
        <f t="shared" si="3"/>
        <v>44592</v>
      </c>
      <c r="L2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77" s="221" t="s">
        <v>321</v>
      </c>
      <c r="N277" s="221" t="s">
        <v>956</v>
      </c>
      <c r="O277" s="221" t="s">
        <v>4</v>
      </c>
      <c r="P277" s="118"/>
    </row>
    <row r="278" spans="2:16" x14ac:dyDescent="0.25">
      <c r="B278" s="221" t="s">
        <v>73</v>
      </c>
      <c r="C278" s="257" t="s">
        <v>440</v>
      </c>
      <c r="D278" s="258">
        <v>44622</v>
      </c>
      <c r="E278" s="221" t="s">
        <v>337</v>
      </c>
      <c r="F278" s="260" t="s">
        <v>129</v>
      </c>
      <c r="G278" s="261">
        <v>2247.3040000000001</v>
      </c>
      <c r="H278" s="123">
        <f>+ICF[[#This Row],[Сума във Валута]]/RESOURCE!$F$2</f>
        <v>694.51907892093698</v>
      </c>
      <c r="I278" s="259" t="s">
        <v>338</v>
      </c>
      <c r="J278" s="119"/>
      <c r="K278" s="119">
        <f t="shared" si="3"/>
        <v>44592</v>
      </c>
      <c r="L2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78" s="221" t="s">
        <v>321</v>
      </c>
      <c r="N278" s="221" t="s">
        <v>956</v>
      </c>
      <c r="O278" s="221" t="s">
        <v>4</v>
      </c>
      <c r="P278" s="118"/>
    </row>
    <row r="279" spans="2:16" x14ac:dyDescent="0.25">
      <c r="B279" s="221" t="s">
        <v>73</v>
      </c>
      <c r="C279" s="257" t="s">
        <v>625</v>
      </c>
      <c r="D279" s="258">
        <v>44712</v>
      </c>
      <c r="E279" s="221" t="s">
        <v>337</v>
      </c>
      <c r="F279" s="260" t="s">
        <v>129</v>
      </c>
      <c r="G279" s="261">
        <v>928.99</v>
      </c>
      <c r="H279" s="123">
        <f>+ICF[[#This Row],[Сума във Валута]]/RESOURCE!$F$2</f>
        <v>287.1001338166804</v>
      </c>
      <c r="I279" s="259" t="s">
        <v>338</v>
      </c>
      <c r="J279" s="119"/>
      <c r="K279" s="119">
        <f t="shared" si="3"/>
        <v>44592</v>
      </c>
      <c r="L2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79" s="221" t="s">
        <v>321</v>
      </c>
      <c r="N279" s="221" t="s">
        <v>956</v>
      </c>
      <c r="O279" s="221" t="s">
        <v>4</v>
      </c>
      <c r="P279" s="118"/>
    </row>
    <row r="280" spans="2:16" x14ac:dyDescent="0.25">
      <c r="B280" s="221" t="s">
        <v>73</v>
      </c>
      <c r="C280" s="257" t="s">
        <v>820</v>
      </c>
      <c r="D280" s="258">
        <v>44682</v>
      </c>
      <c r="E280" s="221" t="s">
        <v>337</v>
      </c>
      <c r="F280" s="260" t="s">
        <v>129</v>
      </c>
      <c r="G280" s="261">
        <v>4273.0789999999997</v>
      </c>
      <c r="H280" s="123">
        <f>+ICF[[#This Row],[Сума във Валута]]/RESOURCE!$F$2</f>
        <v>1320.5756280576184</v>
      </c>
      <c r="I280" s="259" t="s">
        <v>338</v>
      </c>
      <c r="J280" s="119"/>
      <c r="K280" s="119">
        <f t="shared" si="3"/>
        <v>44592</v>
      </c>
      <c r="L2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80" s="221" t="s">
        <v>321</v>
      </c>
      <c r="N280" s="221" t="s">
        <v>956</v>
      </c>
      <c r="O280" s="221" t="s">
        <v>4</v>
      </c>
      <c r="P280" s="118"/>
    </row>
    <row r="281" spans="2:16" x14ac:dyDescent="0.25">
      <c r="B281" s="221" t="s">
        <v>73</v>
      </c>
      <c r="C281" s="257" t="s">
        <v>386</v>
      </c>
      <c r="D281" s="258">
        <v>44622</v>
      </c>
      <c r="E281" s="221" t="s">
        <v>337</v>
      </c>
      <c r="F281" s="260" t="s">
        <v>129</v>
      </c>
      <c r="G281" s="261">
        <v>660.75599999999997</v>
      </c>
      <c r="H281" s="123">
        <f>+ICF[[#This Row],[Сума във Валута]]/RESOURCE!$F$2</f>
        <v>204.20363622878017</v>
      </c>
      <c r="I281" s="259" t="s">
        <v>338</v>
      </c>
      <c r="J281" s="119"/>
      <c r="K281" s="119">
        <f t="shared" si="3"/>
        <v>44592</v>
      </c>
      <c r="L2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81" s="221" t="s">
        <v>321</v>
      </c>
      <c r="N281" s="221" t="s">
        <v>956</v>
      </c>
      <c r="O281" s="221" t="s">
        <v>4</v>
      </c>
      <c r="P281" s="118"/>
    </row>
    <row r="282" spans="2:16" x14ac:dyDescent="0.25">
      <c r="B282" s="221" t="s">
        <v>73</v>
      </c>
      <c r="C282" s="257" t="s">
        <v>1192</v>
      </c>
      <c r="D282" s="258">
        <v>44622</v>
      </c>
      <c r="E282" s="221" t="s">
        <v>337</v>
      </c>
      <c r="F282" s="260" t="s">
        <v>129</v>
      </c>
      <c r="G282" s="261">
        <v>272.15800000000002</v>
      </c>
      <c r="H282" s="123">
        <f>+ICF[[#This Row],[Сума във Валута]]/RESOURCE!$F$2</f>
        <v>84.109191938858459</v>
      </c>
      <c r="I282" s="259" t="s">
        <v>338</v>
      </c>
      <c r="J282" s="119"/>
      <c r="K282" s="119">
        <f t="shared" si="3"/>
        <v>44592</v>
      </c>
      <c r="L2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82" s="221" t="s">
        <v>321</v>
      </c>
      <c r="N282" s="221" t="s">
        <v>956</v>
      </c>
      <c r="O282" s="221" t="s">
        <v>4</v>
      </c>
      <c r="P282" s="118"/>
    </row>
    <row r="283" spans="2:16" x14ac:dyDescent="0.25">
      <c r="B283" s="221" t="s">
        <v>73</v>
      </c>
      <c r="C283" s="257" t="s">
        <v>940</v>
      </c>
      <c r="D283" s="258">
        <v>44712</v>
      </c>
      <c r="E283" s="221" t="s">
        <v>337</v>
      </c>
      <c r="F283" s="260" t="s">
        <v>129</v>
      </c>
      <c r="G283" s="261">
        <v>548.32799999999997</v>
      </c>
      <c r="H283" s="123">
        <f>+ICF[[#This Row],[Сума във Валута]]/RESOURCE!$F$2</f>
        <v>169.45827422839076</v>
      </c>
      <c r="I283" s="259" t="s">
        <v>338</v>
      </c>
      <c r="J283" s="119"/>
      <c r="K283" s="119">
        <f t="shared" si="3"/>
        <v>44592</v>
      </c>
      <c r="L2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83" s="221" t="s">
        <v>321</v>
      </c>
      <c r="N283" s="221" t="s">
        <v>956</v>
      </c>
      <c r="O283" s="221" t="s">
        <v>4</v>
      </c>
      <c r="P283" s="118"/>
    </row>
    <row r="284" spans="2:16" x14ac:dyDescent="0.25">
      <c r="B284" s="221" t="s">
        <v>73</v>
      </c>
      <c r="C284" s="257" t="s">
        <v>791</v>
      </c>
      <c r="D284" s="258">
        <v>44622</v>
      </c>
      <c r="E284" s="221" t="s">
        <v>337</v>
      </c>
      <c r="F284" s="260" t="s">
        <v>129</v>
      </c>
      <c r="G284" s="261">
        <v>950.18799999999999</v>
      </c>
      <c r="H284" s="123">
        <f>+ICF[[#This Row],[Сума във Валута]]/RESOURCE!$F$2</f>
        <v>293.6512792936457</v>
      </c>
      <c r="I284" s="259" t="s">
        <v>338</v>
      </c>
      <c r="J284" s="119"/>
      <c r="K284" s="119">
        <f t="shared" si="3"/>
        <v>44592</v>
      </c>
      <c r="L2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84" s="221" t="s">
        <v>321</v>
      </c>
      <c r="N284" s="221" t="s">
        <v>956</v>
      </c>
      <c r="O284" s="221" t="s">
        <v>4</v>
      </c>
      <c r="P284" s="118"/>
    </row>
    <row r="285" spans="2:16" x14ac:dyDescent="0.25">
      <c r="B285" s="221" t="s">
        <v>73</v>
      </c>
      <c r="C285" s="257" t="s">
        <v>1238</v>
      </c>
      <c r="D285" s="258">
        <v>42093</v>
      </c>
      <c r="E285" s="221" t="s">
        <v>337</v>
      </c>
      <c r="F285" s="260" t="s">
        <v>129</v>
      </c>
      <c r="G285" s="261">
        <v>124.346</v>
      </c>
      <c r="H285" s="123">
        <f>+ICF[[#This Row],[Сума във Валута]]/RESOURCE!$F$2</f>
        <v>38.428565689155903</v>
      </c>
      <c r="I285" s="259" t="s">
        <v>338</v>
      </c>
      <c r="J285" s="119"/>
      <c r="K285" s="119">
        <f t="shared" si="3"/>
        <v>44592</v>
      </c>
      <c r="L2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85" s="221" t="s">
        <v>321</v>
      </c>
      <c r="N285" s="221" t="s">
        <v>956</v>
      </c>
      <c r="O285" s="221" t="s">
        <v>4</v>
      </c>
      <c r="P285" s="118"/>
    </row>
    <row r="286" spans="2:16" x14ac:dyDescent="0.25">
      <c r="B286" s="221" t="s">
        <v>73</v>
      </c>
      <c r="C286" s="257" t="s">
        <v>1238</v>
      </c>
      <c r="D286" s="258">
        <v>42143</v>
      </c>
      <c r="E286" s="221" t="s">
        <v>337</v>
      </c>
      <c r="F286" s="260" t="s">
        <v>129</v>
      </c>
      <c r="G286" s="261">
        <v>4.25</v>
      </c>
      <c r="H286" s="123">
        <f>+ICF[[#This Row],[Сума във Валута]]/RESOURCE!$F$2</f>
        <v>1.3134431680867305</v>
      </c>
      <c r="I286" s="259" t="s">
        <v>338</v>
      </c>
      <c r="J286" s="119"/>
      <c r="K286" s="119">
        <f t="shared" si="3"/>
        <v>44592</v>
      </c>
      <c r="L2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86" s="221" t="s">
        <v>321</v>
      </c>
      <c r="N286" s="221" t="s">
        <v>956</v>
      </c>
      <c r="O286" s="221" t="s">
        <v>4</v>
      </c>
      <c r="P286" s="118"/>
    </row>
    <row r="287" spans="2:16" x14ac:dyDescent="0.25">
      <c r="B287" s="221" t="s">
        <v>73</v>
      </c>
      <c r="C287" s="257" t="s">
        <v>1238</v>
      </c>
      <c r="D287" s="258">
        <v>42402</v>
      </c>
      <c r="E287" s="221" t="s">
        <v>337</v>
      </c>
      <c r="F287" s="260" t="s">
        <v>129</v>
      </c>
      <c r="G287" s="261">
        <v>3.0960000000000001</v>
      </c>
      <c r="H287" s="123">
        <f>+ICF[[#This Row],[Сума във Валута]]/RESOURCE!$F$2</f>
        <v>0.9568047172697689</v>
      </c>
      <c r="I287" s="259" t="s">
        <v>338</v>
      </c>
      <c r="J287" s="119"/>
      <c r="K287" s="119">
        <f t="shared" si="3"/>
        <v>44592</v>
      </c>
      <c r="L2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87" s="221" t="s">
        <v>321</v>
      </c>
      <c r="N287" s="221" t="s">
        <v>956</v>
      </c>
      <c r="O287" s="221" t="s">
        <v>4</v>
      </c>
      <c r="P287" s="118"/>
    </row>
    <row r="288" spans="2:16" x14ac:dyDescent="0.25">
      <c r="B288" s="221" t="s">
        <v>73</v>
      </c>
      <c r="C288" s="257" t="s">
        <v>1159</v>
      </c>
      <c r="D288" s="258">
        <v>44602</v>
      </c>
      <c r="E288" s="221" t="s">
        <v>337</v>
      </c>
      <c r="F288" s="260" t="s">
        <v>129</v>
      </c>
      <c r="G288" s="261">
        <v>221.77799999999999</v>
      </c>
      <c r="H288" s="123">
        <f>+ICF[[#This Row],[Сума във Валута]]/RESOURCE!$F$2</f>
        <v>68.539482101632686</v>
      </c>
      <c r="I288" s="259" t="s">
        <v>338</v>
      </c>
      <c r="J288" s="119"/>
      <c r="K288" s="119">
        <f t="shared" si="3"/>
        <v>44592</v>
      </c>
      <c r="L2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88" s="221" t="s">
        <v>321</v>
      </c>
      <c r="N288" s="221" t="s">
        <v>956</v>
      </c>
      <c r="O288" s="221" t="s">
        <v>4</v>
      </c>
      <c r="P288" s="118"/>
    </row>
    <row r="289" spans="2:16" x14ac:dyDescent="0.25">
      <c r="B289" s="221" t="s">
        <v>73</v>
      </c>
      <c r="C289" s="257" t="s">
        <v>355</v>
      </c>
      <c r="D289" s="258">
        <v>44587</v>
      </c>
      <c r="E289" s="221" t="s">
        <v>337</v>
      </c>
      <c r="F289" s="260" t="s">
        <v>129</v>
      </c>
      <c r="G289" s="261">
        <v>666.24199999999996</v>
      </c>
      <c r="H289" s="123">
        <f>+ICF[[#This Row],[Сума във Валута]]/RESOURCE!$F$2</f>
        <v>205.89905957469165</v>
      </c>
      <c r="I289" s="259" t="s">
        <v>338</v>
      </c>
      <c r="J289" s="119"/>
      <c r="K289" s="119">
        <f t="shared" si="3"/>
        <v>44592</v>
      </c>
      <c r="L2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89" s="221" t="s">
        <v>321</v>
      </c>
      <c r="N289" s="221" t="s">
        <v>956</v>
      </c>
      <c r="O289" s="221" t="s">
        <v>4</v>
      </c>
      <c r="P289" s="118"/>
    </row>
    <row r="290" spans="2:16" x14ac:dyDescent="0.25">
      <c r="B290" s="221" t="s">
        <v>73</v>
      </c>
      <c r="C290" s="257" t="s">
        <v>355</v>
      </c>
      <c r="D290" s="258">
        <v>44593</v>
      </c>
      <c r="E290" s="221" t="s">
        <v>337</v>
      </c>
      <c r="F290" s="260" t="s">
        <v>129</v>
      </c>
      <c r="G290" s="261">
        <v>1104.0640000000001</v>
      </c>
      <c r="H290" s="123">
        <f>+ICF[[#This Row],[Сума във Валута]]/RESOURCE!$F$2</f>
        <v>341.20595716011957</v>
      </c>
      <c r="I290" s="259" t="s">
        <v>338</v>
      </c>
      <c r="J290" s="119"/>
      <c r="K290" s="119">
        <f t="shared" si="3"/>
        <v>44592</v>
      </c>
      <c r="L2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90" s="221" t="s">
        <v>321</v>
      </c>
      <c r="N290" s="221" t="s">
        <v>956</v>
      </c>
      <c r="O290" s="221" t="s">
        <v>4</v>
      </c>
      <c r="P290" s="118"/>
    </row>
    <row r="291" spans="2:16" x14ac:dyDescent="0.25">
      <c r="B291" s="221" t="s">
        <v>73</v>
      </c>
      <c r="C291" s="257" t="s">
        <v>355</v>
      </c>
      <c r="D291" s="258">
        <v>44601</v>
      </c>
      <c r="E291" s="221" t="s">
        <v>337</v>
      </c>
      <c r="F291" s="260" t="s">
        <v>129</v>
      </c>
      <c r="G291" s="261">
        <v>184.65600000000001</v>
      </c>
      <c r="H291" s="123">
        <f>+ICF[[#This Row],[Сума във Валута]]/RESOURCE!$F$2</f>
        <v>57.067096857934899</v>
      </c>
      <c r="I291" s="259" t="s">
        <v>338</v>
      </c>
      <c r="J291" s="119"/>
      <c r="K291" s="119">
        <f t="shared" si="3"/>
        <v>44592</v>
      </c>
      <c r="L2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91" s="221" t="s">
        <v>321</v>
      </c>
      <c r="N291" s="221" t="s">
        <v>956</v>
      </c>
      <c r="O291" s="221" t="s">
        <v>4</v>
      </c>
      <c r="P291" s="118"/>
    </row>
    <row r="292" spans="2:16" x14ac:dyDescent="0.25">
      <c r="B292" s="221" t="s">
        <v>73</v>
      </c>
      <c r="C292" s="257" t="s">
        <v>355</v>
      </c>
      <c r="D292" s="258">
        <v>44608</v>
      </c>
      <c r="E292" s="221" t="s">
        <v>337</v>
      </c>
      <c r="F292" s="260" t="s">
        <v>129</v>
      </c>
      <c r="G292" s="261">
        <v>2010.011</v>
      </c>
      <c r="H292" s="123">
        <f>+ICF[[#This Row],[Сума във Валута]]/RESOURCE!$F$2</f>
        <v>621.1847566421593</v>
      </c>
      <c r="I292" s="259" t="s">
        <v>338</v>
      </c>
      <c r="J292" s="119"/>
      <c r="K292" s="119">
        <f t="shared" si="3"/>
        <v>44592</v>
      </c>
      <c r="L2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92" s="221" t="s">
        <v>321</v>
      </c>
      <c r="N292" s="221" t="s">
        <v>956</v>
      </c>
      <c r="O292" s="221" t="s">
        <v>4</v>
      </c>
      <c r="P292" s="118"/>
    </row>
    <row r="293" spans="2:16" x14ac:dyDescent="0.25">
      <c r="B293" s="221" t="s">
        <v>73</v>
      </c>
      <c r="C293" s="257" t="s">
        <v>355</v>
      </c>
      <c r="D293" s="258">
        <v>44608</v>
      </c>
      <c r="E293" s="221" t="s">
        <v>337</v>
      </c>
      <c r="F293" s="260" t="s">
        <v>129</v>
      </c>
      <c r="G293" s="261">
        <v>2549.1489999999999</v>
      </c>
      <c r="H293" s="123">
        <f>+ICF[[#This Row],[Сума във Валута]]/RESOURCE!$F$2</f>
        <v>787.80290317296965</v>
      </c>
      <c r="I293" s="259" t="s">
        <v>338</v>
      </c>
      <c r="J293" s="119"/>
      <c r="K293" s="119">
        <f t="shared" si="3"/>
        <v>44592</v>
      </c>
      <c r="L2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93" s="221" t="s">
        <v>321</v>
      </c>
      <c r="N293" s="221" t="s">
        <v>956</v>
      </c>
      <c r="O293" s="221" t="s">
        <v>4</v>
      </c>
      <c r="P293" s="118"/>
    </row>
    <row r="294" spans="2:16" x14ac:dyDescent="0.25">
      <c r="B294" s="221" t="s">
        <v>73</v>
      </c>
      <c r="C294" s="257" t="s">
        <v>355</v>
      </c>
      <c r="D294" s="258">
        <v>44609</v>
      </c>
      <c r="E294" s="221" t="s">
        <v>337</v>
      </c>
      <c r="F294" s="260" t="s">
        <v>129</v>
      </c>
      <c r="G294" s="261">
        <v>1231.982</v>
      </c>
      <c r="H294" s="123">
        <f>+ICF[[#This Row],[Сума във Валута]]/RESOURCE!$F$2</f>
        <v>380.73843320137092</v>
      </c>
      <c r="I294" s="259" t="s">
        <v>338</v>
      </c>
      <c r="J294" s="119"/>
      <c r="K294" s="119">
        <f t="shared" si="3"/>
        <v>44592</v>
      </c>
      <c r="L2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94" s="221" t="s">
        <v>321</v>
      </c>
      <c r="N294" s="221" t="s">
        <v>956</v>
      </c>
      <c r="O294" s="221" t="s">
        <v>4</v>
      </c>
      <c r="P294" s="118"/>
    </row>
    <row r="295" spans="2:16" x14ac:dyDescent="0.25">
      <c r="B295" s="221" t="s">
        <v>73</v>
      </c>
      <c r="C295" s="257" t="s">
        <v>355</v>
      </c>
      <c r="D295" s="258">
        <v>44611</v>
      </c>
      <c r="E295" s="221" t="s">
        <v>337</v>
      </c>
      <c r="F295" s="260" t="s">
        <v>129</v>
      </c>
      <c r="G295" s="261">
        <v>512.048</v>
      </c>
      <c r="H295" s="123">
        <f>+ICF[[#This Row],[Сума във Валута]]/RESOURCE!$F$2</f>
        <v>158.24610525469981</v>
      </c>
      <c r="I295" s="259" t="s">
        <v>338</v>
      </c>
      <c r="J295" s="119"/>
      <c r="K295" s="119">
        <f t="shared" si="3"/>
        <v>44592</v>
      </c>
      <c r="L2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95" s="221" t="s">
        <v>321</v>
      </c>
      <c r="N295" s="221" t="s">
        <v>956</v>
      </c>
      <c r="O295" s="221" t="s">
        <v>4</v>
      </c>
      <c r="P295" s="118"/>
    </row>
    <row r="296" spans="2:16" x14ac:dyDescent="0.25">
      <c r="B296" s="221" t="s">
        <v>73</v>
      </c>
      <c r="C296" s="257" t="s">
        <v>355</v>
      </c>
      <c r="D296" s="258">
        <v>44611</v>
      </c>
      <c r="E296" s="221" t="s">
        <v>337</v>
      </c>
      <c r="F296" s="260" t="s">
        <v>129</v>
      </c>
      <c r="G296" s="261">
        <v>283.47000000000003</v>
      </c>
      <c r="H296" s="123">
        <f>+ICF[[#This Row],[Сума във Валута]]/RESOURCE!$F$2</f>
        <v>87.60511408412836</v>
      </c>
      <c r="I296" s="259" t="s">
        <v>338</v>
      </c>
      <c r="J296" s="119"/>
      <c r="K296" s="119">
        <f t="shared" si="3"/>
        <v>44592</v>
      </c>
      <c r="L2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96" s="221" t="s">
        <v>321</v>
      </c>
      <c r="N296" s="221" t="s">
        <v>956</v>
      </c>
      <c r="O296" s="221" t="s">
        <v>4</v>
      </c>
      <c r="P296" s="118"/>
    </row>
    <row r="297" spans="2:16" x14ac:dyDescent="0.25">
      <c r="B297" s="221" t="s">
        <v>73</v>
      </c>
      <c r="C297" s="257" t="s">
        <v>355</v>
      </c>
      <c r="D297" s="258">
        <v>44615</v>
      </c>
      <c r="E297" s="221" t="s">
        <v>337</v>
      </c>
      <c r="F297" s="260" t="s">
        <v>129</v>
      </c>
      <c r="G297" s="261">
        <v>821.52200000000005</v>
      </c>
      <c r="H297" s="123">
        <f>+ICF[[#This Row],[Сума във Валута]]/RESOURCE!$F$2</f>
        <v>253.88763725481107</v>
      </c>
      <c r="I297" s="259" t="s">
        <v>338</v>
      </c>
      <c r="J297" s="119"/>
      <c r="K297" s="119">
        <f t="shared" si="3"/>
        <v>44592</v>
      </c>
      <c r="L2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97" s="221" t="s">
        <v>321</v>
      </c>
      <c r="N297" s="221" t="s">
        <v>956</v>
      </c>
      <c r="O297" s="221" t="s">
        <v>4</v>
      </c>
      <c r="P297" s="118"/>
    </row>
    <row r="298" spans="2:16" x14ac:dyDescent="0.25">
      <c r="B298" s="221" t="s">
        <v>73</v>
      </c>
      <c r="C298" s="257" t="s">
        <v>355</v>
      </c>
      <c r="D298" s="258">
        <v>44621</v>
      </c>
      <c r="E298" s="221" t="s">
        <v>337</v>
      </c>
      <c r="F298" s="260" t="s">
        <v>129</v>
      </c>
      <c r="G298" s="261">
        <v>1018.6079999999999</v>
      </c>
      <c r="H298" s="123">
        <f>+ICF[[#This Row],[Сума във Валута]]/RESOURCE!$F$2</f>
        <v>314.79616907258549</v>
      </c>
      <c r="I298" s="259" t="s">
        <v>338</v>
      </c>
      <c r="J298" s="119"/>
      <c r="K298" s="119">
        <f t="shared" si="3"/>
        <v>44592</v>
      </c>
      <c r="L2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98" s="221" t="s">
        <v>321</v>
      </c>
      <c r="N298" s="221" t="s">
        <v>956</v>
      </c>
      <c r="O298" s="221" t="s">
        <v>4</v>
      </c>
      <c r="P298" s="118"/>
    </row>
    <row r="299" spans="2:16" x14ac:dyDescent="0.25">
      <c r="B299" s="221" t="s">
        <v>73</v>
      </c>
      <c r="C299" s="257" t="s">
        <v>355</v>
      </c>
      <c r="D299" s="258">
        <v>44624</v>
      </c>
      <c r="E299" s="221" t="s">
        <v>337</v>
      </c>
      <c r="F299" s="260" t="s">
        <v>129</v>
      </c>
      <c r="G299" s="261">
        <v>735.73800000000006</v>
      </c>
      <c r="H299" s="123">
        <f>+ICF[[#This Row],[Сума във Валута]]/RESOURCE!$F$2</f>
        <v>227.37648225924588</v>
      </c>
      <c r="I299" s="259" t="s">
        <v>338</v>
      </c>
      <c r="J299" s="119"/>
      <c r="K299" s="119">
        <f t="shared" si="3"/>
        <v>44592</v>
      </c>
      <c r="L2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99" s="221" t="s">
        <v>321</v>
      </c>
      <c r="N299" s="221" t="s">
        <v>956</v>
      </c>
      <c r="O299" s="221" t="s">
        <v>4</v>
      </c>
      <c r="P299" s="118"/>
    </row>
    <row r="300" spans="2:16" x14ac:dyDescent="0.25">
      <c r="B300" s="221" t="s">
        <v>73</v>
      </c>
      <c r="C300" s="257" t="s">
        <v>355</v>
      </c>
      <c r="D300" s="258">
        <v>44629</v>
      </c>
      <c r="E300" s="221" t="s">
        <v>337</v>
      </c>
      <c r="F300" s="260" t="s">
        <v>129</v>
      </c>
      <c r="G300" s="261">
        <v>1866.133</v>
      </c>
      <c r="H300" s="123">
        <f>+ICF[[#This Row],[Сума във Валута]]/RESOURCE!$F$2</f>
        <v>576.71991519792812</v>
      </c>
      <c r="I300" s="259" t="s">
        <v>338</v>
      </c>
      <c r="J300" s="119"/>
      <c r="K300" s="119">
        <f t="shared" si="3"/>
        <v>44592</v>
      </c>
      <c r="L3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300" s="221" t="s">
        <v>321</v>
      </c>
      <c r="N300" s="221" t="s">
        <v>956</v>
      </c>
      <c r="O300" s="221" t="s">
        <v>4</v>
      </c>
      <c r="P300" s="118"/>
    </row>
    <row r="301" spans="2:16" x14ac:dyDescent="0.25">
      <c r="B301" s="221" t="s">
        <v>73</v>
      </c>
      <c r="C301" s="257" t="s">
        <v>355</v>
      </c>
      <c r="D301" s="258">
        <v>44630</v>
      </c>
      <c r="E301" s="221" t="s">
        <v>337</v>
      </c>
      <c r="F301" s="260" t="s">
        <v>129</v>
      </c>
      <c r="G301" s="261">
        <v>368.71199999999999</v>
      </c>
      <c r="H301" s="123">
        <f>+ICF[[#This Row],[Сума във Валута]]/RESOURCE!$F$2</f>
        <v>113.94876644508108</v>
      </c>
      <c r="I301" s="259" t="s">
        <v>338</v>
      </c>
      <c r="J301" s="119"/>
      <c r="K301" s="119">
        <f t="shared" si="3"/>
        <v>44592</v>
      </c>
      <c r="L3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301" s="221" t="s">
        <v>321</v>
      </c>
      <c r="N301" s="221" t="s">
        <v>956</v>
      </c>
      <c r="O301" s="221" t="s">
        <v>4</v>
      </c>
      <c r="P301" s="118"/>
    </row>
    <row r="302" spans="2:16" x14ac:dyDescent="0.25">
      <c r="B302" s="221" t="s">
        <v>73</v>
      </c>
      <c r="C302" s="257" t="s">
        <v>355</v>
      </c>
      <c r="D302" s="258">
        <v>44632</v>
      </c>
      <c r="E302" s="221" t="s">
        <v>337</v>
      </c>
      <c r="F302" s="260" t="s">
        <v>129</v>
      </c>
      <c r="G302" s="261">
        <v>1076.703</v>
      </c>
      <c r="H302" s="123">
        <f>+ICF[[#This Row],[Сума във Валута]]/RESOURCE!$F$2</f>
        <v>332.75016456670284</v>
      </c>
      <c r="I302" s="259" t="s">
        <v>338</v>
      </c>
      <c r="J302" s="119"/>
      <c r="K302" s="119">
        <f t="shared" si="3"/>
        <v>44592</v>
      </c>
      <c r="L3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302" s="221" t="s">
        <v>321</v>
      </c>
      <c r="N302" s="221" t="s">
        <v>956</v>
      </c>
      <c r="O302" s="221" t="s">
        <v>4</v>
      </c>
      <c r="P302" s="118"/>
    </row>
    <row r="303" spans="2:16" x14ac:dyDescent="0.25">
      <c r="B303" s="221" t="s">
        <v>73</v>
      </c>
      <c r="C303" s="257" t="s">
        <v>355</v>
      </c>
      <c r="D303" s="258">
        <v>44636</v>
      </c>
      <c r="E303" s="221" t="s">
        <v>337</v>
      </c>
      <c r="F303" s="260" t="s">
        <v>129</v>
      </c>
      <c r="G303" s="261">
        <v>368.16800000000001</v>
      </c>
      <c r="H303" s="123">
        <f>+ICF[[#This Row],[Сума във Валута]]/RESOURCE!$F$2</f>
        <v>113.78064571956598</v>
      </c>
      <c r="I303" s="259" t="s">
        <v>338</v>
      </c>
      <c r="J303" s="119"/>
      <c r="K303" s="119">
        <f t="shared" si="3"/>
        <v>44592</v>
      </c>
      <c r="L3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303" s="221" t="s">
        <v>321</v>
      </c>
      <c r="N303" s="221" t="s">
        <v>956</v>
      </c>
      <c r="O303" s="221" t="s">
        <v>4</v>
      </c>
      <c r="P303" s="118"/>
    </row>
    <row r="304" spans="2:16" x14ac:dyDescent="0.25">
      <c r="B304" s="221" t="s">
        <v>73</v>
      </c>
      <c r="C304" s="257" t="s">
        <v>355</v>
      </c>
      <c r="D304" s="258">
        <v>44636</v>
      </c>
      <c r="E304" s="221" t="s">
        <v>337</v>
      </c>
      <c r="F304" s="260" t="s">
        <v>129</v>
      </c>
      <c r="G304" s="261">
        <v>411.06099999999998</v>
      </c>
      <c r="H304" s="123">
        <f>+ICF[[#This Row],[Сума във Валута]]/RESOURCE!$F$2</f>
        <v>127.03653226279988</v>
      </c>
      <c r="I304" s="259" t="s">
        <v>338</v>
      </c>
      <c r="J304" s="119"/>
      <c r="K304" s="119">
        <f t="shared" si="3"/>
        <v>44592</v>
      </c>
      <c r="L3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304" s="221" t="s">
        <v>321</v>
      </c>
      <c r="N304" s="221" t="s">
        <v>956</v>
      </c>
      <c r="O304" s="221" t="s">
        <v>4</v>
      </c>
      <c r="P304" s="118"/>
    </row>
    <row r="305" spans="2:16" x14ac:dyDescent="0.25">
      <c r="B305" s="221" t="s">
        <v>73</v>
      </c>
      <c r="C305" s="257" t="s">
        <v>355</v>
      </c>
      <c r="D305" s="258">
        <v>44636</v>
      </c>
      <c r="E305" s="221" t="s">
        <v>337</v>
      </c>
      <c r="F305" s="260" t="s">
        <v>129</v>
      </c>
      <c r="G305" s="261">
        <v>184.65600000000001</v>
      </c>
      <c r="H305" s="123">
        <f>+ICF[[#This Row],[Сума във Валута]]/RESOURCE!$F$2</f>
        <v>57.067096857934899</v>
      </c>
      <c r="I305" s="259" t="s">
        <v>338</v>
      </c>
      <c r="J305" s="119"/>
      <c r="K305" s="119">
        <f t="shared" si="3"/>
        <v>44592</v>
      </c>
      <c r="L3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305" s="221" t="s">
        <v>321</v>
      </c>
      <c r="N305" s="221" t="s">
        <v>956</v>
      </c>
      <c r="O305" s="221" t="s">
        <v>4</v>
      </c>
      <c r="P305" s="118"/>
    </row>
    <row r="306" spans="2:16" x14ac:dyDescent="0.25">
      <c r="B306" s="221" t="s">
        <v>73</v>
      </c>
      <c r="C306" s="257" t="s">
        <v>355</v>
      </c>
      <c r="D306" s="258">
        <v>44642</v>
      </c>
      <c r="E306" s="221" t="s">
        <v>337</v>
      </c>
      <c r="F306" s="260" t="s">
        <v>129</v>
      </c>
      <c r="G306" s="261">
        <v>1866.133</v>
      </c>
      <c r="H306" s="123">
        <f>+ICF[[#This Row],[Сума във Валута]]/RESOURCE!$F$2</f>
        <v>576.71991519792812</v>
      </c>
      <c r="I306" s="259" t="s">
        <v>338</v>
      </c>
      <c r="J306" s="119"/>
      <c r="K306" s="119">
        <f t="shared" si="3"/>
        <v>44592</v>
      </c>
      <c r="L3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306" s="221" t="s">
        <v>321</v>
      </c>
      <c r="N306" s="221" t="s">
        <v>956</v>
      </c>
      <c r="O306" s="221" t="s">
        <v>4</v>
      </c>
      <c r="P306" s="118"/>
    </row>
    <row r="307" spans="2:16" x14ac:dyDescent="0.25">
      <c r="B307" s="221" t="s">
        <v>73</v>
      </c>
      <c r="C307" s="257" t="s">
        <v>355</v>
      </c>
      <c r="D307" s="258">
        <v>44650</v>
      </c>
      <c r="E307" s="221" t="s">
        <v>337</v>
      </c>
      <c r="F307" s="260" t="s">
        <v>129</v>
      </c>
      <c r="G307" s="261">
        <v>368.16800000000001</v>
      </c>
      <c r="H307" s="123">
        <f>+ICF[[#This Row],[Сума във Валута]]/RESOURCE!$F$2</f>
        <v>113.78064571956598</v>
      </c>
      <c r="I307" s="259" t="s">
        <v>338</v>
      </c>
      <c r="J307" s="119"/>
      <c r="K307" s="119">
        <f t="shared" si="3"/>
        <v>44592</v>
      </c>
      <c r="L3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07" s="221" t="s">
        <v>321</v>
      </c>
      <c r="N307" s="221" t="s">
        <v>956</v>
      </c>
      <c r="O307" s="221" t="s">
        <v>4</v>
      </c>
      <c r="P307" s="118"/>
    </row>
    <row r="308" spans="2:16" x14ac:dyDescent="0.25">
      <c r="B308" s="221" t="s">
        <v>73</v>
      </c>
      <c r="C308" s="257" t="s">
        <v>355</v>
      </c>
      <c r="D308" s="258">
        <v>44652</v>
      </c>
      <c r="E308" s="221" t="s">
        <v>337</v>
      </c>
      <c r="F308" s="260" t="s">
        <v>129</v>
      </c>
      <c r="G308" s="261">
        <v>194.97200000000001</v>
      </c>
      <c r="H308" s="123">
        <f>+ICF[[#This Row],[Сума във Валута]]/RESOURCE!$F$2</f>
        <v>60.255209733695537</v>
      </c>
      <c r="I308" s="259" t="s">
        <v>338</v>
      </c>
      <c r="J308" s="119"/>
      <c r="K308" s="119">
        <f t="shared" si="3"/>
        <v>44592</v>
      </c>
      <c r="L3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08" s="221" t="s">
        <v>321</v>
      </c>
      <c r="N308" s="221" t="s">
        <v>956</v>
      </c>
      <c r="O308" s="221" t="s">
        <v>4</v>
      </c>
      <c r="P308" s="118"/>
    </row>
    <row r="309" spans="2:16" x14ac:dyDescent="0.25">
      <c r="B309" s="221" t="s">
        <v>73</v>
      </c>
      <c r="C309" s="257" t="s">
        <v>355</v>
      </c>
      <c r="D309" s="258">
        <v>44652</v>
      </c>
      <c r="E309" s="221" t="s">
        <v>337</v>
      </c>
      <c r="F309" s="260" t="s">
        <v>129</v>
      </c>
      <c r="G309" s="261">
        <v>821.52200000000005</v>
      </c>
      <c r="H309" s="123">
        <f>+ICF[[#This Row],[Сума във Валута]]/RESOURCE!$F$2</f>
        <v>253.88763725481107</v>
      </c>
      <c r="I309" s="259" t="s">
        <v>338</v>
      </c>
      <c r="J309" s="119"/>
      <c r="K309" s="119">
        <f t="shared" si="3"/>
        <v>44592</v>
      </c>
      <c r="L3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09" s="221" t="s">
        <v>321</v>
      </c>
      <c r="N309" s="221" t="s">
        <v>956</v>
      </c>
      <c r="O309" s="221" t="s">
        <v>4</v>
      </c>
      <c r="P309" s="118"/>
    </row>
    <row r="310" spans="2:16" x14ac:dyDescent="0.25">
      <c r="B310" s="221" t="s">
        <v>73</v>
      </c>
      <c r="C310" s="257" t="s">
        <v>355</v>
      </c>
      <c r="D310" s="258">
        <v>44653</v>
      </c>
      <c r="E310" s="221" t="s">
        <v>337</v>
      </c>
      <c r="F310" s="260" t="s">
        <v>129</v>
      </c>
      <c r="G310" s="261">
        <v>1146.1990000000001</v>
      </c>
      <c r="H310" s="123">
        <f>+ICF[[#This Row],[Сума във Валута]]/RESOURCE!$F$2</f>
        <v>354.22758725125703</v>
      </c>
      <c r="I310" s="259" t="s">
        <v>338</v>
      </c>
      <c r="J310" s="119"/>
      <c r="K310" s="119">
        <f t="shared" si="3"/>
        <v>44592</v>
      </c>
      <c r="L3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0" s="221" t="s">
        <v>321</v>
      </c>
      <c r="N310" s="221" t="s">
        <v>956</v>
      </c>
      <c r="O310" s="221" t="s">
        <v>4</v>
      </c>
      <c r="P310" s="118"/>
    </row>
    <row r="311" spans="2:16" x14ac:dyDescent="0.25">
      <c r="B311" s="221" t="s">
        <v>73</v>
      </c>
      <c r="C311" s="257" t="s">
        <v>355</v>
      </c>
      <c r="D311" s="258">
        <v>44658</v>
      </c>
      <c r="E311" s="221" t="s">
        <v>337</v>
      </c>
      <c r="F311" s="260" t="s">
        <v>129</v>
      </c>
      <c r="G311" s="261">
        <v>181.398</v>
      </c>
      <c r="H311" s="123">
        <f>+ICF[[#This Row],[Сума във Валута]]/RESOURCE!$F$2</f>
        <v>56.060226777552174</v>
      </c>
      <c r="I311" s="259" t="s">
        <v>338</v>
      </c>
      <c r="J311" s="119"/>
      <c r="K311" s="119">
        <f t="shared" si="3"/>
        <v>44592</v>
      </c>
      <c r="L3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1" s="221" t="s">
        <v>321</v>
      </c>
      <c r="N311" s="221" t="s">
        <v>956</v>
      </c>
      <c r="O311" s="221" t="s">
        <v>4</v>
      </c>
      <c r="P311" s="118"/>
    </row>
    <row r="312" spans="2:16" x14ac:dyDescent="0.25">
      <c r="B312" s="221" t="s">
        <v>73</v>
      </c>
      <c r="C312" s="257" t="s">
        <v>355</v>
      </c>
      <c r="D312" s="258">
        <v>44658</v>
      </c>
      <c r="E312" s="221" t="s">
        <v>337</v>
      </c>
      <c r="F312" s="260" t="s">
        <v>129</v>
      </c>
      <c r="G312" s="261">
        <v>1189.634</v>
      </c>
      <c r="H312" s="123">
        <f>+ICF[[#This Row],[Сума във Валута]]/RESOURCE!$F$2</f>
        <v>367.65097642910342</v>
      </c>
      <c r="I312" s="259" t="s">
        <v>338</v>
      </c>
      <c r="J312" s="119"/>
      <c r="K312" s="119">
        <f t="shared" si="3"/>
        <v>44592</v>
      </c>
      <c r="L3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2" s="221" t="s">
        <v>321</v>
      </c>
      <c r="N312" s="221" t="s">
        <v>956</v>
      </c>
      <c r="O312" s="221" t="s">
        <v>4</v>
      </c>
      <c r="P312" s="118"/>
    </row>
    <row r="313" spans="2:16" x14ac:dyDescent="0.25">
      <c r="B313" s="221" t="s">
        <v>73</v>
      </c>
      <c r="C313" s="257" t="s">
        <v>355</v>
      </c>
      <c r="D313" s="258">
        <v>44660</v>
      </c>
      <c r="E313" s="221" t="s">
        <v>337</v>
      </c>
      <c r="F313" s="260" t="s">
        <v>129</v>
      </c>
      <c r="G313" s="261">
        <v>368.71199999999999</v>
      </c>
      <c r="H313" s="123">
        <f>+ICF[[#This Row],[Сума във Валута]]/RESOURCE!$F$2</f>
        <v>113.94876644508108</v>
      </c>
      <c r="I313" s="259" t="s">
        <v>338</v>
      </c>
      <c r="J313" s="119"/>
      <c r="K313" s="119">
        <f t="shared" si="3"/>
        <v>44592</v>
      </c>
      <c r="L3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3" s="221" t="s">
        <v>321</v>
      </c>
      <c r="N313" s="221" t="s">
        <v>956</v>
      </c>
      <c r="O313" s="221" t="s">
        <v>4</v>
      </c>
      <c r="P313" s="118"/>
    </row>
    <row r="314" spans="2:16" x14ac:dyDescent="0.25">
      <c r="B314" s="221" t="s">
        <v>73</v>
      </c>
      <c r="C314" s="257" t="s">
        <v>355</v>
      </c>
      <c r="D314" s="258">
        <v>44660</v>
      </c>
      <c r="E314" s="221" t="s">
        <v>337</v>
      </c>
      <c r="F314" s="260" t="s">
        <v>129</v>
      </c>
      <c r="G314" s="261">
        <v>368.16800000000001</v>
      </c>
      <c r="H314" s="123">
        <f>+ICF[[#This Row],[Сума във Валута]]/RESOURCE!$F$2</f>
        <v>113.78064571956598</v>
      </c>
      <c r="I314" s="259" t="s">
        <v>338</v>
      </c>
      <c r="J314" s="119"/>
      <c r="K314" s="119">
        <f t="shared" si="3"/>
        <v>44592</v>
      </c>
      <c r="L3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4" s="221" t="s">
        <v>321</v>
      </c>
      <c r="N314" s="221" t="s">
        <v>956</v>
      </c>
      <c r="O314" s="221" t="s">
        <v>4</v>
      </c>
      <c r="P314" s="118"/>
    </row>
    <row r="315" spans="2:16" x14ac:dyDescent="0.25">
      <c r="B315" s="221" t="s">
        <v>73</v>
      </c>
      <c r="C315" s="257" t="s">
        <v>355</v>
      </c>
      <c r="D315" s="258">
        <v>44660</v>
      </c>
      <c r="E315" s="221" t="s">
        <v>337</v>
      </c>
      <c r="F315" s="260" t="s">
        <v>129</v>
      </c>
      <c r="G315" s="261">
        <v>181.398</v>
      </c>
      <c r="H315" s="123">
        <f>+ICF[[#This Row],[Сума във Валута]]/RESOURCE!$F$2</f>
        <v>56.060226777552174</v>
      </c>
      <c r="I315" s="259" t="s">
        <v>338</v>
      </c>
      <c r="J315" s="119"/>
      <c r="K315" s="119">
        <f t="shared" si="3"/>
        <v>44592</v>
      </c>
      <c r="L3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5" s="221" t="s">
        <v>321</v>
      </c>
      <c r="N315" s="221" t="s">
        <v>956</v>
      </c>
      <c r="O315" s="221" t="s">
        <v>4</v>
      </c>
      <c r="P315" s="118"/>
    </row>
    <row r="316" spans="2:16" x14ac:dyDescent="0.25">
      <c r="B316" s="221" t="s">
        <v>73</v>
      </c>
      <c r="C316" s="257" t="s">
        <v>355</v>
      </c>
      <c r="D316" s="258">
        <v>44663</v>
      </c>
      <c r="E316" s="221" t="s">
        <v>337</v>
      </c>
      <c r="F316" s="260" t="s">
        <v>129</v>
      </c>
      <c r="G316" s="261">
        <v>210.17400000000001</v>
      </c>
      <c r="H316" s="123">
        <f>+ICF[[#This Row],[Сума във Валута]]/RESOURCE!$F$2</f>
        <v>64.953318684578946</v>
      </c>
      <c r="I316" s="259" t="s">
        <v>338</v>
      </c>
      <c r="J316" s="119"/>
      <c r="K316" s="119">
        <f t="shared" si="3"/>
        <v>44592</v>
      </c>
      <c r="L3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6" s="221" t="s">
        <v>321</v>
      </c>
      <c r="N316" s="221" t="s">
        <v>956</v>
      </c>
      <c r="O316" s="221" t="s">
        <v>4</v>
      </c>
      <c r="P316" s="118"/>
    </row>
    <row r="317" spans="2:16" x14ac:dyDescent="0.25">
      <c r="B317" s="221" t="s">
        <v>73</v>
      </c>
      <c r="C317" s="257" t="s">
        <v>355</v>
      </c>
      <c r="D317" s="258">
        <v>44664</v>
      </c>
      <c r="E317" s="221" t="s">
        <v>337</v>
      </c>
      <c r="F317" s="260" t="s">
        <v>129</v>
      </c>
      <c r="G317" s="261">
        <v>184.65600000000001</v>
      </c>
      <c r="H317" s="123">
        <f>+ICF[[#This Row],[Сума във Валута]]/RESOURCE!$F$2</f>
        <v>57.067096857934899</v>
      </c>
      <c r="I317" s="259" t="s">
        <v>338</v>
      </c>
      <c r="J317" s="119"/>
      <c r="K317" s="119">
        <f t="shared" si="3"/>
        <v>44592</v>
      </c>
      <c r="L3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7" s="221" t="s">
        <v>321</v>
      </c>
      <c r="N317" s="221" t="s">
        <v>956</v>
      </c>
      <c r="O317" s="221" t="s">
        <v>4</v>
      </c>
      <c r="P317" s="118"/>
    </row>
    <row r="318" spans="2:16" x14ac:dyDescent="0.25">
      <c r="B318" s="221" t="s">
        <v>73</v>
      </c>
      <c r="C318" s="257" t="s">
        <v>355</v>
      </c>
      <c r="D318" s="258">
        <v>44668</v>
      </c>
      <c r="E318" s="221" t="s">
        <v>337</v>
      </c>
      <c r="F318" s="260" t="s">
        <v>129</v>
      </c>
      <c r="G318" s="261">
        <v>821.52200000000005</v>
      </c>
      <c r="H318" s="123">
        <f>+ICF[[#This Row],[Сума във Валута]]/RESOURCE!$F$2</f>
        <v>253.88763725481107</v>
      </c>
      <c r="I318" s="259" t="s">
        <v>338</v>
      </c>
      <c r="J318" s="119"/>
      <c r="K318" s="119">
        <f t="shared" si="3"/>
        <v>44592</v>
      </c>
      <c r="L3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8" s="221" t="s">
        <v>321</v>
      </c>
      <c r="N318" s="221" t="s">
        <v>956</v>
      </c>
      <c r="O318" s="221" t="s">
        <v>4</v>
      </c>
      <c r="P318" s="118"/>
    </row>
    <row r="319" spans="2:16" x14ac:dyDescent="0.25">
      <c r="B319" s="221" t="s">
        <v>73</v>
      </c>
      <c r="C319" s="257" t="s">
        <v>355</v>
      </c>
      <c r="D319" s="258">
        <v>44671</v>
      </c>
      <c r="E319" s="221" t="s">
        <v>337</v>
      </c>
      <c r="F319" s="260" t="s">
        <v>129</v>
      </c>
      <c r="G319" s="261">
        <v>596.74599999999998</v>
      </c>
      <c r="H319" s="123">
        <f>+ICF[[#This Row],[Сума във Валута]]/RESOURCE!$F$2</f>
        <v>184.42163689013742</v>
      </c>
      <c r="I319" s="259" t="s">
        <v>338</v>
      </c>
      <c r="J319" s="119"/>
      <c r="K319" s="119">
        <f t="shared" si="3"/>
        <v>44592</v>
      </c>
      <c r="L3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19" s="221" t="s">
        <v>321</v>
      </c>
      <c r="N319" s="221" t="s">
        <v>956</v>
      </c>
      <c r="O319" s="221" t="s">
        <v>4</v>
      </c>
      <c r="P319" s="118"/>
    </row>
    <row r="320" spans="2:16" x14ac:dyDescent="0.25">
      <c r="B320" s="221" t="s">
        <v>73</v>
      </c>
      <c r="C320" s="257" t="s">
        <v>355</v>
      </c>
      <c r="D320" s="258">
        <v>44671</v>
      </c>
      <c r="E320" s="221" t="s">
        <v>337</v>
      </c>
      <c r="F320" s="260" t="s">
        <v>129</v>
      </c>
      <c r="G320" s="261">
        <v>821.52200000000005</v>
      </c>
      <c r="H320" s="123">
        <f>+ICF[[#This Row],[Сума във Валута]]/RESOURCE!$F$2</f>
        <v>253.88763725481107</v>
      </c>
      <c r="I320" s="259" t="s">
        <v>338</v>
      </c>
      <c r="J320" s="119"/>
      <c r="K320" s="119">
        <f t="shared" si="3"/>
        <v>44592</v>
      </c>
      <c r="L3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0" s="221" t="s">
        <v>321</v>
      </c>
      <c r="N320" s="221" t="s">
        <v>956</v>
      </c>
      <c r="O320" s="221" t="s">
        <v>4</v>
      </c>
      <c r="P320" s="118"/>
    </row>
    <row r="321" spans="2:16" x14ac:dyDescent="0.25">
      <c r="B321" s="221" t="s">
        <v>73</v>
      </c>
      <c r="C321" s="257" t="s">
        <v>355</v>
      </c>
      <c r="D321" s="258">
        <v>44678</v>
      </c>
      <c r="E321" s="221" t="s">
        <v>337</v>
      </c>
      <c r="F321" s="260" t="s">
        <v>129</v>
      </c>
      <c r="G321" s="261">
        <v>256.32400000000001</v>
      </c>
      <c r="H321" s="123">
        <f>+ICF[[#This Row],[Сума във Валута]]/RESOURCE!$F$2</f>
        <v>79.215766262744268</v>
      </c>
      <c r="I321" s="259" t="s">
        <v>338</v>
      </c>
      <c r="J321" s="119"/>
      <c r="K321" s="119">
        <f t="shared" si="3"/>
        <v>44592</v>
      </c>
      <c r="L3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1" s="221" t="s">
        <v>321</v>
      </c>
      <c r="N321" s="221" t="s">
        <v>956</v>
      </c>
      <c r="O321" s="221" t="s">
        <v>4</v>
      </c>
      <c r="P321" s="118"/>
    </row>
    <row r="322" spans="2:16" x14ac:dyDescent="0.25">
      <c r="B322" s="221" t="s">
        <v>73</v>
      </c>
      <c r="C322" s="257" t="s">
        <v>355</v>
      </c>
      <c r="D322" s="258">
        <v>44679</v>
      </c>
      <c r="E322" s="221" t="s">
        <v>337</v>
      </c>
      <c r="F322" s="260" t="s">
        <v>129</v>
      </c>
      <c r="G322" s="261">
        <v>821.52200000000005</v>
      </c>
      <c r="H322" s="123">
        <f>+ICF[[#This Row],[Сума във Валута]]/RESOURCE!$F$2</f>
        <v>253.88763725481107</v>
      </c>
      <c r="I322" s="259" t="s">
        <v>338</v>
      </c>
      <c r="J322" s="119"/>
      <c r="K322" s="119">
        <f t="shared" ref="K322:K385" si="4">$K$1</f>
        <v>44592</v>
      </c>
      <c r="L3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2" s="221" t="s">
        <v>321</v>
      </c>
      <c r="N322" s="221" t="s">
        <v>956</v>
      </c>
      <c r="O322" s="221" t="s">
        <v>4</v>
      </c>
      <c r="P322" s="118"/>
    </row>
    <row r="323" spans="2:16" x14ac:dyDescent="0.25">
      <c r="B323" s="221" t="s">
        <v>73</v>
      </c>
      <c r="C323" s="257" t="s">
        <v>355</v>
      </c>
      <c r="D323" s="258">
        <v>44679</v>
      </c>
      <c r="E323" s="221" t="s">
        <v>337</v>
      </c>
      <c r="F323" s="260" t="s">
        <v>129</v>
      </c>
      <c r="G323" s="261">
        <v>218.31800000000001</v>
      </c>
      <c r="H323" s="123">
        <f>+ICF[[#This Row],[Сума във Валута]]/RESOURCE!$F$2</f>
        <v>67.470184840084428</v>
      </c>
      <c r="I323" s="259" t="s">
        <v>338</v>
      </c>
      <c r="J323" s="119"/>
      <c r="K323" s="119">
        <f t="shared" si="4"/>
        <v>44592</v>
      </c>
      <c r="L3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3" s="221" t="s">
        <v>321</v>
      </c>
      <c r="N323" s="221" t="s">
        <v>956</v>
      </c>
      <c r="O323" s="221" t="s">
        <v>4</v>
      </c>
      <c r="P323" s="118"/>
    </row>
    <row r="324" spans="2:16" x14ac:dyDescent="0.25">
      <c r="B324" s="221" t="s">
        <v>73</v>
      </c>
      <c r="C324" s="257" t="s">
        <v>355</v>
      </c>
      <c r="D324" s="258">
        <v>44688</v>
      </c>
      <c r="E324" s="221" t="s">
        <v>337</v>
      </c>
      <c r="F324" s="260" t="s">
        <v>129</v>
      </c>
      <c r="G324" s="261">
        <v>255.78100000000001</v>
      </c>
      <c r="H324" s="123">
        <f>+ICF[[#This Row],[Сума във Валута]]/RESOURCE!$F$2</f>
        <v>79.047954582680475</v>
      </c>
      <c r="I324" s="259" t="s">
        <v>338</v>
      </c>
      <c r="J324" s="119"/>
      <c r="K324" s="119">
        <f t="shared" si="4"/>
        <v>44592</v>
      </c>
      <c r="L3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4" s="221" t="s">
        <v>321</v>
      </c>
      <c r="N324" s="221" t="s">
        <v>956</v>
      </c>
      <c r="O324" s="221" t="s">
        <v>4</v>
      </c>
      <c r="P324" s="118"/>
    </row>
    <row r="325" spans="2:16" x14ac:dyDescent="0.25">
      <c r="B325" s="221" t="s">
        <v>73</v>
      </c>
      <c r="C325" s="257" t="s">
        <v>355</v>
      </c>
      <c r="D325" s="258">
        <v>44691</v>
      </c>
      <c r="E325" s="221" t="s">
        <v>337</v>
      </c>
      <c r="F325" s="260" t="s">
        <v>129</v>
      </c>
      <c r="G325" s="261">
        <v>368.71199999999999</v>
      </c>
      <c r="H325" s="123">
        <f>+ICF[[#This Row],[Сума във Валута]]/RESOURCE!$F$2</f>
        <v>113.94876644508108</v>
      </c>
      <c r="I325" s="259" t="s">
        <v>338</v>
      </c>
      <c r="J325" s="119"/>
      <c r="K325" s="119">
        <f t="shared" si="4"/>
        <v>44592</v>
      </c>
      <c r="L3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5" s="221" t="s">
        <v>321</v>
      </c>
      <c r="N325" s="221" t="s">
        <v>956</v>
      </c>
      <c r="O325" s="221" t="s">
        <v>4</v>
      </c>
      <c r="P325" s="118"/>
    </row>
    <row r="326" spans="2:16" x14ac:dyDescent="0.25">
      <c r="B326" s="221" t="s">
        <v>73</v>
      </c>
      <c r="C326" s="257" t="s">
        <v>355</v>
      </c>
      <c r="D326" s="258">
        <v>44693</v>
      </c>
      <c r="E326" s="221" t="s">
        <v>337</v>
      </c>
      <c r="F326" s="260" t="s">
        <v>129</v>
      </c>
      <c r="G326" s="261">
        <v>375.52</v>
      </c>
      <c r="H326" s="123">
        <f>+ICF[[#This Row],[Сума във Валута]]/RESOURCE!$F$2</f>
        <v>116.05274787763035</v>
      </c>
      <c r="I326" s="259" t="s">
        <v>338</v>
      </c>
      <c r="J326" s="119"/>
      <c r="K326" s="119">
        <f t="shared" si="4"/>
        <v>44592</v>
      </c>
      <c r="L3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6" s="221" t="s">
        <v>321</v>
      </c>
      <c r="N326" s="221" t="s">
        <v>956</v>
      </c>
      <c r="O326" s="221" t="s">
        <v>4</v>
      </c>
      <c r="P326" s="118"/>
    </row>
    <row r="327" spans="2:16" x14ac:dyDescent="0.25">
      <c r="B327" s="221" t="s">
        <v>73</v>
      </c>
      <c r="C327" s="257" t="s">
        <v>355</v>
      </c>
      <c r="D327" s="258">
        <v>44694</v>
      </c>
      <c r="E327" s="221" t="s">
        <v>337</v>
      </c>
      <c r="F327" s="260" t="s">
        <v>129</v>
      </c>
      <c r="G327" s="261">
        <v>198.85900000000001</v>
      </c>
      <c r="H327" s="123">
        <f>+ICF[[#This Row],[Сума във Валута]]/RESOURCE!$F$2</f>
        <v>61.456469402955094</v>
      </c>
      <c r="I327" s="259" t="s">
        <v>338</v>
      </c>
      <c r="J327" s="119"/>
      <c r="K327" s="119">
        <f t="shared" si="4"/>
        <v>44592</v>
      </c>
      <c r="L3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7" s="221" t="s">
        <v>321</v>
      </c>
      <c r="N327" s="221" t="s">
        <v>956</v>
      </c>
      <c r="O327" s="221" t="s">
        <v>4</v>
      </c>
      <c r="P327" s="118"/>
    </row>
    <row r="328" spans="2:16" x14ac:dyDescent="0.25">
      <c r="B328" s="221" t="s">
        <v>73</v>
      </c>
      <c r="C328" s="257" t="s">
        <v>355</v>
      </c>
      <c r="D328" s="258">
        <v>44698</v>
      </c>
      <c r="E328" s="221" t="s">
        <v>337</v>
      </c>
      <c r="F328" s="260" t="s">
        <v>129</v>
      </c>
      <c r="G328" s="261">
        <v>376.07499999999999</v>
      </c>
      <c r="H328" s="123">
        <f>+ICF[[#This Row],[Сума във Валута]]/RESOURCE!$F$2</f>
        <v>116.22426810310992</v>
      </c>
      <c r="I328" s="259" t="s">
        <v>338</v>
      </c>
      <c r="J328" s="119"/>
      <c r="K328" s="119">
        <f t="shared" si="4"/>
        <v>44592</v>
      </c>
      <c r="L3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8" s="221" t="s">
        <v>321</v>
      </c>
      <c r="N328" s="221" t="s">
        <v>956</v>
      </c>
      <c r="O328" s="221" t="s">
        <v>4</v>
      </c>
      <c r="P328" s="118"/>
    </row>
    <row r="329" spans="2:16" x14ac:dyDescent="0.25">
      <c r="B329" s="221" t="s">
        <v>73</v>
      </c>
      <c r="C329" s="257" t="s">
        <v>355</v>
      </c>
      <c r="D329" s="258">
        <v>44698</v>
      </c>
      <c r="E329" s="221" t="s">
        <v>337</v>
      </c>
      <c r="F329" s="260" t="s">
        <v>129</v>
      </c>
      <c r="G329" s="261">
        <v>810.80600000000004</v>
      </c>
      <c r="H329" s="123">
        <f>+ICF[[#This Row],[Сума във Валута]]/RESOURCE!$F$2</f>
        <v>250.57590619852462</v>
      </c>
      <c r="I329" s="259" t="s">
        <v>338</v>
      </c>
      <c r="J329" s="119"/>
      <c r="K329" s="119">
        <f t="shared" si="4"/>
        <v>44592</v>
      </c>
      <c r="L3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29" s="221" t="s">
        <v>321</v>
      </c>
      <c r="N329" s="221" t="s">
        <v>956</v>
      </c>
      <c r="O329" s="221" t="s">
        <v>4</v>
      </c>
      <c r="P329" s="118"/>
    </row>
    <row r="330" spans="2:16" x14ac:dyDescent="0.25">
      <c r="B330" s="221" t="s">
        <v>73</v>
      </c>
      <c r="C330" s="257" t="s">
        <v>355</v>
      </c>
      <c r="D330" s="258">
        <v>44698</v>
      </c>
      <c r="E330" s="221" t="s">
        <v>337</v>
      </c>
      <c r="F330" s="260" t="s">
        <v>129</v>
      </c>
      <c r="G330" s="261">
        <v>419.27100000000002</v>
      </c>
      <c r="H330" s="123">
        <f>+ICF[[#This Row],[Сума във Валута]]/RESOURCE!$F$2</f>
        <v>129.57379541809215</v>
      </c>
      <c r="I330" s="259" t="s">
        <v>338</v>
      </c>
      <c r="J330" s="119"/>
      <c r="K330" s="119">
        <f t="shared" si="4"/>
        <v>44592</v>
      </c>
      <c r="L3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0" s="221" t="s">
        <v>321</v>
      </c>
      <c r="N330" s="221" t="s">
        <v>956</v>
      </c>
      <c r="O330" s="221" t="s">
        <v>4</v>
      </c>
      <c r="P330" s="118"/>
    </row>
    <row r="331" spans="2:16" x14ac:dyDescent="0.25">
      <c r="B331" s="221" t="s">
        <v>73</v>
      </c>
      <c r="C331" s="257" t="s">
        <v>355</v>
      </c>
      <c r="D331" s="258">
        <v>44709</v>
      </c>
      <c r="E331" s="221" t="s">
        <v>337</v>
      </c>
      <c r="F331" s="260" t="s">
        <v>129</v>
      </c>
      <c r="G331" s="261">
        <v>198.85900000000001</v>
      </c>
      <c r="H331" s="123">
        <f>+ICF[[#This Row],[Сума във Валута]]/RESOURCE!$F$2</f>
        <v>61.456469402955094</v>
      </c>
      <c r="I331" s="259" t="s">
        <v>338</v>
      </c>
      <c r="J331" s="119"/>
      <c r="K331" s="119">
        <f t="shared" si="4"/>
        <v>44592</v>
      </c>
      <c r="L3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1" s="221" t="s">
        <v>321</v>
      </c>
      <c r="N331" s="221" t="s">
        <v>956</v>
      </c>
      <c r="O331" s="221" t="s">
        <v>4</v>
      </c>
      <c r="P331" s="118"/>
    </row>
    <row r="332" spans="2:16" x14ac:dyDescent="0.25">
      <c r="B332" s="221" t="s">
        <v>73</v>
      </c>
      <c r="C332" s="257" t="s">
        <v>355</v>
      </c>
      <c r="D332" s="258">
        <v>44709</v>
      </c>
      <c r="E332" s="221" t="s">
        <v>337</v>
      </c>
      <c r="F332" s="260" t="s">
        <v>129</v>
      </c>
      <c r="G332" s="261">
        <v>750.44</v>
      </c>
      <c r="H332" s="123">
        <f>+ICF[[#This Row],[Сума във Валута]]/RESOURCE!$F$2</f>
        <v>231.92006848447201</v>
      </c>
      <c r="I332" s="259" t="s">
        <v>338</v>
      </c>
      <c r="J332" s="119"/>
      <c r="K332" s="119">
        <f t="shared" si="4"/>
        <v>44592</v>
      </c>
      <c r="L3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2" s="221" t="s">
        <v>321</v>
      </c>
      <c r="N332" s="221" t="s">
        <v>956</v>
      </c>
      <c r="O332" s="221" t="s">
        <v>4</v>
      </c>
      <c r="P332" s="118"/>
    </row>
    <row r="333" spans="2:16" x14ac:dyDescent="0.25">
      <c r="B333" s="221" t="s">
        <v>73</v>
      </c>
      <c r="C333" s="257" t="s">
        <v>355</v>
      </c>
      <c r="D333" s="258">
        <v>44709</v>
      </c>
      <c r="E333" s="221" t="s">
        <v>337</v>
      </c>
      <c r="F333" s="260" t="s">
        <v>129</v>
      </c>
      <c r="G333" s="261">
        <v>750.44</v>
      </c>
      <c r="H333" s="123">
        <f>+ICF[[#This Row],[Сума във Валута]]/RESOURCE!$F$2</f>
        <v>231.92006848447201</v>
      </c>
      <c r="I333" s="259" t="s">
        <v>338</v>
      </c>
      <c r="J333" s="119"/>
      <c r="K333" s="119">
        <f t="shared" si="4"/>
        <v>44592</v>
      </c>
      <c r="L3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3" s="221" t="s">
        <v>321</v>
      </c>
      <c r="N333" s="221" t="s">
        <v>956</v>
      </c>
      <c r="O333" s="221" t="s">
        <v>4</v>
      </c>
      <c r="P333" s="118"/>
    </row>
    <row r="334" spans="2:16" x14ac:dyDescent="0.25">
      <c r="B334" s="221" t="s">
        <v>73</v>
      </c>
      <c r="C334" s="257" t="s">
        <v>355</v>
      </c>
      <c r="D334" s="258">
        <v>44709</v>
      </c>
      <c r="E334" s="221" t="s">
        <v>337</v>
      </c>
      <c r="F334" s="260" t="s">
        <v>129</v>
      </c>
      <c r="G334" s="261">
        <v>375.52</v>
      </c>
      <c r="H334" s="123">
        <f>+ICF[[#This Row],[Сума във Валута]]/RESOURCE!$F$2</f>
        <v>116.05274787763035</v>
      </c>
      <c r="I334" s="259" t="s">
        <v>338</v>
      </c>
      <c r="J334" s="119"/>
      <c r="K334" s="119">
        <f t="shared" si="4"/>
        <v>44592</v>
      </c>
      <c r="L3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4" s="221" t="s">
        <v>321</v>
      </c>
      <c r="N334" s="221" t="s">
        <v>956</v>
      </c>
      <c r="O334" s="221" t="s">
        <v>4</v>
      </c>
      <c r="P334" s="118"/>
    </row>
    <row r="335" spans="2:16" x14ac:dyDescent="0.25">
      <c r="B335" s="221" t="s">
        <v>73</v>
      </c>
      <c r="C335" s="257" t="s">
        <v>355</v>
      </c>
      <c r="D335" s="258">
        <v>44709</v>
      </c>
      <c r="E335" s="221" t="s">
        <v>337</v>
      </c>
      <c r="F335" s="260" t="s">
        <v>129</v>
      </c>
      <c r="G335" s="261">
        <v>1025.6769999999999</v>
      </c>
      <c r="H335" s="123">
        <f>+ICF[[#This Row],[Сума във Валута]]/RESOURCE!$F$2</f>
        <v>316.98081136792786</v>
      </c>
      <c r="I335" s="259" t="s">
        <v>338</v>
      </c>
      <c r="J335" s="119"/>
      <c r="K335" s="119">
        <f t="shared" si="4"/>
        <v>44592</v>
      </c>
      <c r="L3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5" s="221" t="s">
        <v>321</v>
      </c>
      <c r="N335" s="221" t="s">
        <v>956</v>
      </c>
      <c r="O335" s="221" t="s">
        <v>4</v>
      </c>
      <c r="P335" s="118"/>
    </row>
    <row r="336" spans="2:16" x14ac:dyDescent="0.25">
      <c r="B336" s="221" t="s">
        <v>73</v>
      </c>
      <c r="C336" s="257" t="s">
        <v>366</v>
      </c>
      <c r="D336" s="258">
        <v>44650</v>
      </c>
      <c r="E336" s="221" t="s">
        <v>337</v>
      </c>
      <c r="F336" s="260" t="s">
        <v>129</v>
      </c>
      <c r="G336" s="261">
        <v>4163.0290000000005</v>
      </c>
      <c r="H336" s="123">
        <f>+ICF[[#This Row],[Сума във Валута]]/RESOURCE!$F$2</f>
        <v>1286.5651761404552</v>
      </c>
      <c r="I336" s="259" t="s">
        <v>338</v>
      </c>
      <c r="J336" s="119"/>
      <c r="K336" s="119">
        <f t="shared" si="4"/>
        <v>44592</v>
      </c>
      <c r="L3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6" s="221" t="s">
        <v>321</v>
      </c>
      <c r="N336" s="221" t="s">
        <v>956</v>
      </c>
      <c r="O336" s="221" t="s">
        <v>4</v>
      </c>
      <c r="P336" s="118"/>
    </row>
    <row r="337" spans="2:16" x14ac:dyDescent="0.25">
      <c r="B337" s="221" t="s">
        <v>73</v>
      </c>
      <c r="C337" s="257" t="s">
        <v>366</v>
      </c>
      <c r="D337" s="258">
        <v>44682</v>
      </c>
      <c r="E337" s="221" t="s">
        <v>337</v>
      </c>
      <c r="F337" s="260" t="s">
        <v>129</v>
      </c>
      <c r="G337" s="261">
        <v>2129.7339999999999</v>
      </c>
      <c r="H337" s="123">
        <f>+ICF[[#This Row],[Сума във Валута]]/RESOURCE!$F$2</f>
        <v>658.18460520988822</v>
      </c>
      <c r="I337" s="259" t="s">
        <v>338</v>
      </c>
      <c r="J337" s="119"/>
      <c r="K337" s="119">
        <f t="shared" si="4"/>
        <v>44592</v>
      </c>
      <c r="L3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7" s="221" t="s">
        <v>321</v>
      </c>
      <c r="N337" s="221" t="s">
        <v>956</v>
      </c>
      <c r="O337" s="221" t="s">
        <v>4</v>
      </c>
      <c r="P337" s="118"/>
    </row>
    <row r="338" spans="2:16" x14ac:dyDescent="0.25">
      <c r="B338" s="221" t="s">
        <v>73</v>
      </c>
      <c r="C338" s="257" t="s">
        <v>466</v>
      </c>
      <c r="D338" s="258">
        <v>44712</v>
      </c>
      <c r="E338" s="221" t="s">
        <v>337</v>
      </c>
      <c r="F338" s="260" t="s">
        <v>129</v>
      </c>
      <c r="G338" s="261">
        <v>633.20899999999995</v>
      </c>
      <c r="H338" s="123">
        <f>+ICF[[#This Row],[Сума във Валута]]/RESOURCE!$F$2</f>
        <v>195.69036118141892</v>
      </c>
      <c r="I338" s="259" t="s">
        <v>338</v>
      </c>
      <c r="J338" s="119"/>
      <c r="K338" s="119">
        <f t="shared" si="4"/>
        <v>44592</v>
      </c>
      <c r="L3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8" s="221" t="s">
        <v>321</v>
      </c>
      <c r="N338" s="221" t="s">
        <v>956</v>
      </c>
      <c r="O338" s="221" t="s">
        <v>4</v>
      </c>
      <c r="P338" s="118"/>
    </row>
    <row r="339" spans="2:16" x14ac:dyDescent="0.25">
      <c r="B339" s="221" t="s">
        <v>73</v>
      </c>
      <c r="C339" s="257" t="s">
        <v>1224</v>
      </c>
      <c r="D339" s="258">
        <v>44651</v>
      </c>
      <c r="E339" s="221" t="s">
        <v>337</v>
      </c>
      <c r="F339" s="260" t="s">
        <v>129</v>
      </c>
      <c r="G339" s="261">
        <v>1449.7460000000001</v>
      </c>
      <c r="H339" s="123">
        <f>+ICF[[#This Row],[Сума във Валута]]/RESOURCE!$F$2</f>
        <v>448.03740686142714</v>
      </c>
      <c r="I339" s="259" t="s">
        <v>338</v>
      </c>
      <c r="J339" s="119"/>
      <c r="K339" s="119">
        <f t="shared" si="4"/>
        <v>44592</v>
      </c>
      <c r="L3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39" s="221" t="s">
        <v>321</v>
      </c>
      <c r="N339" s="221" t="s">
        <v>956</v>
      </c>
      <c r="O339" s="221" t="s">
        <v>4</v>
      </c>
      <c r="P339" s="118"/>
    </row>
    <row r="340" spans="2:16" x14ac:dyDescent="0.25">
      <c r="B340" s="221" t="s">
        <v>73</v>
      </c>
      <c r="C340" s="257" t="s">
        <v>1224</v>
      </c>
      <c r="D340" s="258">
        <v>44682</v>
      </c>
      <c r="E340" s="221" t="s">
        <v>337</v>
      </c>
      <c r="F340" s="260" t="s">
        <v>129</v>
      </c>
      <c r="G340" s="261">
        <v>1581.9870000000001</v>
      </c>
      <c r="H340" s="123">
        <f>+ICF[[#This Row],[Сума във Валута]]/RESOURCE!$F$2</f>
        <v>488.90588638871122</v>
      </c>
      <c r="I340" s="259" t="s">
        <v>338</v>
      </c>
      <c r="J340" s="119"/>
      <c r="K340" s="119">
        <f t="shared" si="4"/>
        <v>44592</v>
      </c>
      <c r="L3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40" s="221" t="s">
        <v>321</v>
      </c>
      <c r="N340" s="221" t="s">
        <v>956</v>
      </c>
      <c r="O340" s="221" t="s">
        <v>4</v>
      </c>
      <c r="P340" s="118"/>
    </row>
    <row r="341" spans="2:16" x14ac:dyDescent="0.25">
      <c r="B341" s="221" t="s">
        <v>73</v>
      </c>
      <c r="C341" s="257" t="s">
        <v>537</v>
      </c>
      <c r="D341" s="258">
        <v>44712</v>
      </c>
      <c r="E341" s="221" t="s">
        <v>337</v>
      </c>
      <c r="F341" s="260" t="s">
        <v>129</v>
      </c>
      <c r="G341" s="261">
        <v>8035.2259999999997</v>
      </c>
      <c r="H341" s="123">
        <f>+ICF[[#This Row],[Сума във Валута]]/RESOURCE!$F$2</f>
        <v>2483.2500455842041</v>
      </c>
      <c r="I341" s="259" t="s">
        <v>338</v>
      </c>
      <c r="J341" s="119"/>
      <c r="K341" s="119">
        <f t="shared" si="4"/>
        <v>44592</v>
      </c>
      <c r="L3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41" s="221" t="s">
        <v>321</v>
      </c>
      <c r="N341" s="221" t="s">
        <v>956</v>
      </c>
      <c r="O341" s="221" t="s">
        <v>4</v>
      </c>
      <c r="P341" s="118"/>
    </row>
    <row r="342" spans="2:16" x14ac:dyDescent="0.25">
      <c r="B342" s="221" t="s">
        <v>73</v>
      </c>
      <c r="C342" s="257" t="s">
        <v>491</v>
      </c>
      <c r="D342" s="258">
        <v>44712</v>
      </c>
      <c r="E342" s="221" t="s">
        <v>337</v>
      </c>
      <c r="F342" s="260" t="s">
        <v>129</v>
      </c>
      <c r="G342" s="261">
        <v>390.928</v>
      </c>
      <c r="H342" s="123">
        <f>+ICF[[#This Row],[Сума във Валута]]/RESOURCE!$F$2</f>
        <v>120.81452019148456</v>
      </c>
      <c r="I342" s="259" t="s">
        <v>338</v>
      </c>
      <c r="J342" s="119"/>
      <c r="K342" s="119">
        <f t="shared" si="4"/>
        <v>44592</v>
      </c>
      <c r="L3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42" s="221" t="s">
        <v>321</v>
      </c>
      <c r="N342" s="221" t="s">
        <v>956</v>
      </c>
      <c r="O342" s="221" t="s">
        <v>4</v>
      </c>
      <c r="P342" s="118"/>
    </row>
    <row r="343" spans="2:16" s="90" customFormat="1" x14ac:dyDescent="0.25">
      <c r="B343" s="221" t="s">
        <v>73</v>
      </c>
      <c r="C343" s="257" t="s">
        <v>576</v>
      </c>
      <c r="D343" s="258">
        <v>44682</v>
      </c>
      <c r="E343" s="221" t="s">
        <v>337</v>
      </c>
      <c r="F343" s="260" t="s">
        <v>129</v>
      </c>
      <c r="G343" s="261">
        <v>2519.2930000000001</v>
      </c>
      <c r="H343" s="123">
        <f>+ICF[[#This Row],[Сума във Валута]]/RESOURCE!$F$2</f>
        <v>778.57604217852327</v>
      </c>
      <c r="I343" s="259" t="s">
        <v>338</v>
      </c>
      <c r="J343" s="119"/>
      <c r="K343" s="119">
        <f t="shared" si="4"/>
        <v>44592</v>
      </c>
      <c r="L3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43" s="221" t="s">
        <v>321</v>
      </c>
      <c r="N343" s="221" t="s">
        <v>956</v>
      </c>
      <c r="O343" s="221" t="s">
        <v>4</v>
      </c>
      <c r="P343" s="118"/>
    </row>
    <row r="344" spans="2:16" s="90" customFormat="1" x14ac:dyDescent="0.25">
      <c r="B344" s="221" t="s">
        <v>73</v>
      </c>
      <c r="C344" s="257" t="s">
        <v>634</v>
      </c>
      <c r="D344" s="258">
        <v>44650</v>
      </c>
      <c r="E344" s="221" t="s">
        <v>337</v>
      </c>
      <c r="F344" s="260" t="s">
        <v>129</v>
      </c>
      <c r="G344" s="261">
        <v>2045.1379999999999</v>
      </c>
      <c r="H344" s="123">
        <f>+ICF[[#This Row],[Сума във Валута]]/RESOURCE!$F$2</f>
        <v>632.04059621048464</v>
      </c>
      <c r="I344" s="259" t="s">
        <v>338</v>
      </c>
      <c r="J344" s="119"/>
      <c r="K344" s="119">
        <f t="shared" si="4"/>
        <v>44592</v>
      </c>
      <c r="L3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44" s="221" t="s">
        <v>321</v>
      </c>
      <c r="N344" s="221" t="s">
        <v>956</v>
      </c>
      <c r="O344" s="221" t="s">
        <v>4</v>
      </c>
      <c r="P344" s="118"/>
    </row>
    <row r="345" spans="2:16" s="90" customFormat="1" x14ac:dyDescent="0.25">
      <c r="B345" s="221" t="s">
        <v>73</v>
      </c>
      <c r="C345" s="257" t="s">
        <v>1239</v>
      </c>
      <c r="D345" s="258">
        <v>44682</v>
      </c>
      <c r="E345" s="221" t="s">
        <v>337</v>
      </c>
      <c r="F345" s="260" t="s">
        <v>129</v>
      </c>
      <c r="G345" s="261">
        <v>710.91600000000005</v>
      </c>
      <c r="H345" s="123">
        <f>+ICF[[#This Row],[Сума във Валута]]/RESOURCE!$F$2</f>
        <v>219.70535606671675</v>
      </c>
      <c r="I345" s="259" t="s">
        <v>338</v>
      </c>
      <c r="J345" s="119"/>
      <c r="K345" s="119">
        <f t="shared" si="4"/>
        <v>44592</v>
      </c>
      <c r="L3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45" s="221" t="s">
        <v>321</v>
      </c>
      <c r="N345" s="221" t="s">
        <v>956</v>
      </c>
      <c r="O345" s="221" t="s">
        <v>4</v>
      </c>
      <c r="P345" s="118"/>
    </row>
    <row r="346" spans="2:16" s="90" customFormat="1" x14ac:dyDescent="0.25">
      <c r="B346" s="221" t="s">
        <v>73</v>
      </c>
      <c r="C346" s="257" t="s">
        <v>470</v>
      </c>
      <c r="D346" s="258">
        <v>44712</v>
      </c>
      <c r="E346" s="221" t="s">
        <v>337</v>
      </c>
      <c r="F346" s="260" t="s">
        <v>129</v>
      </c>
      <c r="G346" s="261">
        <v>3611.7629999999999</v>
      </c>
      <c r="H346" s="123">
        <f>+ICF[[#This Row],[Сума във Валута]]/RESOURCE!$F$2</f>
        <v>1116.198926376102</v>
      </c>
      <c r="I346" s="259" t="s">
        <v>338</v>
      </c>
      <c r="J346" s="119"/>
      <c r="K346" s="119">
        <f t="shared" si="4"/>
        <v>44592</v>
      </c>
      <c r="L3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46" s="221" t="s">
        <v>321</v>
      </c>
      <c r="N346" s="221" t="s">
        <v>956</v>
      </c>
      <c r="O346" s="221" t="s">
        <v>4</v>
      </c>
      <c r="P346" s="118"/>
    </row>
    <row r="347" spans="2:16" s="90" customFormat="1" x14ac:dyDescent="0.25">
      <c r="B347" s="221" t="s">
        <v>73</v>
      </c>
      <c r="C347" s="257" t="s">
        <v>581</v>
      </c>
      <c r="D347" s="258">
        <v>44682</v>
      </c>
      <c r="E347" s="221" t="s">
        <v>337</v>
      </c>
      <c r="F347" s="260" t="s">
        <v>129</v>
      </c>
      <c r="G347" s="261">
        <v>4900.8689999999997</v>
      </c>
      <c r="H347" s="123">
        <f>+ICF[[#This Row],[Сума във Валута]]/RESOURCE!$F$2</f>
        <v>1514.5912719383639</v>
      </c>
      <c r="I347" s="259" t="s">
        <v>338</v>
      </c>
      <c r="J347" s="119"/>
      <c r="K347" s="119">
        <f t="shared" si="4"/>
        <v>44592</v>
      </c>
      <c r="L3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47" s="221" t="s">
        <v>321</v>
      </c>
      <c r="N347" s="221" t="s">
        <v>956</v>
      </c>
      <c r="O347" s="221" t="s">
        <v>4</v>
      </c>
      <c r="P347" s="118"/>
    </row>
    <row r="348" spans="2:16" s="90" customFormat="1" x14ac:dyDescent="0.25">
      <c r="B348" s="221" t="s">
        <v>73</v>
      </c>
      <c r="C348" s="257" t="s">
        <v>1109</v>
      </c>
      <c r="D348" s="258">
        <v>44523</v>
      </c>
      <c r="E348" s="221" t="s">
        <v>337</v>
      </c>
      <c r="F348" s="260" t="s">
        <v>129</v>
      </c>
      <c r="G348" s="261">
        <v>764.58</v>
      </c>
      <c r="H348" s="123">
        <f>+ICF[[#This Row],[Сума във Валута]]/RESOURCE!$F$2</f>
        <v>236.28997116605942</v>
      </c>
      <c r="I348" s="259" t="s">
        <v>338</v>
      </c>
      <c r="J348" s="119"/>
      <c r="K348" s="119">
        <f t="shared" si="4"/>
        <v>44592</v>
      </c>
      <c r="L3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48" s="221" t="s">
        <v>321</v>
      </c>
      <c r="N348" s="221" t="s">
        <v>956</v>
      </c>
      <c r="O348" s="221" t="s">
        <v>4</v>
      </c>
      <c r="P348" s="118"/>
    </row>
    <row r="349" spans="2:16" s="90" customFormat="1" x14ac:dyDescent="0.25">
      <c r="B349" s="221" t="s">
        <v>73</v>
      </c>
      <c r="C349" s="257" t="s">
        <v>1109</v>
      </c>
      <c r="D349" s="258">
        <v>44523</v>
      </c>
      <c r="E349" s="221" t="s">
        <v>337</v>
      </c>
      <c r="F349" s="260" t="s">
        <v>129</v>
      </c>
      <c r="G349" s="261">
        <v>194.57</v>
      </c>
      <c r="H349" s="123">
        <f>+ICF[[#This Row],[Сума във Валута]]/RESOURCE!$F$2</f>
        <v>60.130973462267093</v>
      </c>
      <c r="I349" s="259" t="s">
        <v>338</v>
      </c>
      <c r="J349" s="119"/>
      <c r="K349" s="119">
        <f t="shared" si="4"/>
        <v>44592</v>
      </c>
      <c r="L3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49" s="221" t="s">
        <v>321</v>
      </c>
      <c r="N349" s="221" t="s">
        <v>956</v>
      </c>
      <c r="O349" s="221" t="s">
        <v>4</v>
      </c>
      <c r="P349" s="118"/>
    </row>
    <row r="350" spans="2:16" s="90" customFormat="1" x14ac:dyDescent="0.25">
      <c r="B350" s="221" t="s">
        <v>73</v>
      </c>
      <c r="C350" s="257" t="s">
        <v>1109</v>
      </c>
      <c r="D350" s="258">
        <v>44536</v>
      </c>
      <c r="E350" s="221" t="s">
        <v>337</v>
      </c>
      <c r="F350" s="260" t="s">
        <v>129</v>
      </c>
      <c r="G350" s="261">
        <v>12538.44</v>
      </c>
      <c r="H350" s="123">
        <f>+ICF[[#This Row],[Сума във Валута]]/RESOURCE!$F$2</f>
        <v>3874.947848580091</v>
      </c>
      <c r="I350" s="259" t="s">
        <v>338</v>
      </c>
      <c r="J350" s="119"/>
      <c r="K350" s="119">
        <f t="shared" si="4"/>
        <v>44592</v>
      </c>
      <c r="L3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50" s="221" t="s">
        <v>321</v>
      </c>
      <c r="N350" s="221" t="s">
        <v>956</v>
      </c>
      <c r="O350" s="221" t="s">
        <v>4</v>
      </c>
      <c r="P350" s="118"/>
    </row>
    <row r="351" spans="2:16" s="90" customFormat="1" x14ac:dyDescent="0.25">
      <c r="B351" s="221" t="s">
        <v>73</v>
      </c>
      <c r="C351" s="257" t="s">
        <v>1109</v>
      </c>
      <c r="D351" s="258">
        <v>44543</v>
      </c>
      <c r="E351" s="221" t="s">
        <v>337</v>
      </c>
      <c r="F351" s="260" t="s">
        <v>129</v>
      </c>
      <c r="G351" s="261">
        <v>377.83</v>
      </c>
      <c r="H351" s="123">
        <f>+ICF[[#This Row],[Сума във Валута]]/RESOURCE!$F$2</f>
        <v>116.7666428701669</v>
      </c>
      <c r="I351" s="259" t="s">
        <v>338</v>
      </c>
      <c r="J351" s="119"/>
      <c r="K351" s="119">
        <f t="shared" si="4"/>
        <v>44592</v>
      </c>
      <c r="L3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51" s="221" t="s">
        <v>321</v>
      </c>
      <c r="N351" s="221" t="s">
        <v>956</v>
      </c>
      <c r="O351" s="221" t="s">
        <v>4</v>
      </c>
      <c r="P351" s="118"/>
    </row>
    <row r="352" spans="2:16" s="90" customFormat="1" x14ac:dyDescent="0.25">
      <c r="B352" s="221" t="s">
        <v>73</v>
      </c>
      <c r="C352" s="257" t="s">
        <v>1109</v>
      </c>
      <c r="D352" s="258">
        <v>44585</v>
      </c>
      <c r="E352" s="221" t="s">
        <v>337</v>
      </c>
      <c r="F352" s="260" t="s">
        <v>129</v>
      </c>
      <c r="G352" s="261">
        <v>280.25</v>
      </c>
      <c r="H352" s="123">
        <f>+ICF[[#This Row],[Сума във Валута]]/RESOURCE!$F$2</f>
        <v>86.609987730895583</v>
      </c>
      <c r="I352" s="259" t="s">
        <v>338</v>
      </c>
      <c r="J352" s="119"/>
      <c r="K352" s="119">
        <f t="shared" si="4"/>
        <v>44592</v>
      </c>
      <c r="L3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52" s="221" t="s">
        <v>321</v>
      </c>
      <c r="N352" s="221" t="s">
        <v>956</v>
      </c>
      <c r="O352" s="221" t="s">
        <v>4</v>
      </c>
      <c r="P352" s="118"/>
    </row>
    <row r="353" spans="2:16" s="90" customFormat="1" x14ac:dyDescent="0.25">
      <c r="B353" s="221" t="s">
        <v>73</v>
      </c>
      <c r="C353" s="257" t="s">
        <v>1109</v>
      </c>
      <c r="D353" s="258">
        <v>44613</v>
      </c>
      <c r="E353" s="221" t="s">
        <v>337</v>
      </c>
      <c r="F353" s="260" t="s">
        <v>129</v>
      </c>
      <c r="G353" s="261">
        <v>289.77</v>
      </c>
      <c r="H353" s="123">
        <f>+ICF[[#This Row],[Сума във Валута]]/RESOURCE!$F$2</f>
        <v>89.552100427409854</v>
      </c>
      <c r="I353" s="259" t="s">
        <v>338</v>
      </c>
      <c r="J353" s="119"/>
      <c r="K353" s="119">
        <f t="shared" si="4"/>
        <v>44592</v>
      </c>
      <c r="L3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353" s="221" t="s">
        <v>321</v>
      </c>
      <c r="N353" s="221" t="s">
        <v>956</v>
      </c>
      <c r="O353" s="221" t="s">
        <v>4</v>
      </c>
      <c r="P353" s="118"/>
    </row>
    <row r="354" spans="2:16" s="90" customFormat="1" x14ac:dyDescent="0.25">
      <c r="B354" s="221" t="s">
        <v>73</v>
      </c>
      <c r="C354" s="257" t="s">
        <v>1240</v>
      </c>
      <c r="D354" s="258">
        <v>44680</v>
      </c>
      <c r="E354" s="221" t="s">
        <v>337</v>
      </c>
      <c r="F354" s="260" t="s">
        <v>129</v>
      </c>
      <c r="G354" s="261">
        <v>295.09500000000003</v>
      </c>
      <c r="H354" s="123">
        <f>+ICF[[#This Row],[Сума във Валута]]/RESOURCE!$F$2</f>
        <v>91.197767455659715</v>
      </c>
      <c r="I354" s="259" t="s">
        <v>338</v>
      </c>
      <c r="J354" s="119"/>
      <c r="K354" s="119">
        <f t="shared" si="4"/>
        <v>44592</v>
      </c>
      <c r="L3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54" s="221" t="s">
        <v>321</v>
      </c>
      <c r="N354" s="221" t="s">
        <v>956</v>
      </c>
      <c r="O354" s="221" t="s">
        <v>4</v>
      </c>
      <c r="P354" s="118"/>
    </row>
    <row r="355" spans="2:16" s="90" customFormat="1" x14ac:dyDescent="0.25">
      <c r="B355" s="221" t="s">
        <v>73</v>
      </c>
      <c r="C355" s="257" t="s">
        <v>641</v>
      </c>
      <c r="D355" s="258">
        <v>44681</v>
      </c>
      <c r="E355" s="221" t="s">
        <v>337</v>
      </c>
      <c r="F355" s="260" t="s">
        <v>129</v>
      </c>
      <c r="G355" s="261">
        <v>136.82499999999999</v>
      </c>
      <c r="H355" s="123">
        <f>+ICF[[#This Row],[Сума във Валута]]/RESOURCE!$F$2</f>
        <v>42.285143876109856</v>
      </c>
      <c r="I355" s="259" t="s">
        <v>338</v>
      </c>
      <c r="J355" s="119"/>
      <c r="K355" s="119">
        <f t="shared" si="4"/>
        <v>44592</v>
      </c>
      <c r="L3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55" s="221" t="s">
        <v>321</v>
      </c>
      <c r="N355" s="221" t="s">
        <v>956</v>
      </c>
      <c r="O355" s="221" t="s">
        <v>4</v>
      </c>
      <c r="P355" s="118"/>
    </row>
    <row r="356" spans="2:16" s="90" customFormat="1" x14ac:dyDescent="0.25">
      <c r="B356" s="221" t="s">
        <v>73</v>
      </c>
      <c r="C356" s="257" t="s">
        <v>695</v>
      </c>
      <c r="D356" s="258">
        <v>44740</v>
      </c>
      <c r="E356" s="221" t="s">
        <v>337</v>
      </c>
      <c r="F356" s="260" t="s">
        <v>129</v>
      </c>
      <c r="G356" s="261">
        <v>-0.56299999999999994</v>
      </c>
      <c r="H356" s="123">
        <f>+ICF[[#This Row],[Сума във Валута]]/RESOURCE!$F$2</f>
        <v>-0.17399258909007745</v>
      </c>
      <c r="I356" s="259" t="s">
        <v>338</v>
      </c>
      <c r="J356" s="119"/>
      <c r="K356" s="119">
        <f t="shared" si="4"/>
        <v>44592</v>
      </c>
      <c r="L3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56" s="221" t="s">
        <v>321</v>
      </c>
      <c r="N356" s="221" t="s">
        <v>956</v>
      </c>
      <c r="O356" s="221" t="s">
        <v>4</v>
      </c>
      <c r="P356" s="118"/>
    </row>
    <row r="357" spans="2:16" x14ac:dyDescent="0.25">
      <c r="B357" s="221" t="s">
        <v>73</v>
      </c>
      <c r="C357" s="257" t="s">
        <v>695</v>
      </c>
      <c r="D357" s="258">
        <v>44742</v>
      </c>
      <c r="E357" s="221" t="s">
        <v>337</v>
      </c>
      <c r="F357" s="260" t="s">
        <v>129</v>
      </c>
      <c r="G357" s="261">
        <v>3868.5520000000001</v>
      </c>
      <c r="H357" s="123">
        <f>+ICF[[#This Row],[Сума във Валута]]/RESOURCE!$F$2</f>
        <v>1195.5583987737077</v>
      </c>
      <c r="I357" s="259" t="s">
        <v>338</v>
      </c>
      <c r="J357" s="119"/>
      <c r="K357" s="119">
        <f t="shared" si="4"/>
        <v>44592</v>
      </c>
      <c r="L3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57" s="221" t="s">
        <v>321</v>
      </c>
      <c r="N357" s="221" t="s">
        <v>956</v>
      </c>
      <c r="O357" s="221" t="s">
        <v>4</v>
      </c>
      <c r="P357" s="118"/>
    </row>
    <row r="358" spans="2:16" x14ac:dyDescent="0.25">
      <c r="B358" s="221" t="s">
        <v>73</v>
      </c>
      <c r="C358" s="257" t="s">
        <v>485</v>
      </c>
      <c r="D358" s="258">
        <v>44681</v>
      </c>
      <c r="E358" s="221" t="s">
        <v>337</v>
      </c>
      <c r="F358" s="260" t="s">
        <v>129</v>
      </c>
      <c r="G358" s="261">
        <v>311.57100000000003</v>
      </c>
      <c r="H358" s="123">
        <f>+ICF[[#This Row],[Сума във Валута]]/RESOURCE!$F$2</f>
        <v>96.289600311517816</v>
      </c>
      <c r="I358" s="259" t="s">
        <v>338</v>
      </c>
      <c r="J358" s="119"/>
      <c r="K358" s="119">
        <f t="shared" si="4"/>
        <v>44592</v>
      </c>
      <c r="L3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58" s="221" t="s">
        <v>321</v>
      </c>
      <c r="N358" s="221" t="s">
        <v>956</v>
      </c>
      <c r="O358" s="221" t="s">
        <v>4</v>
      </c>
      <c r="P358" s="118"/>
    </row>
    <row r="359" spans="2:16" x14ac:dyDescent="0.25">
      <c r="B359" s="221" t="s">
        <v>73</v>
      </c>
      <c r="C359" s="257" t="s">
        <v>485</v>
      </c>
      <c r="D359" s="258">
        <v>44698</v>
      </c>
      <c r="E359" s="221" t="s">
        <v>337</v>
      </c>
      <c r="F359" s="260" t="s">
        <v>129</v>
      </c>
      <c r="G359" s="261">
        <v>899.24099999999999</v>
      </c>
      <c r="H359" s="123">
        <f>+ICF[[#This Row],[Сума във Валута]]/RESOURCE!$F$2</f>
        <v>277.90634068552464</v>
      </c>
      <c r="I359" s="259" t="s">
        <v>338</v>
      </c>
      <c r="J359" s="119"/>
      <c r="K359" s="119">
        <f t="shared" si="4"/>
        <v>44592</v>
      </c>
      <c r="L3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59" s="221" t="s">
        <v>321</v>
      </c>
      <c r="N359" s="221" t="s">
        <v>956</v>
      </c>
      <c r="O359" s="221" t="s">
        <v>4</v>
      </c>
      <c r="P359" s="118"/>
    </row>
    <row r="360" spans="2:16" x14ac:dyDescent="0.25">
      <c r="B360" s="221" t="s">
        <v>73</v>
      </c>
      <c r="C360" s="257" t="s">
        <v>485</v>
      </c>
      <c r="D360" s="258">
        <v>44712</v>
      </c>
      <c r="E360" s="221" t="s">
        <v>337</v>
      </c>
      <c r="F360" s="260" t="s">
        <v>129</v>
      </c>
      <c r="G360" s="261">
        <v>1236.8420000000001</v>
      </c>
      <c r="H360" s="123">
        <f>+ICF[[#This Row],[Сума във Валута]]/RESOURCE!$F$2</f>
        <v>382.24039409475955</v>
      </c>
      <c r="I360" s="259" t="s">
        <v>338</v>
      </c>
      <c r="J360" s="119"/>
      <c r="K360" s="119">
        <f t="shared" si="4"/>
        <v>44592</v>
      </c>
      <c r="L3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60" s="221" t="s">
        <v>321</v>
      </c>
      <c r="N360" s="221" t="s">
        <v>956</v>
      </c>
      <c r="O360" s="221" t="s">
        <v>4</v>
      </c>
      <c r="P360" s="118"/>
    </row>
    <row r="361" spans="2:16" x14ac:dyDescent="0.25">
      <c r="B361" s="221" t="s">
        <v>73</v>
      </c>
      <c r="C361" s="257" t="s">
        <v>448</v>
      </c>
      <c r="D361" s="258">
        <v>44682</v>
      </c>
      <c r="E361" s="221" t="s">
        <v>337</v>
      </c>
      <c r="F361" s="260" t="s">
        <v>129</v>
      </c>
      <c r="G361" s="261">
        <v>1776.875</v>
      </c>
      <c r="H361" s="123">
        <f>+ICF[[#This Row],[Сума във Валута]]/RESOURCE!$F$2</f>
        <v>549.13513630449631</v>
      </c>
      <c r="I361" s="259" t="s">
        <v>338</v>
      </c>
      <c r="J361" s="119"/>
      <c r="K361" s="119">
        <f t="shared" si="4"/>
        <v>44592</v>
      </c>
      <c r="L3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61" s="221" t="s">
        <v>321</v>
      </c>
      <c r="N361" s="221" t="s">
        <v>956</v>
      </c>
      <c r="O361" s="221" t="s">
        <v>4</v>
      </c>
      <c r="P361" s="118"/>
    </row>
    <row r="362" spans="2:16" x14ac:dyDescent="0.25">
      <c r="B362" s="221" t="s">
        <v>73</v>
      </c>
      <c r="C362" s="257" t="s">
        <v>422</v>
      </c>
      <c r="D362" s="258">
        <v>44588</v>
      </c>
      <c r="E362" s="221" t="s">
        <v>337</v>
      </c>
      <c r="F362" s="260" t="s">
        <v>129</v>
      </c>
      <c r="G362" s="261">
        <v>5728.4939999999997</v>
      </c>
      <c r="H362" s="123">
        <f>+ICF[[#This Row],[Сума във Валута]]/RESOURCE!$F$2</f>
        <v>1770.3650135825474</v>
      </c>
      <c r="I362" s="259" t="s">
        <v>338</v>
      </c>
      <c r="J362" s="119"/>
      <c r="K362" s="119">
        <f t="shared" si="4"/>
        <v>44592</v>
      </c>
      <c r="L3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62" s="221" t="s">
        <v>321</v>
      </c>
      <c r="N362" s="221" t="s">
        <v>956</v>
      </c>
      <c r="O362" s="221" t="s">
        <v>4</v>
      </c>
      <c r="P362" s="118"/>
    </row>
    <row r="363" spans="2:16" x14ac:dyDescent="0.25">
      <c r="B363" s="221" t="s">
        <v>73</v>
      </c>
      <c r="C363" s="257" t="s">
        <v>422</v>
      </c>
      <c r="D363" s="258">
        <v>44622</v>
      </c>
      <c r="E363" s="221" t="s">
        <v>337</v>
      </c>
      <c r="F363" s="260" t="s">
        <v>129</v>
      </c>
      <c r="G363" s="261">
        <v>4573.2619999999997</v>
      </c>
      <c r="H363" s="123">
        <f>+ICF[[#This Row],[Сума във Валута]]/RESOURCE!$F$2</f>
        <v>1413.3458187695664</v>
      </c>
      <c r="I363" s="259" t="s">
        <v>338</v>
      </c>
      <c r="J363" s="119"/>
      <c r="K363" s="119">
        <f t="shared" si="4"/>
        <v>44592</v>
      </c>
      <c r="L3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363" s="221" t="s">
        <v>321</v>
      </c>
      <c r="N363" s="221" t="s">
        <v>956</v>
      </c>
      <c r="O363" s="221" t="s">
        <v>4</v>
      </c>
      <c r="P363" s="118"/>
    </row>
    <row r="364" spans="2:16" x14ac:dyDescent="0.25">
      <c r="B364" s="221" t="s">
        <v>73</v>
      </c>
      <c r="C364" s="257" t="s">
        <v>659</v>
      </c>
      <c r="D364" s="258">
        <v>44742</v>
      </c>
      <c r="E364" s="221" t="s">
        <v>337</v>
      </c>
      <c r="F364" s="260" t="s">
        <v>129</v>
      </c>
      <c r="G364" s="261">
        <v>19536.755000000001</v>
      </c>
      <c r="H364" s="123">
        <f>+ICF[[#This Row],[Сума във Валута]]/RESOURCE!$F$2</f>
        <v>6037.7452661962998</v>
      </c>
      <c r="I364" s="259" t="s">
        <v>338</v>
      </c>
      <c r="J364" s="119"/>
      <c r="K364" s="119">
        <f t="shared" si="4"/>
        <v>44592</v>
      </c>
      <c r="L3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64" s="221" t="s">
        <v>321</v>
      </c>
      <c r="N364" s="221" t="s">
        <v>956</v>
      </c>
      <c r="O364" s="221" t="s">
        <v>4</v>
      </c>
      <c r="P364" s="118"/>
    </row>
    <row r="365" spans="2:16" x14ac:dyDescent="0.25">
      <c r="B365" s="221" t="s">
        <v>73</v>
      </c>
      <c r="C365" s="257" t="s">
        <v>339</v>
      </c>
      <c r="D365" s="258">
        <v>44542</v>
      </c>
      <c r="E365" s="221" t="s">
        <v>337</v>
      </c>
      <c r="F365" s="260" t="s">
        <v>129</v>
      </c>
      <c r="G365" s="261">
        <v>-720</v>
      </c>
      <c r="H365" s="123">
        <f>+ICF[[#This Row],[Сума във Валута]]/RESOURCE!$F$2</f>
        <v>-222.51272494645787</v>
      </c>
      <c r="I365" s="259" t="s">
        <v>338</v>
      </c>
      <c r="J365" s="119"/>
      <c r="K365" s="119">
        <f t="shared" si="4"/>
        <v>44592</v>
      </c>
      <c r="L3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65" s="221" t="s">
        <v>321</v>
      </c>
      <c r="N365" s="221" t="s">
        <v>956</v>
      </c>
      <c r="O365" s="221" t="s">
        <v>4</v>
      </c>
      <c r="P365" s="118"/>
    </row>
    <row r="366" spans="2:16" x14ac:dyDescent="0.25">
      <c r="B366" s="221" t="s">
        <v>73</v>
      </c>
      <c r="C366" s="257" t="s">
        <v>339</v>
      </c>
      <c r="D366" s="258">
        <v>44559</v>
      </c>
      <c r="E366" s="221" t="s">
        <v>337</v>
      </c>
      <c r="F366" s="260" t="s">
        <v>129</v>
      </c>
      <c r="G366" s="261">
        <v>11250</v>
      </c>
      <c r="H366" s="123">
        <f>+ICF[[#This Row],[Сума във Валута]]/RESOURCE!$F$2</f>
        <v>3476.7613272884041</v>
      </c>
      <c r="I366" s="259" t="s">
        <v>338</v>
      </c>
      <c r="J366" s="119"/>
      <c r="K366" s="119">
        <f t="shared" si="4"/>
        <v>44592</v>
      </c>
      <c r="L3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66" s="221" t="s">
        <v>321</v>
      </c>
      <c r="N366" s="221" t="s">
        <v>956</v>
      </c>
      <c r="O366" s="221" t="s">
        <v>4</v>
      </c>
      <c r="P366" s="118"/>
    </row>
    <row r="367" spans="2:16" x14ac:dyDescent="0.25">
      <c r="B367" s="221" t="s">
        <v>73</v>
      </c>
      <c r="C367" s="257" t="s">
        <v>339</v>
      </c>
      <c r="D367" s="258">
        <v>44675</v>
      </c>
      <c r="E367" s="221" t="s">
        <v>337</v>
      </c>
      <c r="F367" s="260" t="s">
        <v>129</v>
      </c>
      <c r="G367" s="261">
        <v>-11500</v>
      </c>
      <c r="H367" s="123">
        <f>+ICF[[#This Row],[Сума във Валута]]/RESOURCE!$F$2</f>
        <v>-3554.0226901170354</v>
      </c>
      <c r="I367" s="259" t="s">
        <v>338</v>
      </c>
      <c r="J367" s="119"/>
      <c r="K367" s="119">
        <f t="shared" si="4"/>
        <v>44592</v>
      </c>
      <c r="L3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67" s="221" t="s">
        <v>321</v>
      </c>
      <c r="N367" s="221" t="s">
        <v>956</v>
      </c>
      <c r="O367" s="221" t="s">
        <v>4</v>
      </c>
      <c r="P367" s="118"/>
    </row>
    <row r="368" spans="2:16" x14ac:dyDescent="0.25">
      <c r="B368" s="221" t="s">
        <v>73</v>
      </c>
      <c r="C368" s="257" t="s">
        <v>339</v>
      </c>
      <c r="D368" s="258">
        <v>44678</v>
      </c>
      <c r="E368" s="221" t="s">
        <v>337</v>
      </c>
      <c r="F368" s="260" t="s">
        <v>129</v>
      </c>
      <c r="G368" s="261">
        <v>125.23699999999999</v>
      </c>
      <c r="H368" s="123">
        <f>+ICF[[#This Row],[Сума във Валута]]/RESOURCE!$F$2</f>
        <v>38.703925186277147</v>
      </c>
      <c r="I368" s="259" t="s">
        <v>338</v>
      </c>
      <c r="J368" s="119"/>
      <c r="K368" s="119">
        <f t="shared" si="4"/>
        <v>44592</v>
      </c>
      <c r="L3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68" s="221" t="s">
        <v>321</v>
      </c>
      <c r="N368" s="221" t="s">
        <v>956</v>
      </c>
      <c r="O368" s="221" t="s">
        <v>4</v>
      </c>
      <c r="P368" s="118"/>
    </row>
    <row r="369" spans="2:16" x14ac:dyDescent="0.25">
      <c r="B369" s="221" t="s">
        <v>73</v>
      </c>
      <c r="C369" s="257" t="s">
        <v>339</v>
      </c>
      <c r="D369" s="258">
        <v>44678</v>
      </c>
      <c r="E369" s="221" t="s">
        <v>337</v>
      </c>
      <c r="F369" s="260" t="s">
        <v>129</v>
      </c>
      <c r="G369" s="261">
        <v>105.724</v>
      </c>
      <c r="H369" s="123">
        <f>+ICF[[#This Row],[Сума във Валута]]/RESOURCE!$F$2</f>
        <v>32.673521294776826</v>
      </c>
      <c r="I369" s="259" t="s">
        <v>338</v>
      </c>
      <c r="J369" s="119"/>
      <c r="K369" s="119">
        <f t="shared" si="4"/>
        <v>44592</v>
      </c>
      <c r="L3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69" s="221" t="s">
        <v>321</v>
      </c>
      <c r="N369" s="221" t="s">
        <v>956</v>
      </c>
      <c r="O369" s="221" t="s">
        <v>4</v>
      </c>
      <c r="P369" s="118"/>
    </row>
    <row r="370" spans="2:16" x14ac:dyDescent="0.25">
      <c r="B370" s="221" t="s">
        <v>73</v>
      </c>
      <c r="C370" s="257" t="s">
        <v>339</v>
      </c>
      <c r="D370" s="258">
        <v>44678</v>
      </c>
      <c r="E370" s="221" t="s">
        <v>337</v>
      </c>
      <c r="F370" s="260" t="s">
        <v>129</v>
      </c>
      <c r="G370" s="261">
        <v>110.321</v>
      </c>
      <c r="H370" s="123">
        <f>+ICF[[#This Row],[Сума във Валута]]/RESOURCE!$F$2</f>
        <v>34.094203234469695</v>
      </c>
      <c r="I370" s="259" t="s">
        <v>338</v>
      </c>
      <c r="J370" s="119"/>
      <c r="K370" s="119">
        <f t="shared" si="4"/>
        <v>44592</v>
      </c>
      <c r="L3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0" s="221" t="s">
        <v>321</v>
      </c>
      <c r="N370" s="221" t="s">
        <v>956</v>
      </c>
      <c r="O370" s="221" t="s">
        <v>4</v>
      </c>
      <c r="P370" s="118"/>
    </row>
    <row r="371" spans="2:16" x14ac:dyDescent="0.25">
      <c r="B371" s="221" t="s">
        <v>73</v>
      </c>
      <c r="C371" s="257" t="s">
        <v>339</v>
      </c>
      <c r="D371" s="258">
        <v>44678</v>
      </c>
      <c r="E371" s="221" t="s">
        <v>337</v>
      </c>
      <c r="F371" s="260" t="s">
        <v>129</v>
      </c>
      <c r="G371" s="261">
        <v>99.084000000000003</v>
      </c>
      <c r="H371" s="123">
        <f>+ICF[[#This Row],[Сума във Валута]]/RESOURCE!$F$2</f>
        <v>30.621459498048377</v>
      </c>
      <c r="I371" s="259" t="s">
        <v>338</v>
      </c>
      <c r="J371" s="119"/>
      <c r="K371" s="119">
        <f t="shared" si="4"/>
        <v>44592</v>
      </c>
      <c r="L3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1" s="221" t="s">
        <v>321</v>
      </c>
      <c r="N371" s="221" t="s">
        <v>956</v>
      </c>
      <c r="O371" s="221" t="s">
        <v>4</v>
      </c>
      <c r="P371" s="118"/>
    </row>
    <row r="372" spans="2:16" x14ac:dyDescent="0.25">
      <c r="B372" s="221" t="s">
        <v>73</v>
      </c>
      <c r="C372" s="257" t="s">
        <v>339</v>
      </c>
      <c r="D372" s="258">
        <v>44682</v>
      </c>
      <c r="E372" s="221" t="s">
        <v>337</v>
      </c>
      <c r="F372" s="260" t="s">
        <v>129</v>
      </c>
      <c r="G372" s="261">
        <v>30549.442999999999</v>
      </c>
      <c r="H372" s="123">
        <f>+ICF[[#This Row],[Сума във Валута]]/RESOURCE!$F$2</f>
        <v>9441.1663993423517</v>
      </c>
      <c r="I372" s="259" t="s">
        <v>338</v>
      </c>
      <c r="J372" s="119"/>
      <c r="K372" s="119">
        <f t="shared" si="4"/>
        <v>44592</v>
      </c>
      <c r="L3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2" s="221" t="s">
        <v>321</v>
      </c>
      <c r="N372" s="221" t="s">
        <v>956</v>
      </c>
      <c r="O372" s="221" t="s">
        <v>4</v>
      </c>
      <c r="P372" s="118"/>
    </row>
    <row r="373" spans="2:16" x14ac:dyDescent="0.25">
      <c r="B373" s="221" t="s">
        <v>73</v>
      </c>
      <c r="C373" s="257" t="s">
        <v>598</v>
      </c>
      <c r="D373" s="258">
        <v>44621</v>
      </c>
      <c r="E373" s="221" t="s">
        <v>337</v>
      </c>
      <c r="F373" s="260" t="s">
        <v>129</v>
      </c>
      <c r="G373" s="261">
        <v>401.05799999999999</v>
      </c>
      <c r="H373" s="123">
        <f>+ICF[[#This Row],[Сума във Валута]]/RESOURCE!$F$2</f>
        <v>123.9451506133007</v>
      </c>
      <c r="I373" s="259" t="s">
        <v>338</v>
      </c>
      <c r="J373" s="119"/>
      <c r="K373" s="119">
        <f t="shared" si="4"/>
        <v>44592</v>
      </c>
      <c r="L3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373" s="221" t="s">
        <v>321</v>
      </c>
      <c r="N373" s="221" t="s">
        <v>956</v>
      </c>
      <c r="O373" s="221" t="s">
        <v>4</v>
      </c>
      <c r="P373" s="118"/>
    </row>
    <row r="374" spans="2:16" x14ac:dyDescent="0.25">
      <c r="B374" s="221" t="s">
        <v>73</v>
      </c>
      <c r="C374" s="257" t="s">
        <v>598</v>
      </c>
      <c r="D374" s="258">
        <v>44652</v>
      </c>
      <c r="E374" s="221" t="s">
        <v>337</v>
      </c>
      <c r="F374" s="260" t="s">
        <v>129</v>
      </c>
      <c r="G374" s="261">
        <v>564.81100000000004</v>
      </c>
      <c r="H374" s="123">
        <f>+ICF[[#This Row],[Сума във Валута]]/RESOURCE!$F$2</f>
        <v>174.55227040240808</v>
      </c>
      <c r="I374" s="259" t="s">
        <v>338</v>
      </c>
      <c r="J374" s="119"/>
      <c r="K374" s="119">
        <f t="shared" si="4"/>
        <v>44592</v>
      </c>
      <c r="L3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4" s="221" t="s">
        <v>321</v>
      </c>
      <c r="N374" s="221" t="s">
        <v>956</v>
      </c>
      <c r="O374" s="221" t="s">
        <v>4</v>
      </c>
      <c r="P374" s="118"/>
    </row>
    <row r="375" spans="2:16" x14ac:dyDescent="0.25">
      <c r="B375" s="221" t="s">
        <v>73</v>
      </c>
      <c r="C375" s="257" t="s">
        <v>411</v>
      </c>
      <c r="D375" s="258">
        <v>44694</v>
      </c>
      <c r="E375" s="221" t="s">
        <v>337</v>
      </c>
      <c r="F375" s="260" t="s">
        <v>129</v>
      </c>
      <c r="G375" s="261">
        <v>1419.056</v>
      </c>
      <c r="H375" s="123">
        <f>+ICF[[#This Row],[Сума във Валута]]/RESOURCE!$F$2</f>
        <v>438.55280196058436</v>
      </c>
      <c r="I375" s="259" t="s">
        <v>338</v>
      </c>
      <c r="J375" s="119"/>
      <c r="K375" s="119">
        <f t="shared" si="4"/>
        <v>44592</v>
      </c>
      <c r="L3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5" s="221" t="s">
        <v>321</v>
      </c>
      <c r="N375" s="221" t="s">
        <v>956</v>
      </c>
      <c r="O375" s="221" t="s">
        <v>4</v>
      </c>
      <c r="P375" s="118"/>
    </row>
    <row r="376" spans="2:16" x14ac:dyDescent="0.25">
      <c r="B376" s="221" t="s">
        <v>73</v>
      </c>
      <c r="C376" s="257" t="s">
        <v>411</v>
      </c>
      <c r="D376" s="258">
        <v>44712</v>
      </c>
      <c r="E376" s="221" t="s">
        <v>337</v>
      </c>
      <c r="F376" s="260" t="s">
        <v>129</v>
      </c>
      <c r="G376" s="261">
        <v>2339.6869999999999</v>
      </c>
      <c r="H376" s="123">
        <f>+ICF[[#This Row],[Сума във Валута]]/RESOURCE!$F$2</f>
        <v>723.06962484972667</v>
      </c>
      <c r="I376" s="259" t="s">
        <v>338</v>
      </c>
      <c r="J376" s="119"/>
      <c r="K376" s="119">
        <f t="shared" si="4"/>
        <v>44592</v>
      </c>
      <c r="L3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6" s="221" t="s">
        <v>321</v>
      </c>
      <c r="N376" s="221" t="s">
        <v>956</v>
      </c>
      <c r="O376" s="221" t="s">
        <v>4</v>
      </c>
      <c r="P376" s="118"/>
    </row>
    <row r="377" spans="2:16" x14ac:dyDescent="0.25">
      <c r="B377" s="221" t="s">
        <v>73</v>
      </c>
      <c r="C377" s="257" t="s">
        <v>682</v>
      </c>
      <c r="D377" s="258">
        <v>44712</v>
      </c>
      <c r="E377" s="221" t="s">
        <v>337</v>
      </c>
      <c r="F377" s="260" t="s">
        <v>129</v>
      </c>
      <c r="G377" s="261">
        <v>2123.4789999999998</v>
      </c>
      <c r="H377" s="123">
        <f>+ICF[[#This Row],[Сума във Валута]]/RESOURCE!$F$2</f>
        <v>656.25152591191579</v>
      </c>
      <c r="I377" s="259" t="s">
        <v>338</v>
      </c>
      <c r="J377" s="119"/>
      <c r="K377" s="119">
        <f t="shared" si="4"/>
        <v>44592</v>
      </c>
      <c r="L3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7" s="221" t="s">
        <v>321</v>
      </c>
      <c r="N377" s="221" t="s">
        <v>956</v>
      </c>
      <c r="O377" s="221" t="s">
        <v>4</v>
      </c>
      <c r="P377" s="118"/>
    </row>
    <row r="378" spans="2:16" x14ac:dyDescent="0.25">
      <c r="B378" s="221" t="s">
        <v>73</v>
      </c>
      <c r="C378" s="257" t="s">
        <v>847</v>
      </c>
      <c r="D378" s="258">
        <v>44695</v>
      </c>
      <c r="E378" s="221" t="s">
        <v>337</v>
      </c>
      <c r="F378" s="260" t="s">
        <v>129</v>
      </c>
      <c r="G378" s="261">
        <v>1883.3140000000001</v>
      </c>
      <c r="H378" s="123">
        <f>+ICF[[#This Row],[Сума във Валута]]/RESOURCE!$F$2</f>
        <v>582.02962509696306</v>
      </c>
      <c r="I378" s="259" t="s">
        <v>338</v>
      </c>
      <c r="J378" s="119"/>
      <c r="K378" s="119">
        <f t="shared" si="4"/>
        <v>44592</v>
      </c>
      <c r="L3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8" s="221" t="s">
        <v>321</v>
      </c>
      <c r="N378" s="221" t="s">
        <v>956</v>
      </c>
      <c r="O378" s="221" t="s">
        <v>4</v>
      </c>
      <c r="P378" s="118"/>
    </row>
    <row r="379" spans="2:16" x14ac:dyDescent="0.25">
      <c r="B379" s="221" t="s">
        <v>73</v>
      </c>
      <c r="C379" s="257" t="s">
        <v>847</v>
      </c>
      <c r="D379" s="258">
        <v>44699</v>
      </c>
      <c r="E379" s="221" t="s">
        <v>337</v>
      </c>
      <c r="F379" s="260" t="s">
        <v>129</v>
      </c>
      <c r="G379" s="261">
        <v>2006.538</v>
      </c>
      <c r="H379" s="123">
        <f>+ICF[[#This Row],[Сума във Валута]]/RESOURCE!$F$2</f>
        <v>620.11144178974405</v>
      </c>
      <c r="I379" s="259" t="s">
        <v>338</v>
      </c>
      <c r="J379" s="119"/>
      <c r="K379" s="119">
        <f t="shared" si="4"/>
        <v>44592</v>
      </c>
      <c r="L3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79" s="221" t="s">
        <v>321</v>
      </c>
      <c r="N379" s="221" t="s">
        <v>956</v>
      </c>
      <c r="O379" s="221" t="s">
        <v>4</v>
      </c>
      <c r="P379" s="118"/>
    </row>
    <row r="380" spans="2:16" x14ac:dyDescent="0.25">
      <c r="B380" s="221" t="s">
        <v>73</v>
      </c>
      <c r="C380" s="257" t="s">
        <v>847</v>
      </c>
      <c r="D380" s="258">
        <v>44712</v>
      </c>
      <c r="E380" s="221" t="s">
        <v>337</v>
      </c>
      <c r="F380" s="260" t="s">
        <v>129</v>
      </c>
      <c r="G380" s="261">
        <v>2083.2979999999998</v>
      </c>
      <c r="H380" s="123">
        <f>+ICF[[#This Row],[Сума във Валута]]/RESOURCE!$F$2</f>
        <v>643.83377063264686</v>
      </c>
      <c r="I380" s="259" t="s">
        <v>338</v>
      </c>
      <c r="J380" s="119"/>
      <c r="K380" s="119">
        <f t="shared" si="4"/>
        <v>44592</v>
      </c>
      <c r="L3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0" s="221" t="s">
        <v>321</v>
      </c>
      <c r="N380" s="221" t="s">
        <v>956</v>
      </c>
      <c r="O380" s="221" t="s">
        <v>4</v>
      </c>
      <c r="P380" s="118"/>
    </row>
    <row r="381" spans="2:16" x14ac:dyDescent="0.25">
      <c r="B381" s="221" t="s">
        <v>73</v>
      </c>
      <c r="C381" s="257" t="s">
        <v>438</v>
      </c>
      <c r="D381" s="258">
        <v>44742</v>
      </c>
      <c r="E381" s="221" t="s">
        <v>337</v>
      </c>
      <c r="F381" s="260" t="s">
        <v>129</v>
      </c>
      <c r="G381" s="261">
        <v>4796.3869999999997</v>
      </c>
      <c r="H381" s="123">
        <f>+ICF[[#This Row],[Сума във Валута]]/RESOURCE!$F$2</f>
        <v>1482.3015850941197</v>
      </c>
      <c r="I381" s="259" t="s">
        <v>338</v>
      </c>
      <c r="J381" s="119"/>
      <c r="K381" s="119">
        <f t="shared" si="4"/>
        <v>44592</v>
      </c>
      <c r="L3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1" s="221" t="s">
        <v>321</v>
      </c>
      <c r="N381" s="221" t="s">
        <v>956</v>
      </c>
      <c r="O381" s="221" t="s">
        <v>4</v>
      </c>
      <c r="P381" s="118"/>
    </row>
    <row r="382" spans="2:16" x14ac:dyDescent="0.25">
      <c r="B382" s="221" t="s">
        <v>73</v>
      </c>
      <c r="C382" s="257" t="s">
        <v>446</v>
      </c>
      <c r="D382" s="258">
        <v>44712</v>
      </c>
      <c r="E382" s="221" t="s">
        <v>337</v>
      </c>
      <c r="F382" s="260" t="s">
        <v>129</v>
      </c>
      <c r="G382" s="261">
        <v>1993.752</v>
      </c>
      <c r="H382" s="123">
        <f>+ICF[[#This Row],[Сума във Валута]]/RESOURCE!$F$2</f>
        <v>616.15998664923643</v>
      </c>
      <c r="I382" s="259" t="s">
        <v>338</v>
      </c>
      <c r="J382" s="119"/>
      <c r="K382" s="119">
        <f t="shared" si="4"/>
        <v>44592</v>
      </c>
      <c r="L3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2" s="221" t="s">
        <v>321</v>
      </c>
      <c r="N382" s="221" t="s">
        <v>956</v>
      </c>
      <c r="O382" s="221" t="s">
        <v>4</v>
      </c>
      <c r="P382" s="118"/>
    </row>
    <row r="383" spans="2:16" x14ac:dyDescent="0.25">
      <c r="B383" s="221" t="s">
        <v>73</v>
      </c>
      <c r="C383" s="257" t="s">
        <v>546</v>
      </c>
      <c r="D383" s="258">
        <v>44622</v>
      </c>
      <c r="E383" s="221" t="s">
        <v>337</v>
      </c>
      <c r="F383" s="260" t="s">
        <v>129</v>
      </c>
      <c r="G383" s="261">
        <v>521.80700000000002</v>
      </c>
      <c r="H383" s="123">
        <f>+ICF[[#This Row],[Сума във Валута]]/RESOURCE!$F$2</f>
        <v>161.26207981407825</v>
      </c>
      <c r="I383" s="259" t="s">
        <v>338</v>
      </c>
      <c r="J383" s="119"/>
      <c r="K383" s="119">
        <f t="shared" si="4"/>
        <v>44592</v>
      </c>
      <c r="L3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383" s="221" t="s">
        <v>321</v>
      </c>
      <c r="N383" s="221" t="s">
        <v>956</v>
      </c>
      <c r="O383" s="221" t="s">
        <v>4</v>
      </c>
      <c r="P383" s="118"/>
    </row>
    <row r="384" spans="2:16" x14ac:dyDescent="0.25">
      <c r="B384" s="221" t="s">
        <v>73</v>
      </c>
      <c r="C384" s="257" t="s">
        <v>814</v>
      </c>
      <c r="D384" s="258">
        <v>44712</v>
      </c>
      <c r="E384" s="221" t="s">
        <v>337</v>
      </c>
      <c r="F384" s="260" t="s">
        <v>129</v>
      </c>
      <c r="G384" s="261">
        <v>4901.0739999999996</v>
      </c>
      <c r="H384" s="123">
        <f>+ICF[[#This Row],[Сума във Валута]]/RESOURCE!$F$2</f>
        <v>1514.6546262558834</v>
      </c>
      <c r="I384" s="259" t="s">
        <v>338</v>
      </c>
      <c r="J384" s="119"/>
      <c r="K384" s="119">
        <f t="shared" si="4"/>
        <v>44592</v>
      </c>
      <c r="L3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4" s="221" t="s">
        <v>321</v>
      </c>
      <c r="N384" s="221" t="s">
        <v>956</v>
      </c>
      <c r="O384" s="221" t="s">
        <v>4</v>
      </c>
      <c r="P384" s="118"/>
    </row>
    <row r="385" spans="2:16" x14ac:dyDescent="0.25">
      <c r="B385" s="221" t="s">
        <v>73</v>
      </c>
      <c r="C385" s="257" t="s">
        <v>538</v>
      </c>
      <c r="D385" s="258">
        <v>44742</v>
      </c>
      <c r="E385" s="221" t="s">
        <v>337</v>
      </c>
      <c r="F385" s="260" t="s">
        <v>129</v>
      </c>
      <c r="G385" s="261">
        <v>9825.5159999999996</v>
      </c>
      <c r="H385" s="123">
        <f>+ICF[[#This Row],[Сума във Валута]]/RESOURCE!$F$2</f>
        <v>3036.5310266180845</v>
      </c>
      <c r="I385" s="259" t="s">
        <v>338</v>
      </c>
      <c r="J385" s="119"/>
      <c r="K385" s="119">
        <f t="shared" si="4"/>
        <v>44592</v>
      </c>
      <c r="L3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5" s="221" t="s">
        <v>321</v>
      </c>
      <c r="N385" s="221" t="s">
        <v>956</v>
      </c>
      <c r="O385" s="221" t="s">
        <v>4</v>
      </c>
      <c r="P385" s="118"/>
    </row>
    <row r="386" spans="2:16" x14ac:dyDescent="0.25">
      <c r="B386" s="221" t="s">
        <v>73</v>
      </c>
      <c r="C386" s="257" t="s">
        <v>1241</v>
      </c>
      <c r="D386" s="258">
        <v>44712</v>
      </c>
      <c r="E386" s="221" t="s">
        <v>337</v>
      </c>
      <c r="F386" s="260" t="s">
        <v>129</v>
      </c>
      <c r="G386" s="261">
        <v>1678.953</v>
      </c>
      <c r="H386" s="123">
        <f>+ICF[[#This Row],[Сума във Валута]]/RESOURCE!$F$2</f>
        <v>518.87278762087544</v>
      </c>
      <c r="I386" s="259" t="s">
        <v>338</v>
      </c>
      <c r="J386" s="119"/>
      <c r="K386" s="119">
        <f t="shared" ref="K386:K449" si="5">$K$1</f>
        <v>44592</v>
      </c>
      <c r="L3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6" s="221" t="s">
        <v>321</v>
      </c>
      <c r="N386" s="221" t="s">
        <v>956</v>
      </c>
      <c r="O386" s="221" t="s">
        <v>4</v>
      </c>
      <c r="P386" s="118"/>
    </row>
    <row r="387" spans="2:16" x14ac:dyDescent="0.25">
      <c r="B387" s="221" t="s">
        <v>73</v>
      </c>
      <c r="C387" s="257" t="s">
        <v>927</v>
      </c>
      <c r="D387" s="258">
        <v>44712</v>
      </c>
      <c r="E387" s="221" t="s">
        <v>337</v>
      </c>
      <c r="F387" s="260" t="s">
        <v>129</v>
      </c>
      <c r="G387" s="261">
        <v>1879.441</v>
      </c>
      <c r="H387" s="123">
        <f>+ICF[[#This Row],[Сума във Валута]]/RESOURCE!$F$2</f>
        <v>580.8326920640219</v>
      </c>
      <c r="I387" s="259" t="s">
        <v>338</v>
      </c>
      <c r="J387" s="119"/>
      <c r="K387" s="119">
        <f t="shared" si="5"/>
        <v>44592</v>
      </c>
      <c r="L3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7" s="221" t="s">
        <v>321</v>
      </c>
      <c r="N387" s="221" t="s">
        <v>956</v>
      </c>
      <c r="O387" s="221" t="s">
        <v>4</v>
      </c>
      <c r="P387" s="118"/>
    </row>
    <row r="388" spans="2:16" x14ac:dyDescent="0.25">
      <c r="B388" s="221" t="s">
        <v>73</v>
      </c>
      <c r="C388" s="257" t="s">
        <v>1242</v>
      </c>
      <c r="D388" s="258">
        <v>44662</v>
      </c>
      <c r="E388" s="221" t="s">
        <v>337</v>
      </c>
      <c r="F388" s="260" t="s">
        <v>129</v>
      </c>
      <c r="G388" s="261">
        <v>300.98599999999999</v>
      </c>
      <c r="H388" s="123">
        <f>+ICF[[#This Row],[Сума във Валута]]/RESOURCE!$F$2</f>
        <v>93.018354209353561</v>
      </c>
      <c r="I388" s="259" t="s">
        <v>338</v>
      </c>
      <c r="J388" s="119"/>
      <c r="K388" s="119">
        <f t="shared" si="5"/>
        <v>44592</v>
      </c>
      <c r="L3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88" s="221" t="s">
        <v>321</v>
      </c>
      <c r="N388" s="221" t="s">
        <v>956</v>
      </c>
      <c r="O388" s="221" t="s">
        <v>4</v>
      </c>
      <c r="P388" s="118"/>
    </row>
    <row r="389" spans="2:16" x14ac:dyDescent="0.25">
      <c r="B389" s="221" t="s">
        <v>73</v>
      </c>
      <c r="C389" s="257" t="s">
        <v>1243</v>
      </c>
      <c r="D389" s="258">
        <v>44601</v>
      </c>
      <c r="E389" s="221" t="s">
        <v>337</v>
      </c>
      <c r="F389" s="260" t="s">
        <v>129</v>
      </c>
      <c r="G389" s="261">
        <v>844.01300000000003</v>
      </c>
      <c r="H389" s="123">
        <f>+ICF[[#This Row],[Сума във Валута]]/RESOURCE!$F$2</f>
        <v>260.83837850032603</v>
      </c>
      <c r="I389" s="259" t="s">
        <v>338</v>
      </c>
      <c r="J389" s="119"/>
      <c r="K389" s="119">
        <f t="shared" si="5"/>
        <v>44592</v>
      </c>
      <c r="L3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389" s="221" t="s">
        <v>321</v>
      </c>
      <c r="N389" s="221" t="s">
        <v>956</v>
      </c>
      <c r="O389" s="221" t="s">
        <v>4</v>
      </c>
      <c r="P389" s="118"/>
    </row>
    <row r="390" spans="2:16" x14ac:dyDescent="0.25">
      <c r="B390" s="221" t="s">
        <v>73</v>
      </c>
      <c r="C390" s="257" t="s">
        <v>545</v>
      </c>
      <c r="D390" s="258">
        <v>44682</v>
      </c>
      <c r="E390" s="221" t="s">
        <v>337</v>
      </c>
      <c r="F390" s="260" t="s">
        <v>129</v>
      </c>
      <c r="G390" s="261">
        <v>647.99400000000003</v>
      </c>
      <c r="H390" s="123">
        <f>+ICF[[#This Row],[Сума във Валута]]/RESOURCE!$F$2</f>
        <v>200.25959817910422</v>
      </c>
      <c r="I390" s="259" t="s">
        <v>338</v>
      </c>
      <c r="J390" s="119"/>
      <c r="K390" s="119">
        <f t="shared" si="5"/>
        <v>44592</v>
      </c>
      <c r="L3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90" s="221" t="s">
        <v>321</v>
      </c>
      <c r="N390" s="221" t="s">
        <v>956</v>
      </c>
      <c r="O390" s="221" t="s">
        <v>4</v>
      </c>
      <c r="P390" s="118"/>
    </row>
    <row r="391" spans="2:16" x14ac:dyDescent="0.25">
      <c r="B391" s="221" t="s">
        <v>73</v>
      </c>
      <c r="C391" s="257" t="s">
        <v>1206</v>
      </c>
      <c r="D391" s="258">
        <v>44634</v>
      </c>
      <c r="E391" s="221" t="s">
        <v>337</v>
      </c>
      <c r="F391" s="260" t="s">
        <v>129</v>
      </c>
      <c r="G391" s="261">
        <v>1487.5</v>
      </c>
      <c r="H391" s="123">
        <f>+ICF[[#This Row],[Сума във Валута]]/RESOURCE!$F$2</f>
        <v>459.7051088303557</v>
      </c>
      <c r="I391" s="259" t="s">
        <v>338</v>
      </c>
      <c r="J391" s="119"/>
      <c r="K391" s="119">
        <f t="shared" si="5"/>
        <v>44592</v>
      </c>
      <c r="L3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391" s="221" t="s">
        <v>321</v>
      </c>
      <c r="N391" s="221" t="s">
        <v>956</v>
      </c>
      <c r="O391" s="221" t="s">
        <v>4</v>
      </c>
      <c r="P391" s="118"/>
    </row>
    <row r="392" spans="2:16" x14ac:dyDescent="0.25">
      <c r="B392" s="221" t="s">
        <v>73</v>
      </c>
      <c r="C392" s="257" t="s">
        <v>1244</v>
      </c>
      <c r="D392" s="258">
        <v>43181</v>
      </c>
      <c r="E392" s="221" t="s">
        <v>337</v>
      </c>
      <c r="F392" s="260" t="s">
        <v>129</v>
      </c>
      <c r="G392" s="261">
        <v>-11.534000000000001</v>
      </c>
      <c r="H392" s="123">
        <f>+ICF[[#This Row],[Сума във Валута]]/RESOURCE!$F$2</f>
        <v>-3.5645302354617296</v>
      </c>
      <c r="I392" s="259" t="s">
        <v>338</v>
      </c>
      <c r="J392" s="119"/>
      <c r="K392" s="119">
        <f t="shared" si="5"/>
        <v>44592</v>
      </c>
      <c r="L3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92" s="221" t="s">
        <v>321</v>
      </c>
      <c r="N392" s="221" t="s">
        <v>956</v>
      </c>
      <c r="O392" s="221" t="s">
        <v>4</v>
      </c>
      <c r="P392" s="118"/>
    </row>
    <row r="393" spans="2:16" x14ac:dyDescent="0.25">
      <c r="B393" s="221" t="s">
        <v>73</v>
      </c>
      <c r="C393" s="257" t="s">
        <v>476</v>
      </c>
      <c r="D393" s="258">
        <v>44312</v>
      </c>
      <c r="E393" s="221" t="s">
        <v>337</v>
      </c>
      <c r="F393" s="260" t="s">
        <v>129</v>
      </c>
      <c r="G393" s="261">
        <v>-23.007999999999999</v>
      </c>
      <c r="H393" s="123">
        <f>+ICF[[#This Row],[Сума във Валута]]/RESOURCE!$F$2</f>
        <v>-7.1105177438445866</v>
      </c>
      <c r="I393" s="259" t="s">
        <v>338</v>
      </c>
      <c r="J393" s="119"/>
      <c r="K393" s="119">
        <f t="shared" si="5"/>
        <v>44592</v>
      </c>
      <c r="L3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93" s="221" t="s">
        <v>321</v>
      </c>
      <c r="N393" s="221" t="s">
        <v>956</v>
      </c>
      <c r="O393" s="221" t="s">
        <v>4</v>
      </c>
      <c r="P393" s="118"/>
    </row>
    <row r="394" spans="2:16" x14ac:dyDescent="0.25">
      <c r="B394" s="221" t="s">
        <v>73</v>
      </c>
      <c r="C394" s="257" t="s">
        <v>476</v>
      </c>
      <c r="D394" s="258">
        <v>44435</v>
      </c>
      <c r="E394" s="221" t="s">
        <v>337</v>
      </c>
      <c r="F394" s="260" t="s">
        <v>129</v>
      </c>
      <c r="G394" s="261">
        <v>-688.22</v>
      </c>
      <c r="H394" s="123">
        <f>+ICF[[#This Row],[Сума във Валута]]/RESOURCE!$F$2</f>
        <v>-212.69126050368229</v>
      </c>
      <c r="I394" s="259" t="s">
        <v>338</v>
      </c>
      <c r="J394" s="119"/>
      <c r="K394" s="119">
        <f t="shared" si="5"/>
        <v>44592</v>
      </c>
      <c r="L3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394" s="221" t="s">
        <v>321</v>
      </c>
      <c r="N394" s="221" t="s">
        <v>956</v>
      </c>
      <c r="O394" s="221" t="s">
        <v>4</v>
      </c>
      <c r="P394" s="118"/>
    </row>
    <row r="395" spans="2:16" x14ac:dyDescent="0.25">
      <c r="B395" s="221" t="s">
        <v>73</v>
      </c>
      <c r="C395" s="257" t="s">
        <v>476</v>
      </c>
      <c r="D395" s="258">
        <v>44735</v>
      </c>
      <c r="E395" s="221" t="s">
        <v>337</v>
      </c>
      <c r="F395" s="260" t="s">
        <v>129</v>
      </c>
      <c r="G395" s="261">
        <v>119.249</v>
      </c>
      <c r="H395" s="123">
        <f>+ICF[[#This Row],[Сума във Валута]]/RESOURCE!$F$2</f>
        <v>36.853361023805768</v>
      </c>
      <c r="I395" s="259" t="s">
        <v>338</v>
      </c>
      <c r="J395" s="119"/>
      <c r="K395" s="119">
        <f t="shared" si="5"/>
        <v>44592</v>
      </c>
      <c r="L3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95" s="221" t="s">
        <v>321</v>
      </c>
      <c r="N395" s="221" t="s">
        <v>956</v>
      </c>
      <c r="O395" s="221" t="s">
        <v>4</v>
      </c>
      <c r="P395" s="118"/>
    </row>
    <row r="396" spans="2:16" x14ac:dyDescent="0.25">
      <c r="B396" s="221" t="s">
        <v>73</v>
      </c>
      <c r="C396" s="257" t="s">
        <v>476</v>
      </c>
      <c r="D396" s="258">
        <v>44735</v>
      </c>
      <c r="E396" s="221" t="s">
        <v>337</v>
      </c>
      <c r="F396" s="260" t="s">
        <v>129</v>
      </c>
      <c r="G396" s="261">
        <v>119.249</v>
      </c>
      <c r="H396" s="123">
        <f>+ICF[[#This Row],[Сума във Валута]]/RESOURCE!$F$2</f>
        <v>36.853361023805768</v>
      </c>
      <c r="I396" s="259" t="s">
        <v>338</v>
      </c>
      <c r="J396" s="119"/>
      <c r="K396" s="119">
        <f t="shared" si="5"/>
        <v>44592</v>
      </c>
      <c r="L3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96" s="221" t="s">
        <v>321</v>
      </c>
      <c r="N396" s="221" t="s">
        <v>956</v>
      </c>
      <c r="O396" s="221" t="s">
        <v>4</v>
      </c>
      <c r="P396" s="118"/>
    </row>
    <row r="397" spans="2:16" x14ac:dyDescent="0.25">
      <c r="B397" s="221" t="s">
        <v>73</v>
      </c>
      <c r="C397" s="257" t="s">
        <v>476</v>
      </c>
      <c r="D397" s="258">
        <v>44735</v>
      </c>
      <c r="E397" s="221" t="s">
        <v>337</v>
      </c>
      <c r="F397" s="260" t="s">
        <v>129</v>
      </c>
      <c r="G397" s="261">
        <v>109.235</v>
      </c>
      <c r="H397" s="123">
        <f>+ICF[[#This Row],[Сума във Валута]]/RESOURCE!$F$2</f>
        <v>33.758579874342118</v>
      </c>
      <c r="I397" s="259" t="s">
        <v>338</v>
      </c>
      <c r="J397" s="119"/>
      <c r="K397" s="119">
        <f t="shared" si="5"/>
        <v>44592</v>
      </c>
      <c r="L3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97" s="221" t="s">
        <v>321</v>
      </c>
      <c r="N397" s="221" t="s">
        <v>956</v>
      </c>
      <c r="O397" s="221" t="s">
        <v>4</v>
      </c>
      <c r="P397" s="118"/>
    </row>
    <row r="398" spans="2:16" x14ac:dyDescent="0.25">
      <c r="B398" s="221" t="s">
        <v>73</v>
      </c>
      <c r="C398" s="257" t="s">
        <v>476</v>
      </c>
      <c r="D398" s="258">
        <v>44735</v>
      </c>
      <c r="E398" s="221" t="s">
        <v>337</v>
      </c>
      <c r="F398" s="260" t="s">
        <v>129</v>
      </c>
      <c r="G398" s="261">
        <v>104.68300000000001</v>
      </c>
      <c r="H398" s="123">
        <f>+ICF[[#This Row],[Сума във Валута]]/RESOURCE!$F$2</f>
        <v>32.351804979958402</v>
      </c>
      <c r="I398" s="259" t="s">
        <v>338</v>
      </c>
      <c r="J398" s="119"/>
      <c r="K398" s="119">
        <f t="shared" si="5"/>
        <v>44592</v>
      </c>
      <c r="L3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98" s="221" t="s">
        <v>321</v>
      </c>
      <c r="N398" s="221" t="s">
        <v>956</v>
      </c>
      <c r="O398" s="221" t="s">
        <v>4</v>
      </c>
      <c r="P398" s="118"/>
    </row>
    <row r="399" spans="2:16" x14ac:dyDescent="0.25">
      <c r="B399" s="221" t="s">
        <v>73</v>
      </c>
      <c r="C399" s="257" t="s">
        <v>476</v>
      </c>
      <c r="D399" s="258">
        <v>44735</v>
      </c>
      <c r="E399" s="221" t="s">
        <v>337</v>
      </c>
      <c r="F399" s="260" t="s">
        <v>129</v>
      </c>
      <c r="G399" s="261">
        <v>122.283</v>
      </c>
      <c r="H399" s="123">
        <f>+ICF[[#This Row],[Сума във Валута]]/RESOURCE!$F$2</f>
        <v>37.791004923094036</v>
      </c>
      <c r="I399" s="259" t="s">
        <v>338</v>
      </c>
      <c r="J399" s="119"/>
      <c r="K399" s="119">
        <f t="shared" si="5"/>
        <v>44592</v>
      </c>
      <c r="L3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399" s="221" t="s">
        <v>321</v>
      </c>
      <c r="N399" s="221" t="s">
        <v>956</v>
      </c>
      <c r="O399" s="221" t="s">
        <v>4</v>
      </c>
      <c r="P399" s="118"/>
    </row>
    <row r="400" spans="2:16" x14ac:dyDescent="0.25">
      <c r="B400" s="221" t="s">
        <v>73</v>
      </c>
      <c r="C400" s="257" t="s">
        <v>476</v>
      </c>
      <c r="D400" s="258">
        <v>44742</v>
      </c>
      <c r="E400" s="221" t="s">
        <v>337</v>
      </c>
      <c r="F400" s="260" t="s">
        <v>129</v>
      </c>
      <c r="G400" s="261">
        <v>34518.224999999999</v>
      </c>
      <c r="H400" s="123">
        <f>+ICF[[#This Row],[Сума във Валута]]/RESOURCE!$F$2</f>
        <v>10667.700423701313</v>
      </c>
      <c r="I400" s="259" t="s">
        <v>338</v>
      </c>
      <c r="J400" s="119"/>
      <c r="K400" s="119">
        <f t="shared" si="5"/>
        <v>44592</v>
      </c>
      <c r="L4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00" s="221" t="s">
        <v>321</v>
      </c>
      <c r="N400" s="221" t="s">
        <v>956</v>
      </c>
      <c r="O400" s="221" t="s">
        <v>4</v>
      </c>
      <c r="P400" s="118"/>
    </row>
    <row r="401" spans="2:16" x14ac:dyDescent="0.25">
      <c r="B401" s="221" t="s">
        <v>73</v>
      </c>
      <c r="C401" s="257" t="s">
        <v>1245</v>
      </c>
      <c r="D401" s="258">
        <v>44712</v>
      </c>
      <c r="E401" s="221" t="s">
        <v>337</v>
      </c>
      <c r="F401" s="260" t="s">
        <v>129</v>
      </c>
      <c r="G401" s="261">
        <v>3894.5140000000001</v>
      </c>
      <c r="H401" s="123">
        <f>+ICF[[#This Row],[Сума във Валута]]/RESOURCE!$F$2</f>
        <v>1203.5818367807353</v>
      </c>
      <c r="I401" s="259" t="s">
        <v>338</v>
      </c>
      <c r="J401" s="119"/>
      <c r="K401" s="119">
        <f t="shared" si="5"/>
        <v>44592</v>
      </c>
      <c r="L4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01" s="221" t="s">
        <v>321</v>
      </c>
      <c r="N401" s="221" t="s">
        <v>956</v>
      </c>
      <c r="O401" s="221" t="s">
        <v>4</v>
      </c>
      <c r="P401" s="118"/>
    </row>
    <row r="402" spans="2:16" x14ac:dyDescent="0.25">
      <c r="B402" s="221" t="s">
        <v>73</v>
      </c>
      <c r="C402" s="257" t="s">
        <v>657</v>
      </c>
      <c r="D402" s="258">
        <v>44712</v>
      </c>
      <c r="E402" s="221" t="s">
        <v>337</v>
      </c>
      <c r="F402" s="260" t="s">
        <v>129</v>
      </c>
      <c r="G402" s="261">
        <v>5504.0940000000001</v>
      </c>
      <c r="H402" s="123">
        <f>+ICF[[#This Row],[Сума във Валута]]/RESOURCE!$F$2</f>
        <v>1701.0152143075682</v>
      </c>
      <c r="I402" s="259" t="s">
        <v>338</v>
      </c>
      <c r="J402" s="119"/>
      <c r="K402" s="119">
        <f t="shared" si="5"/>
        <v>44592</v>
      </c>
      <c r="L4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02" s="221" t="s">
        <v>321</v>
      </c>
      <c r="N402" s="221" t="s">
        <v>956</v>
      </c>
      <c r="O402" s="221" t="s">
        <v>4</v>
      </c>
      <c r="P402" s="118"/>
    </row>
    <row r="403" spans="2:16" x14ac:dyDescent="0.25">
      <c r="B403" s="221" t="s">
        <v>73</v>
      </c>
      <c r="C403" s="257" t="s">
        <v>891</v>
      </c>
      <c r="D403" s="258">
        <v>44648</v>
      </c>
      <c r="E403" s="221" t="s">
        <v>337</v>
      </c>
      <c r="F403" s="260" t="s">
        <v>129</v>
      </c>
      <c r="G403" s="261">
        <v>334.51400000000001</v>
      </c>
      <c r="H403" s="123">
        <f>+ICF[[#This Row],[Сума във Валута]]/RESOURCE!$F$2</f>
        <v>103.38003010102696</v>
      </c>
      <c r="I403" s="259" t="s">
        <v>338</v>
      </c>
      <c r="J403" s="119"/>
      <c r="K403" s="119">
        <f t="shared" si="5"/>
        <v>44592</v>
      </c>
      <c r="L4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03" s="221" t="s">
        <v>321</v>
      </c>
      <c r="N403" s="221" t="s">
        <v>956</v>
      </c>
      <c r="O403" s="221" t="s">
        <v>4</v>
      </c>
      <c r="P403" s="118"/>
    </row>
    <row r="404" spans="2:16" x14ac:dyDescent="0.25">
      <c r="B404" s="221" t="s">
        <v>73</v>
      </c>
      <c r="C404" s="257" t="s">
        <v>891</v>
      </c>
      <c r="D404" s="258">
        <v>44682</v>
      </c>
      <c r="E404" s="221" t="s">
        <v>337</v>
      </c>
      <c r="F404" s="260" t="s">
        <v>129</v>
      </c>
      <c r="G404" s="261">
        <v>3636.9349999999999</v>
      </c>
      <c r="H404" s="123">
        <f>+ICF[[#This Row],[Сума във Валута]]/RESOURCE!$F$2</f>
        <v>1123.9782184765913</v>
      </c>
      <c r="I404" s="259" t="s">
        <v>338</v>
      </c>
      <c r="J404" s="119"/>
      <c r="K404" s="119">
        <f t="shared" si="5"/>
        <v>44592</v>
      </c>
      <c r="L4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04" s="221" t="s">
        <v>321</v>
      </c>
      <c r="N404" s="221" t="s">
        <v>956</v>
      </c>
      <c r="O404" s="221" t="s">
        <v>4</v>
      </c>
      <c r="P404" s="118"/>
    </row>
    <row r="405" spans="2:16" x14ac:dyDescent="0.25">
      <c r="B405" s="221" t="s">
        <v>73</v>
      </c>
      <c r="C405" s="257" t="s">
        <v>450</v>
      </c>
      <c r="D405" s="258">
        <v>43688</v>
      </c>
      <c r="E405" s="221" t="s">
        <v>337</v>
      </c>
      <c r="F405" s="260" t="s">
        <v>129</v>
      </c>
      <c r="G405" s="261">
        <v>-9.9979999999999993</v>
      </c>
      <c r="H405" s="123">
        <f>+ICF[[#This Row],[Сума във Валута]]/RESOURCE!$F$2</f>
        <v>-3.0898364222426191</v>
      </c>
      <c r="I405" s="259" t="s">
        <v>338</v>
      </c>
      <c r="J405" s="119"/>
      <c r="K405" s="119">
        <f t="shared" si="5"/>
        <v>44592</v>
      </c>
      <c r="L4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05" s="221" t="s">
        <v>321</v>
      </c>
      <c r="N405" s="221" t="s">
        <v>956</v>
      </c>
      <c r="O405" s="221" t="s">
        <v>4</v>
      </c>
      <c r="P405" s="118"/>
    </row>
    <row r="406" spans="2:16" x14ac:dyDescent="0.25">
      <c r="B406" s="221" t="s">
        <v>73</v>
      </c>
      <c r="C406" s="257" t="s">
        <v>450</v>
      </c>
      <c r="D406" s="258">
        <v>44682</v>
      </c>
      <c r="E406" s="221" t="s">
        <v>337</v>
      </c>
      <c r="F406" s="260" t="s">
        <v>129</v>
      </c>
      <c r="G406" s="261">
        <v>5864.7449999999999</v>
      </c>
      <c r="H406" s="123">
        <f>+ICF[[#This Row],[Сума във Валута]]/RESOURCE!$F$2</f>
        <v>1812.4727653696029</v>
      </c>
      <c r="I406" s="259" t="s">
        <v>338</v>
      </c>
      <c r="J406" s="119"/>
      <c r="K406" s="119">
        <f t="shared" si="5"/>
        <v>44592</v>
      </c>
      <c r="L4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06" s="221" t="s">
        <v>321</v>
      </c>
      <c r="N406" s="221" t="s">
        <v>956</v>
      </c>
      <c r="O406" s="221" t="s">
        <v>4</v>
      </c>
      <c r="P406" s="118"/>
    </row>
    <row r="407" spans="2:16" x14ac:dyDescent="0.25">
      <c r="B407" s="221" t="s">
        <v>73</v>
      </c>
      <c r="C407" s="257" t="s">
        <v>821</v>
      </c>
      <c r="D407" s="258">
        <v>44757</v>
      </c>
      <c r="E407" s="221" t="s">
        <v>337</v>
      </c>
      <c r="F407" s="260" t="s">
        <v>129</v>
      </c>
      <c r="G407" s="261">
        <v>11148.746999999999</v>
      </c>
      <c r="H407" s="123">
        <f>+ICF[[#This Row],[Сума във Валута]]/RESOURCE!$F$2</f>
        <v>3445.4695482064544</v>
      </c>
      <c r="I407" s="259" t="s">
        <v>338</v>
      </c>
      <c r="J407" s="119"/>
      <c r="K407" s="119">
        <f t="shared" si="5"/>
        <v>44592</v>
      </c>
      <c r="L4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07" s="221" t="s">
        <v>321</v>
      </c>
      <c r="N407" s="221" t="s">
        <v>956</v>
      </c>
      <c r="O407" s="221" t="s">
        <v>4</v>
      </c>
      <c r="P407" s="118"/>
    </row>
    <row r="408" spans="2:16" x14ac:dyDescent="0.25">
      <c r="B408" s="221" t="s">
        <v>73</v>
      </c>
      <c r="C408" s="257" t="s">
        <v>1246</v>
      </c>
      <c r="D408" s="258">
        <v>44604</v>
      </c>
      <c r="E408" s="221" t="s">
        <v>337</v>
      </c>
      <c r="F408" s="260" t="s">
        <v>129</v>
      </c>
      <c r="G408" s="261">
        <v>-3815.7</v>
      </c>
      <c r="H408" s="123">
        <f>+ICF[[#This Row],[Сума във Валута]]/RESOURCE!$F$2</f>
        <v>-1179.2247285808323</v>
      </c>
      <c r="I408" s="259" t="s">
        <v>338</v>
      </c>
      <c r="J408" s="119"/>
      <c r="K408" s="119">
        <f t="shared" si="5"/>
        <v>44592</v>
      </c>
      <c r="L4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408" s="221" t="s">
        <v>321</v>
      </c>
      <c r="N408" s="221" t="s">
        <v>956</v>
      </c>
      <c r="O408" s="221" t="s">
        <v>4</v>
      </c>
      <c r="P408" s="118"/>
    </row>
    <row r="409" spans="2:16" x14ac:dyDescent="0.25">
      <c r="B409" s="221" t="s">
        <v>73</v>
      </c>
      <c r="C409" s="257" t="s">
        <v>1246</v>
      </c>
      <c r="D409" s="258">
        <v>44620</v>
      </c>
      <c r="E409" s="221" t="s">
        <v>337</v>
      </c>
      <c r="F409" s="260" t="s">
        <v>129</v>
      </c>
      <c r="G409" s="261">
        <v>3815.9780000000001</v>
      </c>
      <c r="H409" s="123">
        <f>+ICF[[#This Row],[Сума във Валута]]/RESOURCE!$F$2</f>
        <v>1179.3106432162979</v>
      </c>
      <c r="I409" s="259" t="s">
        <v>338</v>
      </c>
      <c r="J409" s="119"/>
      <c r="K409" s="119">
        <f t="shared" si="5"/>
        <v>44592</v>
      </c>
      <c r="L4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09" s="221" t="s">
        <v>321</v>
      </c>
      <c r="N409" s="221" t="s">
        <v>956</v>
      </c>
      <c r="O409" s="221" t="s">
        <v>4</v>
      </c>
      <c r="P409" s="118"/>
    </row>
    <row r="410" spans="2:16" x14ac:dyDescent="0.25">
      <c r="B410" s="221" t="s">
        <v>73</v>
      </c>
      <c r="C410" s="257" t="s">
        <v>1247</v>
      </c>
      <c r="D410" s="258">
        <v>44620</v>
      </c>
      <c r="E410" s="221" t="s">
        <v>337</v>
      </c>
      <c r="F410" s="260" t="s">
        <v>129</v>
      </c>
      <c r="G410" s="261">
        <v>762.10900000000004</v>
      </c>
      <c r="H410" s="123">
        <f>+ICF[[#This Row],[Сума във Валута]]/RESOURCE!$F$2</f>
        <v>235.5263198558612</v>
      </c>
      <c r="I410" s="259" t="s">
        <v>338</v>
      </c>
      <c r="J410" s="119"/>
      <c r="K410" s="119">
        <f t="shared" si="5"/>
        <v>44592</v>
      </c>
      <c r="L4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10" s="221" t="s">
        <v>321</v>
      </c>
      <c r="N410" s="221" t="s">
        <v>956</v>
      </c>
      <c r="O410" s="221" t="s">
        <v>4</v>
      </c>
      <c r="P410" s="118"/>
    </row>
    <row r="411" spans="2:16" x14ac:dyDescent="0.25">
      <c r="B411" s="221" t="s">
        <v>73</v>
      </c>
      <c r="C411" s="257" t="s">
        <v>1247</v>
      </c>
      <c r="D411" s="258">
        <v>44652</v>
      </c>
      <c r="E411" s="221" t="s">
        <v>337</v>
      </c>
      <c r="F411" s="260" t="s">
        <v>129</v>
      </c>
      <c r="G411" s="261">
        <v>2013.93</v>
      </c>
      <c r="H411" s="123">
        <f>+ICF[[#This Row],[Сума във Валута]]/RESOURCE!$F$2</f>
        <v>622.39590576586102</v>
      </c>
      <c r="I411" s="259" t="s">
        <v>338</v>
      </c>
      <c r="J411" s="119"/>
      <c r="K411" s="119">
        <f t="shared" si="5"/>
        <v>44592</v>
      </c>
      <c r="L4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11" s="221" t="s">
        <v>321</v>
      </c>
      <c r="N411" s="221" t="s">
        <v>956</v>
      </c>
      <c r="O411" s="221" t="s">
        <v>4</v>
      </c>
      <c r="P411" s="118"/>
    </row>
    <row r="412" spans="2:16" x14ac:dyDescent="0.25">
      <c r="B412" s="221" t="s">
        <v>73</v>
      </c>
      <c r="C412" s="257" t="s">
        <v>902</v>
      </c>
      <c r="D412" s="258">
        <v>44681</v>
      </c>
      <c r="E412" s="221" t="s">
        <v>337</v>
      </c>
      <c r="F412" s="260" t="s">
        <v>129</v>
      </c>
      <c r="G412" s="261">
        <v>49.095999999999997</v>
      </c>
      <c r="H412" s="123">
        <f>+ICF[[#This Row],[Сума във Валута]]/RESOURCE!$F$2</f>
        <v>15.17289547773791</v>
      </c>
      <c r="I412" s="259" t="s">
        <v>338</v>
      </c>
      <c r="J412" s="119"/>
      <c r="K412" s="119">
        <f t="shared" si="5"/>
        <v>44592</v>
      </c>
      <c r="L4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12" s="221" t="s">
        <v>321</v>
      </c>
      <c r="N412" s="221" t="s">
        <v>956</v>
      </c>
      <c r="O412" s="221" t="s">
        <v>4</v>
      </c>
      <c r="P412" s="118"/>
    </row>
    <row r="413" spans="2:16" x14ac:dyDescent="0.25">
      <c r="B413" s="221" t="s">
        <v>73</v>
      </c>
      <c r="C413" s="257" t="s">
        <v>902</v>
      </c>
      <c r="D413" s="258">
        <v>44712</v>
      </c>
      <c r="E413" s="221" t="s">
        <v>337</v>
      </c>
      <c r="F413" s="260" t="s">
        <v>129</v>
      </c>
      <c r="G413" s="261">
        <v>8910.4459999999999</v>
      </c>
      <c r="H413" s="123">
        <f>+ICF[[#This Row],[Сума във Валута]]/RESOURCE!$F$2</f>
        <v>2753.7328054837026</v>
      </c>
      <c r="I413" s="259" t="s">
        <v>338</v>
      </c>
      <c r="J413" s="119"/>
      <c r="K413" s="119">
        <f t="shared" si="5"/>
        <v>44592</v>
      </c>
      <c r="L4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13" s="221" t="s">
        <v>321</v>
      </c>
      <c r="N413" s="221" t="s">
        <v>956</v>
      </c>
      <c r="O413" s="221" t="s">
        <v>4</v>
      </c>
      <c r="P413" s="118"/>
    </row>
    <row r="414" spans="2:16" x14ac:dyDescent="0.25">
      <c r="B414" s="221" t="s">
        <v>73</v>
      </c>
      <c r="C414" s="257" t="s">
        <v>947</v>
      </c>
      <c r="D414" s="258">
        <v>44682</v>
      </c>
      <c r="E414" s="221" t="s">
        <v>337</v>
      </c>
      <c r="F414" s="260" t="s">
        <v>129</v>
      </c>
      <c r="G414" s="261">
        <v>15576.273999999999</v>
      </c>
      <c r="H414" s="123">
        <f>+ICF[[#This Row],[Сума във Валута]]/RESOURCE!$F$2</f>
        <v>4813.7766281286986</v>
      </c>
      <c r="I414" s="259" t="s">
        <v>338</v>
      </c>
      <c r="J414" s="119"/>
      <c r="K414" s="119">
        <f t="shared" si="5"/>
        <v>44592</v>
      </c>
      <c r="L4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14" s="221" t="s">
        <v>321</v>
      </c>
      <c r="N414" s="221" t="s">
        <v>956</v>
      </c>
      <c r="O414" s="221" t="s">
        <v>4</v>
      </c>
      <c r="P414" s="118"/>
    </row>
    <row r="415" spans="2:16" x14ac:dyDescent="0.25">
      <c r="B415" s="221" t="s">
        <v>73</v>
      </c>
      <c r="C415" s="257" t="s">
        <v>706</v>
      </c>
      <c r="D415" s="258">
        <v>44712</v>
      </c>
      <c r="E415" s="221" t="s">
        <v>337</v>
      </c>
      <c r="F415" s="260" t="s">
        <v>129</v>
      </c>
      <c r="G415" s="261">
        <v>352.29899999999998</v>
      </c>
      <c r="H415" s="123">
        <f>+ICF[[#This Row],[Сума във Валута]]/RESOURCE!$F$2</f>
        <v>108.87640345265578</v>
      </c>
      <c r="I415" s="259" t="s">
        <v>338</v>
      </c>
      <c r="J415" s="119"/>
      <c r="K415" s="119">
        <f t="shared" si="5"/>
        <v>44592</v>
      </c>
      <c r="L4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15" s="221" t="s">
        <v>321</v>
      </c>
      <c r="N415" s="221" t="s">
        <v>956</v>
      </c>
      <c r="O415" s="221" t="s">
        <v>4</v>
      </c>
      <c r="P415" s="118"/>
    </row>
    <row r="416" spans="2:16" x14ac:dyDescent="0.25">
      <c r="B416" s="221" t="s">
        <v>73</v>
      </c>
      <c r="C416" s="257" t="s">
        <v>550</v>
      </c>
      <c r="D416" s="258">
        <v>44712</v>
      </c>
      <c r="E416" s="221" t="s">
        <v>337</v>
      </c>
      <c r="F416" s="260" t="s">
        <v>129</v>
      </c>
      <c r="G416" s="261">
        <v>1778.8030000000001</v>
      </c>
      <c r="H416" s="123">
        <f>+ICF[[#This Row],[Сума във Валута]]/RESOURCE!$F$2</f>
        <v>549.73097593463069</v>
      </c>
      <c r="I416" s="259" t="s">
        <v>338</v>
      </c>
      <c r="J416" s="119"/>
      <c r="K416" s="119">
        <f t="shared" si="5"/>
        <v>44592</v>
      </c>
      <c r="L4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16" s="221" t="s">
        <v>321</v>
      </c>
      <c r="N416" s="221" t="s">
        <v>956</v>
      </c>
      <c r="O416" s="221" t="s">
        <v>4</v>
      </c>
      <c r="P416" s="118"/>
    </row>
    <row r="417" spans="2:16" x14ac:dyDescent="0.25">
      <c r="B417" s="221" t="s">
        <v>73</v>
      </c>
      <c r="C417" s="257" t="s">
        <v>1129</v>
      </c>
      <c r="D417" s="258">
        <v>44568</v>
      </c>
      <c r="E417" s="221" t="s">
        <v>337</v>
      </c>
      <c r="F417" s="260" t="s">
        <v>129</v>
      </c>
      <c r="G417" s="261">
        <v>6938.6</v>
      </c>
      <c r="H417" s="123">
        <f>+ICF[[#This Row],[Сума във Валута]]/RESOURCE!$F$2</f>
        <v>2144.342768490962</v>
      </c>
      <c r="I417" s="259" t="s">
        <v>338</v>
      </c>
      <c r="J417" s="119"/>
      <c r="K417" s="119">
        <f t="shared" si="5"/>
        <v>44592</v>
      </c>
      <c r="L4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17" s="221" t="s">
        <v>321</v>
      </c>
      <c r="N417" s="221" t="s">
        <v>956</v>
      </c>
      <c r="O417" s="221" t="s">
        <v>4</v>
      </c>
      <c r="P417" s="118"/>
    </row>
    <row r="418" spans="2:16" x14ac:dyDescent="0.25">
      <c r="B418" s="221" t="s">
        <v>73</v>
      </c>
      <c r="C418" s="257" t="s">
        <v>686</v>
      </c>
      <c r="D418" s="258">
        <v>44559</v>
      </c>
      <c r="E418" s="221" t="s">
        <v>337</v>
      </c>
      <c r="F418" s="260" t="s">
        <v>129</v>
      </c>
      <c r="G418" s="261">
        <v>1918.3610000000001</v>
      </c>
      <c r="H418" s="123">
        <f>+ICF[[#This Row],[Сума във Валута]]/RESOURCE!$F$2</f>
        <v>592.86074102918315</v>
      </c>
      <c r="I418" s="259" t="s">
        <v>338</v>
      </c>
      <c r="J418" s="119"/>
      <c r="K418" s="119">
        <f t="shared" si="5"/>
        <v>44592</v>
      </c>
      <c r="L4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18" s="221" t="s">
        <v>321</v>
      </c>
      <c r="N418" s="221" t="s">
        <v>956</v>
      </c>
      <c r="O418" s="221" t="s">
        <v>4</v>
      </c>
      <c r="P418" s="118"/>
    </row>
    <row r="419" spans="2:16" x14ac:dyDescent="0.25">
      <c r="B419" s="221" t="s">
        <v>73</v>
      </c>
      <c r="C419" s="257" t="s">
        <v>686</v>
      </c>
      <c r="D419" s="258">
        <v>44589</v>
      </c>
      <c r="E419" s="221" t="s">
        <v>337</v>
      </c>
      <c r="F419" s="260" t="s">
        <v>129</v>
      </c>
      <c r="G419" s="261">
        <v>1336.5609999999999</v>
      </c>
      <c r="H419" s="123">
        <f>+ICF[[#This Row],[Сума във Валута]]/RESOURCE!$F$2</f>
        <v>413.05809745439257</v>
      </c>
      <c r="I419" s="259" t="s">
        <v>338</v>
      </c>
      <c r="J419" s="119"/>
      <c r="K419" s="119">
        <f t="shared" si="5"/>
        <v>44592</v>
      </c>
      <c r="L4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19" s="221" t="s">
        <v>321</v>
      </c>
      <c r="N419" s="221" t="s">
        <v>956</v>
      </c>
      <c r="O419" s="221" t="s">
        <v>4</v>
      </c>
      <c r="P419" s="118"/>
    </row>
    <row r="420" spans="2:16" x14ac:dyDescent="0.25">
      <c r="B420" s="221" t="s">
        <v>73</v>
      </c>
      <c r="C420" s="257" t="s">
        <v>686</v>
      </c>
      <c r="D420" s="258">
        <v>44620</v>
      </c>
      <c r="E420" s="221" t="s">
        <v>337</v>
      </c>
      <c r="F420" s="260" t="s">
        <v>129</v>
      </c>
      <c r="G420" s="261">
        <v>3072.4749999999999</v>
      </c>
      <c r="H420" s="123">
        <f>+ICF[[#This Row],[Сума във Валута]]/RESOURCE!$F$2</f>
        <v>949.53442302759458</v>
      </c>
      <c r="I420" s="259" t="s">
        <v>338</v>
      </c>
      <c r="J420" s="119"/>
      <c r="K420" s="119">
        <f t="shared" si="5"/>
        <v>44592</v>
      </c>
      <c r="L4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20" s="221" t="s">
        <v>321</v>
      </c>
      <c r="N420" s="221" t="s">
        <v>956</v>
      </c>
      <c r="O420" s="221" t="s">
        <v>4</v>
      </c>
      <c r="P420" s="118"/>
    </row>
    <row r="421" spans="2:16" x14ac:dyDescent="0.25">
      <c r="B421" s="221" t="s">
        <v>73</v>
      </c>
      <c r="C421" s="257" t="s">
        <v>686</v>
      </c>
      <c r="D421" s="258">
        <v>44682</v>
      </c>
      <c r="E421" s="221" t="s">
        <v>337</v>
      </c>
      <c r="F421" s="260" t="s">
        <v>129</v>
      </c>
      <c r="G421" s="261">
        <v>2396.5300000000002</v>
      </c>
      <c r="H421" s="123">
        <f>+ICF[[#This Row],[Сума във Валута]]/RESOURCE!$F$2</f>
        <v>740.63669543879826</v>
      </c>
      <c r="I421" s="259" t="s">
        <v>338</v>
      </c>
      <c r="J421" s="119"/>
      <c r="K421" s="119">
        <f t="shared" si="5"/>
        <v>44592</v>
      </c>
      <c r="L4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1" s="221" t="s">
        <v>321</v>
      </c>
      <c r="N421" s="221" t="s">
        <v>956</v>
      </c>
      <c r="O421" s="221" t="s">
        <v>4</v>
      </c>
      <c r="P421" s="118"/>
    </row>
    <row r="422" spans="2:16" x14ac:dyDescent="0.25">
      <c r="B422" s="221" t="s">
        <v>73</v>
      </c>
      <c r="C422" s="257" t="s">
        <v>723</v>
      </c>
      <c r="D422" s="258">
        <v>44682</v>
      </c>
      <c r="E422" s="221" t="s">
        <v>337</v>
      </c>
      <c r="F422" s="260" t="s">
        <v>129</v>
      </c>
      <c r="G422" s="261">
        <v>2690.0479999999998</v>
      </c>
      <c r="H422" s="123">
        <f>+ICF[[#This Row],[Сума във Валута]]/RESOURCE!$F$2</f>
        <v>831.34709821773481</v>
      </c>
      <c r="I422" s="259" t="s">
        <v>338</v>
      </c>
      <c r="J422" s="119"/>
      <c r="K422" s="119">
        <f t="shared" si="5"/>
        <v>44592</v>
      </c>
      <c r="L4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2" s="221" t="s">
        <v>321</v>
      </c>
      <c r="N422" s="221" t="s">
        <v>956</v>
      </c>
      <c r="O422" s="221" t="s">
        <v>4</v>
      </c>
      <c r="P422" s="118"/>
    </row>
    <row r="423" spans="2:16" x14ac:dyDescent="0.25">
      <c r="B423" s="221" t="s">
        <v>73</v>
      </c>
      <c r="C423" s="257" t="s">
        <v>647</v>
      </c>
      <c r="D423" s="258">
        <v>44742</v>
      </c>
      <c r="E423" s="221" t="s">
        <v>337</v>
      </c>
      <c r="F423" s="260" t="s">
        <v>129</v>
      </c>
      <c r="G423" s="261">
        <v>6317.915</v>
      </c>
      <c r="H423" s="123">
        <f>+ICF[[#This Row],[Сума във Валута]]/RESOURCE!$F$2</f>
        <v>1952.5228925418062</v>
      </c>
      <c r="I423" s="259" t="s">
        <v>338</v>
      </c>
      <c r="J423" s="119"/>
      <c r="K423" s="119">
        <f t="shared" si="5"/>
        <v>44592</v>
      </c>
      <c r="L4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3" s="221" t="s">
        <v>321</v>
      </c>
      <c r="N423" s="221" t="s">
        <v>956</v>
      </c>
      <c r="O423" s="221" t="s">
        <v>4</v>
      </c>
      <c r="P423" s="118"/>
    </row>
    <row r="424" spans="2:16" x14ac:dyDescent="0.25">
      <c r="B424" s="221" t="s">
        <v>73</v>
      </c>
      <c r="C424" s="257" t="s">
        <v>395</v>
      </c>
      <c r="D424" s="258">
        <v>44712</v>
      </c>
      <c r="E424" s="221" t="s">
        <v>337</v>
      </c>
      <c r="F424" s="260" t="s">
        <v>129</v>
      </c>
      <c r="G424" s="261">
        <v>3729.1819999999998</v>
      </c>
      <c r="H424" s="123">
        <f>+ICF[[#This Row],[Сума във Валута]]/RESOURCE!$F$2</f>
        <v>1152.4867342240022</v>
      </c>
      <c r="I424" s="259" t="s">
        <v>338</v>
      </c>
      <c r="J424" s="119"/>
      <c r="K424" s="119">
        <f t="shared" si="5"/>
        <v>44592</v>
      </c>
      <c r="L4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4" s="221" t="s">
        <v>321</v>
      </c>
      <c r="N424" s="221" t="s">
        <v>956</v>
      </c>
      <c r="O424" s="221" t="s">
        <v>4</v>
      </c>
      <c r="P424" s="118"/>
    </row>
    <row r="425" spans="2:16" x14ac:dyDescent="0.25">
      <c r="B425" s="221" t="s">
        <v>73</v>
      </c>
      <c r="C425" s="257" t="s">
        <v>650</v>
      </c>
      <c r="D425" s="258">
        <v>44712</v>
      </c>
      <c r="E425" s="221" t="s">
        <v>337</v>
      </c>
      <c r="F425" s="260" t="s">
        <v>129</v>
      </c>
      <c r="G425" s="261">
        <v>6168.5959999999995</v>
      </c>
      <c r="H425" s="123">
        <f>+ICF[[#This Row],[Сума във Валута]]/RESOURCE!$F$2</f>
        <v>1906.3765347969725</v>
      </c>
      <c r="I425" s="259" t="s">
        <v>338</v>
      </c>
      <c r="J425" s="119"/>
      <c r="K425" s="119">
        <f t="shared" si="5"/>
        <v>44592</v>
      </c>
      <c r="L4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5" s="221" t="s">
        <v>321</v>
      </c>
      <c r="N425" s="221" t="s">
        <v>956</v>
      </c>
      <c r="O425" s="221" t="s">
        <v>4</v>
      </c>
      <c r="P425" s="118"/>
    </row>
    <row r="426" spans="2:16" x14ac:dyDescent="0.25">
      <c r="B426" s="221" t="s">
        <v>73</v>
      </c>
      <c r="C426" s="257" t="s">
        <v>1248</v>
      </c>
      <c r="D426" s="258">
        <v>44201</v>
      </c>
      <c r="E426" s="221" t="s">
        <v>337</v>
      </c>
      <c r="F426" s="260" t="s">
        <v>129</v>
      </c>
      <c r="G426" s="261">
        <v>-19.594999999999999</v>
      </c>
      <c r="H426" s="123">
        <f>+ICF[[#This Row],[Сума във Валута]]/RESOURCE!$F$2</f>
        <v>-6.055745618508114</v>
      </c>
      <c r="I426" s="259" t="s">
        <v>338</v>
      </c>
      <c r="J426" s="119"/>
      <c r="K426" s="119">
        <f t="shared" si="5"/>
        <v>44592</v>
      </c>
      <c r="L4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26" s="221" t="s">
        <v>321</v>
      </c>
      <c r="N426" s="221" t="s">
        <v>956</v>
      </c>
      <c r="O426" s="221" t="s">
        <v>4</v>
      </c>
      <c r="P426" s="118"/>
    </row>
    <row r="427" spans="2:16" x14ac:dyDescent="0.25">
      <c r="B427" s="221" t="s">
        <v>73</v>
      </c>
      <c r="C427" s="257" t="s">
        <v>928</v>
      </c>
      <c r="D427" s="258">
        <v>44712</v>
      </c>
      <c r="E427" s="221" t="s">
        <v>337</v>
      </c>
      <c r="F427" s="260" t="s">
        <v>129</v>
      </c>
      <c r="G427" s="261">
        <v>1675.0840000000001</v>
      </c>
      <c r="H427" s="123">
        <f>+ICF[[#This Row],[Сума във Валута]]/RESOURCE!$F$2</f>
        <v>517.67709076973949</v>
      </c>
      <c r="I427" s="259" t="s">
        <v>338</v>
      </c>
      <c r="J427" s="119"/>
      <c r="K427" s="119">
        <f t="shared" si="5"/>
        <v>44592</v>
      </c>
      <c r="L4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7" s="221" t="s">
        <v>321</v>
      </c>
      <c r="N427" s="221" t="s">
        <v>956</v>
      </c>
      <c r="O427" s="221" t="s">
        <v>4</v>
      </c>
      <c r="P427" s="118"/>
    </row>
    <row r="428" spans="2:16" x14ac:dyDescent="0.25">
      <c r="B428" s="221" t="s">
        <v>73</v>
      </c>
      <c r="C428" s="257" t="s">
        <v>627</v>
      </c>
      <c r="D428" s="258">
        <v>44681</v>
      </c>
      <c r="E428" s="221" t="s">
        <v>337</v>
      </c>
      <c r="F428" s="260" t="s">
        <v>129</v>
      </c>
      <c r="G428" s="261">
        <v>2774.2820000000002</v>
      </c>
      <c r="H428" s="123">
        <f>+ICF[[#This Row],[Сума във Валута]]/RESOURCE!$F$2</f>
        <v>857.37923276376262</v>
      </c>
      <c r="I428" s="259" t="s">
        <v>338</v>
      </c>
      <c r="J428" s="119"/>
      <c r="K428" s="119">
        <f t="shared" si="5"/>
        <v>44592</v>
      </c>
      <c r="L4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8" s="221" t="s">
        <v>321</v>
      </c>
      <c r="N428" s="221" t="s">
        <v>956</v>
      </c>
      <c r="O428" s="221" t="s">
        <v>4</v>
      </c>
      <c r="P428" s="118"/>
    </row>
    <row r="429" spans="2:16" x14ac:dyDescent="0.25">
      <c r="B429" s="221" t="s">
        <v>73</v>
      </c>
      <c r="C429" s="257" t="s">
        <v>627</v>
      </c>
      <c r="D429" s="258">
        <v>44712</v>
      </c>
      <c r="E429" s="221" t="s">
        <v>337</v>
      </c>
      <c r="F429" s="260" t="s">
        <v>129</v>
      </c>
      <c r="G429" s="261">
        <v>2164.413</v>
      </c>
      <c r="H429" s="123">
        <f>+ICF[[#This Row],[Сума във Валута]]/RESOURCE!$F$2</f>
        <v>668.90199241602465</v>
      </c>
      <c r="I429" s="259" t="s">
        <v>338</v>
      </c>
      <c r="J429" s="119"/>
      <c r="K429" s="119">
        <f t="shared" si="5"/>
        <v>44592</v>
      </c>
      <c r="L4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29" s="221" t="s">
        <v>321</v>
      </c>
      <c r="N429" s="221" t="s">
        <v>956</v>
      </c>
      <c r="O429" s="221" t="s">
        <v>4</v>
      </c>
      <c r="P429" s="118"/>
    </row>
    <row r="430" spans="2:16" x14ac:dyDescent="0.25">
      <c r="B430" s="221" t="s">
        <v>73</v>
      </c>
      <c r="C430" s="257" t="s">
        <v>764</v>
      </c>
      <c r="D430" s="258">
        <v>44712</v>
      </c>
      <c r="E430" s="221" t="s">
        <v>337</v>
      </c>
      <c r="F430" s="260" t="s">
        <v>129</v>
      </c>
      <c r="G430" s="261">
        <v>3018.2910000000002</v>
      </c>
      <c r="H430" s="123">
        <f>+ICF[[#This Row],[Сума във Валута]]/RESOURCE!$F$2</f>
        <v>932.78910429356847</v>
      </c>
      <c r="I430" s="259" t="s">
        <v>338</v>
      </c>
      <c r="J430" s="119"/>
      <c r="K430" s="119">
        <f t="shared" si="5"/>
        <v>44592</v>
      </c>
      <c r="L4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30" s="221" t="s">
        <v>321</v>
      </c>
      <c r="N430" s="221" t="s">
        <v>956</v>
      </c>
      <c r="O430" s="221" t="s">
        <v>4</v>
      </c>
      <c r="P430" s="118"/>
    </row>
    <row r="431" spans="2:16" x14ac:dyDescent="0.25">
      <c r="B431" s="221" t="s">
        <v>73</v>
      </c>
      <c r="C431" s="257" t="s">
        <v>1249</v>
      </c>
      <c r="D431" s="258">
        <v>44651</v>
      </c>
      <c r="E431" s="221" t="s">
        <v>337</v>
      </c>
      <c r="F431" s="260" t="s">
        <v>129</v>
      </c>
      <c r="G431" s="261">
        <v>2424.5970000000002</v>
      </c>
      <c r="H431" s="123">
        <f>+ICF[[#This Row],[Сума във Валута]]/RESOURCE!$F$2</f>
        <v>749.31067412084303</v>
      </c>
      <c r="I431" s="259" t="s">
        <v>338</v>
      </c>
      <c r="J431" s="119"/>
      <c r="K431" s="119">
        <f t="shared" si="5"/>
        <v>44592</v>
      </c>
      <c r="L4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31" s="221" t="s">
        <v>321</v>
      </c>
      <c r="N431" s="221" t="s">
        <v>956</v>
      </c>
      <c r="O431" s="221" t="s">
        <v>4</v>
      </c>
      <c r="P431" s="118"/>
    </row>
    <row r="432" spans="2:16" x14ac:dyDescent="0.25">
      <c r="B432" s="221" t="s">
        <v>73</v>
      </c>
      <c r="C432" s="257" t="s">
        <v>1249</v>
      </c>
      <c r="D432" s="258">
        <v>44682</v>
      </c>
      <c r="E432" s="221" t="s">
        <v>337</v>
      </c>
      <c r="F432" s="260" t="s">
        <v>129</v>
      </c>
      <c r="G432" s="261">
        <v>13850.062</v>
      </c>
      <c r="H432" s="123">
        <f>+ICF[[#This Row],[Сума във Валута]]/RESOURCE!$F$2</f>
        <v>4280.2986615241507</v>
      </c>
      <c r="I432" s="259" t="s">
        <v>338</v>
      </c>
      <c r="J432" s="119"/>
      <c r="K432" s="119">
        <f t="shared" si="5"/>
        <v>44592</v>
      </c>
      <c r="L4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32" s="221" t="s">
        <v>321</v>
      </c>
      <c r="N432" s="221" t="s">
        <v>956</v>
      </c>
      <c r="O432" s="221" t="s">
        <v>4</v>
      </c>
      <c r="P432" s="118"/>
    </row>
    <row r="433" spans="2:16" x14ac:dyDescent="0.25">
      <c r="B433" s="221" t="s">
        <v>73</v>
      </c>
      <c r="C433" s="257" t="s">
        <v>383</v>
      </c>
      <c r="D433" s="258">
        <v>44652</v>
      </c>
      <c r="E433" s="221" t="s">
        <v>337</v>
      </c>
      <c r="F433" s="260" t="s">
        <v>129</v>
      </c>
      <c r="G433" s="261">
        <v>10450.888999999999</v>
      </c>
      <c r="H433" s="123">
        <f>+ICF[[#This Row],[Сума във Валута]]/RESOURCE!$F$2</f>
        <v>3229.7997076430029</v>
      </c>
      <c r="I433" s="259" t="s">
        <v>338</v>
      </c>
      <c r="J433" s="119"/>
      <c r="K433" s="119">
        <f t="shared" si="5"/>
        <v>44592</v>
      </c>
      <c r="L4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33" s="221" t="s">
        <v>321</v>
      </c>
      <c r="N433" s="221" t="s">
        <v>956</v>
      </c>
      <c r="O433" s="221" t="s">
        <v>4</v>
      </c>
      <c r="P433" s="118"/>
    </row>
    <row r="434" spans="2:16" x14ac:dyDescent="0.25">
      <c r="B434" s="221" t="s">
        <v>73</v>
      </c>
      <c r="C434" s="257" t="s">
        <v>365</v>
      </c>
      <c r="D434" s="258">
        <v>44620</v>
      </c>
      <c r="E434" s="221" t="s">
        <v>337</v>
      </c>
      <c r="F434" s="260" t="s">
        <v>129</v>
      </c>
      <c r="G434" s="261">
        <v>3835.3879999999999</v>
      </c>
      <c r="H434" s="123">
        <f>+ICF[[#This Row],[Сума във Валута]]/RESOURCE!$F$2</f>
        <v>1185.3092154263127</v>
      </c>
      <c r="I434" s="259" t="s">
        <v>338</v>
      </c>
      <c r="J434" s="119"/>
      <c r="K434" s="119">
        <f t="shared" si="5"/>
        <v>44592</v>
      </c>
      <c r="L4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34" s="221" t="s">
        <v>321</v>
      </c>
      <c r="N434" s="221" t="s">
        <v>956</v>
      </c>
      <c r="O434" s="221" t="s">
        <v>4</v>
      </c>
      <c r="P434" s="118"/>
    </row>
    <row r="435" spans="2:16" x14ac:dyDescent="0.25">
      <c r="B435" s="221" t="s">
        <v>73</v>
      </c>
      <c r="C435" s="257" t="s">
        <v>365</v>
      </c>
      <c r="D435" s="258">
        <v>44652</v>
      </c>
      <c r="E435" s="221" t="s">
        <v>337</v>
      </c>
      <c r="F435" s="260" t="s">
        <v>129</v>
      </c>
      <c r="G435" s="261">
        <v>7486.9530000000004</v>
      </c>
      <c r="H435" s="123">
        <f>+ICF[[#This Row],[Сума във Валута]]/RESOURCE!$F$2</f>
        <v>2313.8087688556357</v>
      </c>
      <c r="I435" s="259" t="s">
        <v>338</v>
      </c>
      <c r="J435" s="119"/>
      <c r="K435" s="119">
        <f t="shared" si="5"/>
        <v>44592</v>
      </c>
      <c r="L4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35" s="221" t="s">
        <v>321</v>
      </c>
      <c r="N435" s="221" t="s">
        <v>956</v>
      </c>
      <c r="O435" s="221" t="s">
        <v>4</v>
      </c>
      <c r="P435" s="118"/>
    </row>
    <row r="436" spans="2:16" x14ac:dyDescent="0.25">
      <c r="B436" s="221" t="s">
        <v>73</v>
      </c>
      <c r="C436" s="257" t="s">
        <v>368</v>
      </c>
      <c r="D436" s="258">
        <v>44712</v>
      </c>
      <c r="E436" s="221" t="s">
        <v>337</v>
      </c>
      <c r="F436" s="260" t="s">
        <v>129</v>
      </c>
      <c r="G436" s="261">
        <v>2492.5010000000002</v>
      </c>
      <c r="H436" s="123">
        <f>+ICF[[#This Row],[Сума във Валута]]/RESOURCE!$F$2</f>
        <v>770.29609644690447</v>
      </c>
      <c r="I436" s="259" t="s">
        <v>338</v>
      </c>
      <c r="J436" s="119"/>
      <c r="K436" s="119">
        <f t="shared" si="5"/>
        <v>44592</v>
      </c>
      <c r="L4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36" s="221" t="s">
        <v>321</v>
      </c>
      <c r="N436" s="221" t="s">
        <v>956</v>
      </c>
      <c r="O436" s="221" t="s">
        <v>4</v>
      </c>
      <c r="P436" s="118"/>
    </row>
    <row r="437" spans="2:16" x14ac:dyDescent="0.25">
      <c r="B437" s="221" t="s">
        <v>73</v>
      </c>
      <c r="C437" s="257" t="s">
        <v>1184</v>
      </c>
      <c r="D437" s="258">
        <v>44622</v>
      </c>
      <c r="E437" s="221" t="s">
        <v>337</v>
      </c>
      <c r="F437" s="260" t="s">
        <v>129</v>
      </c>
      <c r="G437" s="261">
        <v>11041.143</v>
      </c>
      <c r="H437" s="123">
        <f>+ICF[[#This Row],[Сума във Валута]]/RESOURCE!$F$2</f>
        <v>3412.2150214632065</v>
      </c>
      <c r="I437" s="259" t="s">
        <v>338</v>
      </c>
      <c r="J437" s="119"/>
      <c r="K437" s="119">
        <f t="shared" si="5"/>
        <v>44592</v>
      </c>
      <c r="L4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37" s="221" t="s">
        <v>321</v>
      </c>
      <c r="N437" s="221" t="s">
        <v>956</v>
      </c>
      <c r="O437" s="221" t="s">
        <v>4</v>
      </c>
      <c r="P437" s="118"/>
    </row>
    <row r="438" spans="2:16" x14ac:dyDescent="0.25">
      <c r="B438" s="221" t="s">
        <v>73</v>
      </c>
      <c r="C438" s="257" t="s">
        <v>371</v>
      </c>
      <c r="D438" s="258">
        <v>44620</v>
      </c>
      <c r="E438" s="221" t="s">
        <v>337</v>
      </c>
      <c r="F438" s="260" t="s">
        <v>129</v>
      </c>
      <c r="G438" s="261">
        <v>9168.5069999999996</v>
      </c>
      <c r="H438" s="123">
        <f>+ICF[[#This Row],[Сума във Валута]]/RESOURCE!$F$2</f>
        <v>2833.4853836953798</v>
      </c>
      <c r="I438" s="259" t="s">
        <v>338</v>
      </c>
      <c r="J438" s="119"/>
      <c r="K438" s="119">
        <f t="shared" si="5"/>
        <v>44592</v>
      </c>
      <c r="L4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38" s="221" t="s">
        <v>321</v>
      </c>
      <c r="N438" s="221" t="s">
        <v>956</v>
      </c>
      <c r="O438" s="221" t="s">
        <v>4</v>
      </c>
      <c r="P438" s="118"/>
    </row>
    <row r="439" spans="2:16" x14ac:dyDescent="0.25">
      <c r="B439" s="221" t="s">
        <v>73</v>
      </c>
      <c r="C439" s="257" t="s">
        <v>721</v>
      </c>
      <c r="D439" s="258">
        <v>44680</v>
      </c>
      <c r="E439" s="221" t="s">
        <v>337</v>
      </c>
      <c r="F439" s="260" t="s">
        <v>129</v>
      </c>
      <c r="G439" s="261">
        <v>4220.3509999999997</v>
      </c>
      <c r="H439" s="123">
        <f>+ICF[[#This Row],[Сума във Валута]]/RESOURCE!$F$2</f>
        <v>1304.280279500706</v>
      </c>
      <c r="I439" s="259" t="s">
        <v>338</v>
      </c>
      <c r="J439" s="119"/>
      <c r="K439" s="119">
        <f t="shared" si="5"/>
        <v>44592</v>
      </c>
      <c r="L4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39" s="221" t="s">
        <v>321</v>
      </c>
      <c r="N439" s="221" t="s">
        <v>956</v>
      </c>
      <c r="O439" s="221" t="s">
        <v>4</v>
      </c>
      <c r="P439" s="118"/>
    </row>
    <row r="440" spans="2:16" x14ac:dyDescent="0.25">
      <c r="B440" s="221" t="s">
        <v>73</v>
      </c>
      <c r="C440" s="257" t="s">
        <v>721</v>
      </c>
      <c r="D440" s="258">
        <v>44712</v>
      </c>
      <c r="E440" s="221" t="s">
        <v>337</v>
      </c>
      <c r="F440" s="260" t="s">
        <v>129</v>
      </c>
      <c r="G440" s="261">
        <v>1632.9490000000001</v>
      </c>
      <c r="H440" s="123">
        <f>+ICF[[#This Row],[Сума във Валута]]/RESOURCE!$F$2</f>
        <v>504.65546067860203</v>
      </c>
      <c r="I440" s="259" t="s">
        <v>338</v>
      </c>
      <c r="J440" s="119"/>
      <c r="K440" s="119">
        <f t="shared" si="5"/>
        <v>44592</v>
      </c>
      <c r="L4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40" s="221" t="s">
        <v>321</v>
      </c>
      <c r="N440" s="221" t="s">
        <v>956</v>
      </c>
      <c r="O440" s="221" t="s">
        <v>4</v>
      </c>
      <c r="P440" s="118"/>
    </row>
    <row r="441" spans="2:16" x14ac:dyDescent="0.25">
      <c r="B441" s="221" t="s">
        <v>73</v>
      </c>
      <c r="C441" s="257" t="s">
        <v>1250</v>
      </c>
      <c r="D441" s="258">
        <v>43889</v>
      </c>
      <c r="E441" s="221" t="s">
        <v>337</v>
      </c>
      <c r="F441" s="260" t="s">
        <v>129</v>
      </c>
      <c r="G441" s="261">
        <v>160.001</v>
      </c>
      <c r="H441" s="123">
        <f>+ICF[[#This Row],[Сума във Валута]]/RESOURCE!$F$2</f>
        <v>49.44758125577529</v>
      </c>
      <c r="I441" s="259" t="s">
        <v>338</v>
      </c>
      <c r="J441" s="119"/>
      <c r="K441" s="119">
        <f t="shared" si="5"/>
        <v>44592</v>
      </c>
      <c r="L4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41" s="221" t="s">
        <v>321</v>
      </c>
      <c r="N441" s="221" t="s">
        <v>956</v>
      </c>
      <c r="O441" s="221" t="s">
        <v>4</v>
      </c>
      <c r="P441" s="118"/>
    </row>
    <row r="442" spans="2:16" x14ac:dyDescent="0.25">
      <c r="B442" s="221" t="s">
        <v>73</v>
      </c>
      <c r="C442" s="257" t="s">
        <v>761</v>
      </c>
      <c r="D442" s="258">
        <v>44682</v>
      </c>
      <c r="E442" s="221" t="s">
        <v>337</v>
      </c>
      <c r="F442" s="260" t="s">
        <v>129</v>
      </c>
      <c r="G442" s="261">
        <v>1112.778</v>
      </c>
      <c r="H442" s="123">
        <f>+ICF[[#This Row],[Сума във Валута]]/RESOURCE!$F$2</f>
        <v>343.89897922287429</v>
      </c>
      <c r="I442" s="259" t="s">
        <v>338</v>
      </c>
      <c r="J442" s="119"/>
      <c r="K442" s="119">
        <f t="shared" si="5"/>
        <v>44592</v>
      </c>
      <c r="L4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42" s="221" t="s">
        <v>321</v>
      </c>
      <c r="N442" s="221" t="s">
        <v>956</v>
      </c>
      <c r="O442" s="221" t="s">
        <v>4</v>
      </c>
      <c r="P442" s="118"/>
    </row>
    <row r="443" spans="2:16" x14ac:dyDescent="0.25">
      <c r="B443" s="221" t="s">
        <v>73</v>
      </c>
      <c r="C443" s="257" t="s">
        <v>760</v>
      </c>
      <c r="D443" s="258">
        <v>44712</v>
      </c>
      <c r="E443" s="221" t="s">
        <v>337</v>
      </c>
      <c r="F443" s="260" t="s">
        <v>129</v>
      </c>
      <c r="G443" s="261">
        <v>2911.3530000000001</v>
      </c>
      <c r="H443" s="123">
        <f>+ICF[[#This Row],[Сума във Валута]]/RESOURCE!$F$2</f>
        <v>899.74040182089584</v>
      </c>
      <c r="I443" s="259" t="s">
        <v>338</v>
      </c>
      <c r="J443" s="119"/>
      <c r="K443" s="119">
        <f t="shared" si="5"/>
        <v>44592</v>
      </c>
      <c r="L4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43" s="221" t="s">
        <v>321</v>
      </c>
      <c r="N443" s="221" t="s">
        <v>956</v>
      </c>
      <c r="O443" s="221" t="s">
        <v>4</v>
      </c>
      <c r="P443" s="118"/>
    </row>
    <row r="444" spans="2:16" x14ac:dyDescent="0.25">
      <c r="B444" s="221" t="s">
        <v>73</v>
      </c>
      <c r="C444" s="257" t="s">
        <v>792</v>
      </c>
      <c r="D444" s="258">
        <v>44712</v>
      </c>
      <c r="E444" s="221" t="s">
        <v>337</v>
      </c>
      <c r="F444" s="260" t="s">
        <v>129</v>
      </c>
      <c r="G444" s="261">
        <v>5565.5119999999997</v>
      </c>
      <c r="H444" s="123">
        <f>+ICF[[#This Row],[Сума във Валута]]/RESOURCE!$F$2</f>
        <v>1719.9961678364036</v>
      </c>
      <c r="I444" s="259" t="s">
        <v>338</v>
      </c>
      <c r="J444" s="119"/>
      <c r="K444" s="119">
        <f t="shared" si="5"/>
        <v>44592</v>
      </c>
      <c r="L4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44" s="221" t="s">
        <v>321</v>
      </c>
      <c r="N444" s="221" t="s">
        <v>956</v>
      </c>
      <c r="O444" s="221" t="s">
        <v>4</v>
      </c>
      <c r="P444" s="118"/>
    </row>
    <row r="445" spans="2:16" x14ac:dyDescent="0.25">
      <c r="B445" s="221" t="s">
        <v>73</v>
      </c>
      <c r="C445" s="257" t="s">
        <v>360</v>
      </c>
      <c r="D445" s="258">
        <v>44598</v>
      </c>
      <c r="E445" s="221" t="s">
        <v>337</v>
      </c>
      <c r="F445" s="260" t="s">
        <v>129</v>
      </c>
      <c r="G445" s="261">
        <v>501.31299999999999</v>
      </c>
      <c r="H445" s="123">
        <f>+ICF[[#This Row],[Сума във Валута]]/RESOURCE!$F$2</f>
        <v>154.92850233483838</v>
      </c>
      <c r="I445" s="259" t="s">
        <v>338</v>
      </c>
      <c r="J445" s="119"/>
      <c r="K445" s="119">
        <f t="shared" si="5"/>
        <v>44592</v>
      </c>
      <c r="L4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45" s="221" t="s">
        <v>321</v>
      </c>
      <c r="N445" s="221" t="s">
        <v>956</v>
      </c>
      <c r="O445" s="221" t="s">
        <v>4</v>
      </c>
      <c r="P445" s="118"/>
    </row>
    <row r="446" spans="2:16" x14ac:dyDescent="0.25">
      <c r="B446" s="221" t="s">
        <v>73</v>
      </c>
      <c r="C446" s="257" t="s">
        <v>360</v>
      </c>
      <c r="D446" s="258">
        <v>44619</v>
      </c>
      <c r="E446" s="221" t="s">
        <v>337</v>
      </c>
      <c r="F446" s="260" t="s">
        <v>129</v>
      </c>
      <c r="G446" s="261">
        <v>2139.4650000000001</v>
      </c>
      <c r="H446" s="123">
        <f>+ICF[[#This Row],[Сума във Валута]]/RESOURCE!$F$2</f>
        <v>661.19192649662989</v>
      </c>
      <c r="I446" s="259" t="s">
        <v>338</v>
      </c>
      <c r="J446" s="119"/>
      <c r="K446" s="119">
        <f t="shared" si="5"/>
        <v>44592</v>
      </c>
      <c r="L4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446" s="221" t="s">
        <v>321</v>
      </c>
      <c r="N446" s="221" t="s">
        <v>956</v>
      </c>
      <c r="O446" s="221" t="s">
        <v>4</v>
      </c>
      <c r="P446" s="118"/>
    </row>
    <row r="447" spans="2:16" x14ac:dyDescent="0.25">
      <c r="B447" s="221" t="s">
        <v>73</v>
      </c>
      <c r="C447" s="257" t="s">
        <v>1251</v>
      </c>
      <c r="D447" s="258">
        <v>44712</v>
      </c>
      <c r="E447" s="221" t="s">
        <v>337</v>
      </c>
      <c r="F447" s="260" t="s">
        <v>129</v>
      </c>
      <c r="G447" s="261">
        <v>4237.7039999999997</v>
      </c>
      <c r="H447" s="123">
        <f>+ICF[[#This Row],[Сума във Валута]]/RESOURCE!$F$2</f>
        <v>1309.643145217367</v>
      </c>
      <c r="I447" s="259" t="s">
        <v>338</v>
      </c>
      <c r="J447" s="119"/>
      <c r="K447" s="119">
        <f t="shared" si="5"/>
        <v>44592</v>
      </c>
      <c r="L4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47" s="221" t="s">
        <v>321</v>
      </c>
      <c r="N447" s="221" t="s">
        <v>956</v>
      </c>
      <c r="O447" s="221" t="s">
        <v>4</v>
      </c>
      <c r="P447" s="118"/>
    </row>
    <row r="448" spans="2:16" x14ac:dyDescent="0.25">
      <c r="B448" s="221" t="s">
        <v>73</v>
      </c>
      <c r="C448" s="257" t="s">
        <v>845</v>
      </c>
      <c r="D448" s="258">
        <v>44590</v>
      </c>
      <c r="E448" s="221" t="s">
        <v>337</v>
      </c>
      <c r="F448" s="260" t="s">
        <v>129</v>
      </c>
      <c r="G448" s="261">
        <v>846.83500000000004</v>
      </c>
      <c r="H448" s="123">
        <f>+ICF[[#This Row],[Сума във Валута]]/RESOURCE!$F$2</f>
        <v>261.71050476393566</v>
      </c>
      <c r="I448" s="259" t="s">
        <v>338</v>
      </c>
      <c r="J448" s="119"/>
      <c r="K448" s="119">
        <f t="shared" si="5"/>
        <v>44592</v>
      </c>
      <c r="L4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48" s="221" t="s">
        <v>321</v>
      </c>
      <c r="N448" s="221" t="s">
        <v>956</v>
      </c>
      <c r="O448" s="221" t="s">
        <v>4</v>
      </c>
      <c r="P448" s="118"/>
    </row>
    <row r="449" spans="2:16" x14ac:dyDescent="0.25">
      <c r="B449" s="221" t="s">
        <v>73</v>
      </c>
      <c r="C449" s="257" t="s">
        <v>845</v>
      </c>
      <c r="D449" s="258">
        <v>44652</v>
      </c>
      <c r="E449" s="221" t="s">
        <v>337</v>
      </c>
      <c r="F449" s="260" t="s">
        <v>129</v>
      </c>
      <c r="G449" s="261">
        <v>4334.2079999999996</v>
      </c>
      <c r="H449" s="123">
        <f>+ICF[[#This Row],[Сума във Валута]]/RESOURCE!$F$2</f>
        <v>1339.4672674510239</v>
      </c>
      <c r="I449" s="259" t="s">
        <v>338</v>
      </c>
      <c r="J449" s="119"/>
      <c r="K449" s="119">
        <f t="shared" si="5"/>
        <v>44592</v>
      </c>
      <c r="L4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49" s="221" t="s">
        <v>321</v>
      </c>
      <c r="N449" s="221" t="s">
        <v>956</v>
      </c>
      <c r="O449" s="221" t="s">
        <v>4</v>
      </c>
      <c r="P449" s="118"/>
    </row>
    <row r="450" spans="2:16" x14ac:dyDescent="0.25">
      <c r="B450" s="221" t="s">
        <v>73</v>
      </c>
      <c r="C450" s="257" t="s">
        <v>693</v>
      </c>
      <c r="D450" s="258">
        <v>44712</v>
      </c>
      <c r="E450" s="221" t="s">
        <v>337</v>
      </c>
      <c r="F450" s="260" t="s">
        <v>129</v>
      </c>
      <c r="G450" s="261">
        <v>2263.1460000000002</v>
      </c>
      <c r="H450" s="123">
        <f>+ICF[[#This Row],[Сума във Валута]]/RESOURCE!$F$2</f>
        <v>699.41497696066165</v>
      </c>
      <c r="I450" s="259" t="s">
        <v>338</v>
      </c>
      <c r="J450" s="119"/>
      <c r="K450" s="119">
        <f t="shared" ref="K450:K513" si="6">$K$1</f>
        <v>44592</v>
      </c>
      <c r="L4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50" s="221" t="s">
        <v>321</v>
      </c>
      <c r="N450" s="221" t="s">
        <v>956</v>
      </c>
      <c r="O450" s="221" t="s">
        <v>4</v>
      </c>
      <c r="P450" s="118"/>
    </row>
    <row r="451" spans="2:16" x14ac:dyDescent="0.25">
      <c r="B451" s="221" t="s">
        <v>73</v>
      </c>
      <c r="C451" s="257" t="s">
        <v>622</v>
      </c>
      <c r="D451" s="258">
        <v>44560</v>
      </c>
      <c r="E451" s="221" t="s">
        <v>337</v>
      </c>
      <c r="F451" s="260" t="s">
        <v>129</v>
      </c>
      <c r="G451" s="261">
        <v>2053.6729999999998</v>
      </c>
      <c r="H451" s="123">
        <f>+ICF[[#This Row],[Сума във Валута]]/RESOURCE!$F$2</f>
        <v>634.67829913745402</v>
      </c>
      <c r="I451" s="259" t="s">
        <v>338</v>
      </c>
      <c r="J451" s="119"/>
      <c r="K451" s="119">
        <f t="shared" si="6"/>
        <v>44592</v>
      </c>
      <c r="L4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51" s="221" t="s">
        <v>321</v>
      </c>
      <c r="N451" s="221" t="s">
        <v>956</v>
      </c>
      <c r="O451" s="221" t="s">
        <v>4</v>
      </c>
      <c r="P451" s="118"/>
    </row>
    <row r="452" spans="2:16" x14ac:dyDescent="0.25">
      <c r="B452" s="221" t="s">
        <v>73</v>
      </c>
      <c r="C452" s="257" t="s">
        <v>622</v>
      </c>
      <c r="D452" s="258">
        <v>44591</v>
      </c>
      <c r="E452" s="221" t="s">
        <v>337</v>
      </c>
      <c r="F452" s="260" t="s">
        <v>129</v>
      </c>
      <c r="G452" s="261">
        <v>6607.808</v>
      </c>
      <c r="H452" s="123">
        <f>+ICF[[#This Row],[Сума във Валута]]/RESOURCE!$F$2</f>
        <v>2042.1130055597278</v>
      </c>
      <c r="I452" s="259" t="s">
        <v>338</v>
      </c>
      <c r="J452" s="119"/>
      <c r="K452" s="119">
        <f t="shared" si="6"/>
        <v>44592</v>
      </c>
      <c r="L4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52" s="221" t="s">
        <v>321</v>
      </c>
      <c r="N452" s="221" t="s">
        <v>956</v>
      </c>
      <c r="O452" s="221" t="s">
        <v>4</v>
      </c>
      <c r="P452" s="118"/>
    </row>
    <row r="453" spans="2:16" x14ac:dyDescent="0.25">
      <c r="B453" s="221" t="s">
        <v>73</v>
      </c>
      <c r="C453" s="257" t="s">
        <v>622</v>
      </c>
      <c r="D453" s="258">
        <v>44622</v>
      </c>
      <c r="E453" s="221" t="s">
        <v>337</v>
      </c>
      <c r="F453" s="260" t="s">
        <v>129</v>
      </c>
      <c r="G453" s="261">
        <v>4595.7460000000001</v>
      </c>
      <c r="H453" s="123">
        <f>+ICF[[#This Row],[Сума във Валута]]/RESOURCE!$F$2</f>
        <v>1420.2943966969221</v>
      </c>
      <c r="I453" s="259" t="s">
        <v>338</v>
      </c>
      <c r="J453" s="119"/>
      <c r="K453" s="119">
        <f t="shared" si="6"/>
        <v>44592</v>
      </c>
      <c r="L4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53" s="221" t="s">
        <v>321</v>
      </c>
      <c r="N453" s="221" t="s">
        <v>956</v>
      </c>
      <c r="O453" s="221" t="s">
        <v>4</v>
      </c>
      <c r="P453" s="118"/>
    </row>
    <row r="454" spans="2:16" x14ac:dyDescent="0.25">
      <c r="B454" s="221" t="s">
        <v>73</v>
      </c>
      <c r="C454" s="257" t="s">
        <v>418</v>
      </c>
      <c r="D454" s="258">
        <v>44650</v>
      </c>
      <c r="E454" s="221" t="s">
        <v>337</v>
      </c>
      <c r="F454" s="260" t="s">
        <v>129</v>
      </c>
      <c r="G454" s="261">
        <v>93.152000000000001</v>
      </c>
      <c r="H454" s="123">
        <f>+ICF[[#This Row],[Сума във Валута]]/RESOURCE!$F$2</f>
        <v>28.788201880850618</v>
      </c>
      <c r="I454" s="259" t="s">
        <v>338</v>
      </c>
      <c r="J454" s="119"/>
      <c r="K454" s="119">
        <f t="shared" si="6"/>
        <v>44592</v>
      </c>
      <c r="L4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54" s="221" t="s">
        <v>321</v>
      </c>
      <c r="N454" s="221" t="s">
        <v>956</v>
      </c>
      <c r="O454" s="221" t="s">
        <v>4</v>
      </c>
      <c r="P454" s="118"/>
    </row>
    <row r="455" spans="2:16" x14ac:dyDescent="0.25">
      <c r="B455" s="221" t="s">
        <v>73</v>
      </c>
      <c r="C455" s="257" t="s">
        <v>541</v>
      </c>
      <c r="D455" s="258">
        <v>44621</v>
      </c>
      <c r="E455" s="221" t="s">
        <v>337</v>
      </c>
      <c r="F455" s="260" t="s">
        <v>129</v>
      </c>
      <c r="G455" s="261">
        <v>163.928</v>
      </c>
      <c r="H455" s="123">
        <f>+ICF[[#This Row],[Сума във Валута]]/RESOURCE!$F$2</f>
        <v>50.661202743087422</v>
      </c>
      <c r="I455" s="259" t="s">
        <v>338</v>
      </c>
      <c r="J455" s="119"/>
      <c r="K455" s="119">
        <f t="shared" si="6"/>
        <v>44592</v>
      </c>
      <c r="L4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55" s="221" t="s">
        <v>321</v>
      </c>
      <c r="N455" s="221" t="s">
        <v>956</v>
      </c>
      <c r="O455" s="221" t="s">
        <v>4</v>
      </c>
      <c r="P455" s="118"/>
    </row>
    <row r="456" spans="2:16" x14ac:dyDescent="0.25">
      <c r="B456" s="221" t="s">
        <v>73</v>
      </c>
      <c r="C456" s="257" t="s">
        <v>541</v>
      </c>
      <c r="D456" s="258">
        <v>44652</v>
      </c>
      <c r="E456" s="221" t="s">
        <v>337</v>
      </c>
      <c r="F456" s="260" t="s">
        <v>129</v>
      </c>
      <c r="G456" s="261">
        <v>196.143</v>
      </c>
      <c r="H456" s="123">
        <f>+ICF[[#This Row],[Сума във Валута]]/RESOURCE!$F$2</f>
        <v>60.617101957184843</v>
      </c>
      <c r="I456" s="259" t="s">
        <v>338</v>
      </c>
      <c r="J456" s="119"/>
      <c r="K456" s="119">
        <f t="shared" si="6"/>
        <v>44592</v>
      </c>
      <c r="L4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56" s="221" t="s">
        <v>321</v>
      </c>
      <c r="N456" s="221" t="s">
        <v>956</v>
      </c>
      <c r="O456" s="221" t="s">
        <v>4</v>
      </c>
      <c r="P456" s="118"/>
    </row>
    <row r="457" spans="2:16" x14ac:dyDescent="0.25">
      <c r="B457" s="221" t="s">
        <v>73</v>
      </c>
      <c r="C457" s="257" t="s">
        <v>396</v>
      </c>
      <c r="D457" s="258">
        <v>44667</v>
      </c>
      <c r="E457" s="221" t="s">
        <v>337</v>
      </c>
      <c r="F457" s="260" t="s">
        <v>129</v>
      </c>
      <c r="G457" s="261">
        <v>443.971</v>
      </c>
      <c r="H457" s="123">
        <f>+ICF[[#This Row],[Сума във Валута]]/RESOURCE!$F$2</f>
        <v>137.20721806556091</v>
      </c>
      <c r="I457" s="259" t="s">
        <v>338</v>
      </c>
      <c r="J457" s="119"/>
      <c r="K457" s="119">
        <f t="shared" si="6"/>
        <v>44592</v>
      </c>
      <c r="L4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57" s="221" t="s">
        <v>321</v>
      </c>
      <c r="N457" s="221" t="s">
        <v>956</v>
      </c>
      <c r="O457" s="221" t="s">
        <v>4</v>
      </c>
      <c r="P457" s="118"/>
    </row>
    <row r="458" spans="2:16" x14ac:dyDescent="0.25">
      <c r="B458" s="221" t="s">
        <v>73</v>
      </c>
      <c r="C458" s="257" t="s">
        <v>588</v>
      </c>
      <c r="D458" s="258">
        <v>44682</v>
      </c>
      <c r="E458" s="221" t="s">
        <v>337</v>
      </c>
      <c r="F458" s="260" t="s">
        <v>129</v>
      </c>
      <c r="G458" s="261">
        <v>1288.0360000000001</v>
      </c>
      <c r="H458" s="123">
        <f>+ICF[[#This Row],[Сума във Валута]]/RESOURCE!$F$2</f>
        <v>398.06166692935534</v>
      </c>
      <c r="I458" s="259" t="s">
        <v>338</v>
      </c>
      <c r="J458" s="119"/>
      <c r="K458" s="119">
        <f t="shared" si="6"/>
        <v>44592</v>
      </c>
      <c r="L4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58" s="221" t="s">
        <v>321</v>
      </c>
      <c r="N458" s="221" t="s">
        <v>956</v>
      </c>
      <c r="O458" s="221" t="s">
        <v>4</v>
      </c>
      <c r="P458" s="118"/>
    </row>
    <row r="459" spans="2:16" x14ac:dyDescent="0.25">
      <c r="B459" s="221" t="s">
        <v>73</v>
      </c>
      <c r="C459" s="257" t="s">
        <v>1252</v>
      </c>
      <c r="D459" s="258">
        <v>44742</v>
      </c>
      <c r="E459" s="221" t="s">
        <v>337</v>
      </c>
      <c r="F459" s="260" t="s">
        <v>129</v>
      </c>
      <c r="G459" s="261">
        <v>3808.7489999999998</v>
      </c>
      <c r="H459" s="123">
        <f>+ICF[[#This Row],[Сума във Валута]]/RESOURCE!$F$2</f>
        <v>1177.0765536487449</v>
      </c>
      <c r="I459" s="259" t="s">
        <v>338</v>
      </c>
      <c r="J459" s="119"/>
      <c r="K459" s="119">
        <f t="shared" si="6"/>
        <v>44592</v>
      </c>
      <c r="L4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59" s="221" t="s">
        <v>321</v>
      </c>
      <c r="N459" s="221" t="s">
        <v>956</v>
      </c>
      <c r="O459" s="221" t="s">
        <v>4</v>
      </c>
      <c r="P459" s="118"/>
    </row>
    <row r="460" spans="2:16" x14ac:dyDescent="0.25">
      <c r="B460" s="221" t="s">
        <v>73</v>
      </c>
      <c r="C460" s="257" t="s">
        <v>816</v>
      </c>
      <c r="D460" s="258">
        <v>44682</v>
      </c>
      <c r="E460" s="221" t="s">
        <v>337</v>
      </c>
      <c r="F460" s="260" t="s">
        <v>129</v>
      </c>
      <c r="G460" s="261">
        <v>6389.2150000000001</v>
      </c>
      <c r="H460" s="123">
        <f>+ICF[[#This Row],[Сума във Валута]]/RESOURCE!$F$2</f>
        <v>1974.5578332205318</v>
      </c>
      <c r="I460" s="259" t="s">
        <v>338</v>
      </c>
      <c r="J460" s="119"/>
      <c r="K460" s="119">
        <f t="shared" si="6"/>
        <v>44592</v>
      </c>
      <c r="L4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60" s="221" t="s">
        <v>321</v>
      </c>
      <c r="N460" s="221" t="s">
        <v>956</v>
      </c>
      <c r="O460" s="221" t="s">
        <v>4</v>
      </c>
      <c r="P460" s="118"/>
    </row>
    <row r="461" spans="2:16" x14ac:dyDescent="0.25">
      <c r="B461" s="221" t="s">
        <v>73</v>
      </c>
      <c r="C461" s="257" t="s">
        <v>540</v>
      </c>
      <c r="D461" s="258">
        <v>44682</v>
      </c>
      <c r="E461" s="221" t="s">
        <v>337</v>
      </c>
      <c r="F461" s="260" t="s">
        <v>129</v>
      </c>
      <c r="G461" s="261">
        <v>1394.713</v>
      </c>
      <c r="H461" s="123">
        <f>+ICF[[#This Row],[Сума във Валута]]/RESOURCE!$F$2</f>
        <v>431.02970853923483</v>
      </c>
      <c r="I461" s="259" t="s">
        <v>338</v>
      </c>
      <c r="J461" s="119"/>
      <c r="K461" s="119">
        <f t="shared" si="6"/>
        <v>44592</v>
      </c>
      <c r="L4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61" s="221" t="s">
        <v>321</v>
      </c>
      <c r="N461" s="221" t="s">
        <v>956</v>
      </c>
      <c r="O461" s="221" t="s">
        <v>4</v>
      </c>
      <c r="P461" s="118"/>
    </row>
    <row r="462" spans="2:16" x14ac:dyDescent="0.25">
      <c r="B462" s="221" t="s">
        <v>73</v>
      </c>
      <c r="C462" s="257" t="s">
        <v>862</v>
      </c>
      <c r="D462" s="258">
        <v>44622</v>
      </c>
      <c r="E462" s="221" t="s">
        <v>337</v>
      </c>
      <c r="F462" s="260" t="s">
        <v>129</v>
      </c>
      <c r="G462" s="261">
        <v>4253.3909999999996</v>
      </c>
      <c r="H462" s="123">
        <f>+ICF[[#This Row],[Сума във Валута]]/RESOURCE!$F$2</f>
        <v>1314.491141212138</v>
      </c>
      <c r="I462" s="259" t="s">
        <v>338</v>
      </c>
      <c r="J462" s="119"/>
      <c r="K462" s="119">
        <f t="shared" si="6"/>
        <v>44592</v>
      </c>
      <c r="L4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62" s="221" t="s">
        <v>321</v>
      </c>
      <c r="N462" s="221" t="s">
        <v>956</v>
      </c>
      <c r="O462" s="221" t="s">
        <v>4</v>
      </c>
      <c r="P462" s="118"/>
    </row>
    <row r="463" spans="2:16" x14ac:dyDescent="0.25">
      <c r="B463" s="221" t="s">
        <v>73</v>
      </c>
      <c r="C463" s="257" t="s">
        <v>1125</v>
      </c>
      <c r="D463" s="258">
        <v>44560</v>
      </c>
      <c r="E463" s="221" t="s">
        <v>337</v>
      </c>
      <c r="F463" s="260" t="s">
        <v>129</v>
      </c>
      <c r="G463" s="261">
        <v>439.01100000000002</v>
      </c>
      <c r="H463" s="123">
        <f>+ICF[[#This Row],[Сума във Валута]]/RESOURCE!$F$2</f>
        <v>135.67435262704086</v>
      </c>
      <c r="I463" s="259" t="s">
        <v>338</v>
      </c>
      <c r="J463" s="119"/>
      <c r="K463" s="119">
        <f t="shared" si="6"/>
        <v>44592</v>
      </c>
      <c r="L4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63" s="221" t="s">
        <v>321</v>
      </c>
      <c r="N463" s="221" t="s">
        <v>956</v>
      </c>
      <c r="O463" s="221" t="s">
        <v>4</v>
      </c>
      <c r="P463" s="118"/>
    </row>
    <row r="464" spans="2:16" x14ac:dyDescent="0.25">
      <c r="B464" s="221" t="s">
        <v>73</v>
      </c>
      <c r="C464" s="257" t="s">
        <v>1125</v>
      </c>
      <c r="D464" s="258">
        <v>44591</v>
      </c>
      <c r="E464" s="221" t="s">
        <v>337</v>
      </c>
      <c r="F464" s="260" t="s">
        <v>129</v>
      </c>
      <c r="G464" s="261">
        <v>202.96</v>
      </c>
      <c r="H464" s="123">
        <f>+ICF[[#This Row],[Сума във Валута]]/RESOURCE!$F$2</f>
        <v>62.723864798795958</v>
      </c>
      <c r="I464" s="259" t="s">
        <v>338</v>
      </c>
      <c r="J464" s="119"/>
      <c r="K464" s="119">
        <f t="shared" si="6"/>
        <v>44592</v>
      </c>
      <c r="L4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64" s="221" t="s">
        <v>321</v>
      </c>
      <c r="N464" s="221" t="s">
        <v>956</v>
      </c>
      <c r="O464" s="221" t="s">
        <v>4</v>
      </c>
      <c r="P464" s="118"/>
    </row>
    <row r="465" spans="2:16" x14ac:dyDescent="0.25">
      <c r="B465" s="221" t="s">
        <v>73</v>
      </c>
      <c r="C465" s="257" t="s">
        <v>788</v>
      </c>
      <c r="D465" s="258">
        <v>44712</v>
      </c>
      <c r="E465" s="221" t="s">
        <v>337</v>
      </c>
      <c r="F465" s="260" t="s">
        <v>129</v>
      </c>
      <c r="G465" s="261">
        <v>2022.0039999999999</v>
      </c>
      <c r="H465" s="123">
        <f>+ICF[[#This Row],[Сума във Валута]]/RESOURCE!$F$2</f>
        <v>624.89113873977442</v>
      </c>
      <c r="I465" s="259" t="s">
        <v>338</v>
      </c>
      <c r="J465" s="119"/>
      <c r="K465" s="119">
        <f t="shared" si="6"/>
        <v>44592</v>
      </c>
      <c r="L4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65" s="221" t="s">
        <v>321</v>
      </c>
      <c r="N465" s="221" t="s">
        <v>956</v>
      </c>
      <c r="O465" s="221" t="s">
        <v>4</v>
      </c>
      <c r="P465" s="118"/>
    </row>
    <row r="466" spans="2:16" x14ac:dyDescent="0.25">
      <c r="B466" s="221" t="s">
        <v>73</v>
      </c>
      <c r="C466" s="257" t="s">
        <v>812</v>
      </c>
      <c r="D466" s="258">
        <v>44682</v>
      </c>
      <c r="E466" s="221" t="s">
        <v>337</v>
      </c>
      <c r="F466" s="260" t="s">
        <v>129</v>
      </c>
      <c r="G466" s="261">
        <v>1424.203</v>
      </c>
      <c r="H466" s="123">
        <f>+ICF[[#This Row],[Сума във Валута]]/RESOURCE!$F$2</f>
        <v>440.14345889850017</v>
      </c>
      <c r="I466" s="259" t="s">
        <v>338</v>
      </c>
      <c r="J466" s="119"/>
      <c r="K466" s="119">
        <f t="shared" si="6"/>
        <v>44592</v>
      </c>
      <c r="L4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66" s="221" t="s">
        <v>321</v>
      </c>
      <c r="N466" s="221" t="s">
        <v>956</v>
      </c>
      <c r="O466" s="221" t="s">
        <v>4</v>
      </c>
      <c r="P466" s="118"/>
    </row>
    <row r="467" spans="2:16" x14ac:dyDescent="0.25">
      <c r="B467" s="221" t="s">
        <v>73</v>
      </c>
      <c r="C467" s="257" t="s">
        <v>385</v>
      </c>
      <c r="D467" s="258">
        <v>44622</v>
      </c>
      <c r="E467" s="221" t="s">
        <v>337</v>
      </c>
      <c r="F467" s="260" t="s">
        <v>129</v>
      </c>
      <c r="G467" s="261">
        <v>10817.35</v>
      </c>
      <c r="H467" s="123">
        <f>+ICF[[#This Row],[Сума във Валута]]/RESOURCE!$F$2</f>
        <v>3343.0528127771754</v>
      </c>
      <c r="I467" s="259" t="s">
        <v>338</v>
      </c>
      <c r="J467" s="119"/>
      <c r="K467" s="119">
        <f t="shared" si="6"/>
        <v>44592</v>
      </c>
      <c r="L4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67" s="221" t="s">
        <v>321</v>
      </c>
      <c r="N467" s="221" t="s">
        <v>956</v>
      </c>
      <c r="O467" s="221" t="s">
        <v>4</v>
      </c>
      <c r="P467" s="118"/>
    </row>
    <row r="468" spans="2:16" x14ac:dyDescent="0.25">
      <c r="B468" s="221" t="s">
        <v>73</v>
      </c>
      <c r="C468" s="257" t="s">
        <v>464</v>
      </c>
      <c r="D468" s="258">
        <v>44682</v>
      </c>
      <c r="E468" s="221" t="s">
        <v>337</v>
      </c>
      <c r="F468" s="260" t="s">
        <v>129</v>
      </c>
      <c r="G468" s="261">
        <v>928.85500000000002</v>
      </c>
      <c r="H468" s="123">
        <f>+ICF[[#This Row],[Сума във Валута]]/RESOURCE!$F$2</f>
        <v>287.05841268075295</v>
      </c>
      <c r="I468" s="259" t="s">
        <v>338</v>
      </c>
      <c r="J468" s="119"/>
      <c r="K468" s="119">
        <f t="shared" si="6"/>
        <v>44592</v>
      </c>
      <c r="L4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68" s="221" t="s">
        <v>321</v>
      </c>
      <c r="N468" s="221" t="s">
        <v>956</v>
      </c>
      <c r="O468" s="221" t="s">
        <v>4</v>
      </c>
      <c r="P468" s="118"/>
    </row>
    <row r="469" spans="2:16" x14ac:dyDescent="0.25">
      <c r="B469" s="221" t="s">
        <v>73</v>
      </c>
      <c r="C469" s="257" t="s">
        <v>1253</v>
      </c>
      <c r="D469" s="258">
        <v>44704</v>
      </c>
      <c r="E469" s="221" t="s">
        <v>337</v>
      </c>
      <c r="F469" s="260" t="s">
        <v>129</v>
      </c>
      <c r="G469" s="261">
        <v>47124.6</v>
      </c>
      <c r="H469" s="123">
        <f>+ICF[[#This Row],[Сума във Валута]]/RESOURCE!$F$2</f>
        <v>14563.643275016457</v>
      </c>
      <c r="I469" s="259" t="s">
        <v>338</v>
      </c>
      <c r="J469" s="119"/>
      <c r="K469" s="119">
        <f t="shared" si="6"/>
        <v>44592</v>
      </c>
      <c r="L4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69" s="221" t="s">
        <v>321</v>
      </c>
      <c r="N469" s="221" t="s">
        <v>956</v>
      </c>
      <c r="O469" s="221" t="s">
        <v>4</v>
      </c>
      <c r="P469" s="118"/>
    </row>
    <row r="470" spans="2:16" x14ac:dyDescent="0.25">
      <c r="B470" s="221" t="s">
        <v>73</v>
      </c>
      <c r="C470" s="257" t="s">
        <v>1253</v>
      </c>
      <c r="D470" s="258">
        <v>44711</v>
      </c>
      <c r="E470" s="221" t="s">
        <v>337</v>
      </c>
      <c r="F470" s="260" t="s">
        <v>129</v>
      </c>
      <c r="G470" s="261">
        <v>47124.6</v>
      </c>
      <c r="H470" s="123">
        <f>+ICF[[#This Row],[Сума във Валута]]/RESOURCE!$F$2</f>
        <v>14563.643275016457</v>
      </c>
      <c r="I470" s="259" t="s">
        <v>338</v>
      </c>
      <c r="J470" s="119"/>
      <c r="K470" s="119">
        <f t="shared" si="6"/>
        <v>44592</v>
      </c>
      <c r="L4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70" s="221" t="s">
        <v>321</v>
      </c>
      <c r="N470" s="221" t="s">
        <v>956</v>
      </c>
      <c r="O470" s="221" t="s">
        <v>4</v>
      </c>
      <c r="P470" s="118"/>
    </row>
    <row r="471" spans="2:16" x14ac:dyDescent="0.25">
      <c r="B471" s="221" t="s">
        <v>73</v>
      </c>
      <c r="C471" s="257" t="s">
        <v>1253</v>
      </c>
      <c r="D471" s="258">
        <v>44726</v>
      </c>
      <c r="E471" s="221" t="s">
        <v>337</v>
      </c>
      <c r="F471" s="260" t="s">
        <v>129</v>
      </c>
      <c r="G471" s="261">
        <v>47124.6</v>
      </c>
      <c r="H471" s="123">
        <f>+ICF[[#This Row],[Сума във Валута]]/RESOURCE!$F$2</f>
        <v>14563.643275016457</v>
      </c>
      <c r="I471" s="259" t="s">
        <v>338</v>
      </c>
      <c r="J471" s="119"/>
      <c r="K471" s="119">
        <f t="shared" si="6"/>
        <v>44592</v>
      </c>
      <c r="L4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71" s="221" t="s">
        <v>321</v>
      </c>
      <c r="N471" s="221" t="s">
        <v>956</v>
      </c>
      <c r="O471" s="221" t="s">
        <v>4</v>
      </c>
      <c r="P471" s="118"/>
    </row>
    <row r="472" spans="2:16" x14ac:dyDescent="0.25">
      <c r="B472" s="221" t="s">
        <v>73</v>
      </c>
      <c r="C472" s="257" t="s">
        <v>1253</v>
      </c>
      <c r="D472" s="258">
        <v>44729</v>
      </c>
      <c r="E472" s="221" t="s">
        <v>337</v>
      </c>
      <c r="F472" s="260" t="s">
        <v>129</v>
      </c>
      <c r="G472" s="261">
        <v>275.49</v>
      </c>
      <c r="H472" s="123">
        <f>+ICF[[#This Row],[Сума във Валута]]/RESOURCE!$F$2</f>
        <v>85.138931382638447</v>
      </c>
      <c r="I472" s="259" t="s">
        <v>338</v>
      </c>
      <c r="J472" s="119"/>
      <c r="K472" s="119">
        <f t="shared" si="6"/>
        <v>44592</v>
      </c>
      <c r="L4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72" s="221" t="s">
        <v>321</v>
      </c>
      <c r="N472" s="221" t="s">
        <v>956</v>
      </c>
      <c r="O472" s="221" t="s">
        <v>4</v>
      </c>
      <c r="P472" s="118"/>
    </row>
    <row r="473" spans="2:16" x14ac:dyDescent="0.25">
      <c r="B473" s="221" t="s">
        <v>73</v>
      </c>
      <c r="C473" s="257" t="s">
        <v>1253</v>
      </c>
      <c r="D473" s="258">
        <v>44736</v>
      </c>
      <c r="E473" s="221" t="s">
        <v>337</v>
      </c>
      <c r="F473" s="260" t="s">
        <v>129</v>
      </c>
      <c r="G473" s="261">
        <v>47124.6</v>
      </c>
      <c r="H473" s="123">
        <f>+ICF[[#This Row],[Сума във Валута]]/RESOURCE!$F$2</f>
        <v>14563.643275016457</v>
      </c>
      <c r="I473" s="259" t="s">
        <v>338</v>
      </c>
      <c r="J473" s="119"/>
      <c r="K473" s="119">
        <f t="shared" si="6"/>
        <v>44592</v>
      </c>
      <c r="L4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73" s="221" t="s">
        <v>321</v>
      </c>
      <c r="N473" s="221" t="s">
        <v>956</v>
      </c>
      <c r="O473" s="221" t="s">
        <v>4</v>
      </c>
      <c r="P473" s="118"/>
    </row>
    <row r="474" spans="2:16" x14ac:dyDescent="0.25">
      <c r="B474" s="221" t="s">
        <v>73</v>
      </c>
      <c r="C474" s="257" t="s">
        <v>405</v>
      </c>
      <c r="D474" s="258">
        <v>44608</v>
      </c>
      <c r="E474" s="221" t="s">
        <v>337</v>
      </c>
      <c r="F474" s="260" t="s">
        <v>129</v>
      </c>
      <c r="G474" s="261">
        <v>186.352</v>
      </c>
      <c r="H474" s="123">
        <f>+ICF[[#This Row],[Сума във Валута]]/RESOURCE!$F$2</f>
        <v>57.591237943364334</v>
      </c>
      <c r="I474" s="259" t="s">
        <v>338</v>
      </c>
      <c r="J474" s="119"/>
      <c r="K474" s="119">
        <f t="shared" si="6"/>
        <v>44592</v>
      </c>
      <c r="L4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474" s="221" t="s">
        <v>321</v>
      </c>
      <c r="N474" s="221" t="s">
        <v>956</v>
      </c>
      <c r="O474" s="221" t="s">
        <v>4</v>
      </c>
      <c r="P474" s="118"/>
    </row>
    <row r="475" spans="2:16" x14ac:dyDescent="0.25">
      <c r="B475" s="221" t="s">
        <v>73</v>
      </c>
      <c r="C475" s="257" t="s">
        <v>405</v>
      </c>
      <c r="D475" s="258">
        <v>44613</v>
      </c>
      <c r="E475" s="221" t="s">
        <v>337</v>
      </c>
      <c r="F475" s="260" t="s">
        <v>129</v>
      </c>
      <c r="G475" s="261">
        <v>2102.4380000000001</v>
      </c>
      <c r="H475" s="123">
        <f>+ICF[[#This Row],[Сума във Валута]]/RESOURCE!$F$2</f>
        <v>649.748900570807</v>
      </c>
      <c r="I475" s="259" t="s">
        <v>338</v>
      </c>
      <c r="J475" s="119"/>
      <c r="K475" s="119">
        <f t="shared" si="6"/>
        <v>44592</v>
      </c>
      <c r="L4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475" s="221" t="s">
        <v>321</v>
      </c>
      <c r="N475" s="221" t="s">
        <v>956</v>
      </c>
      <c r="O475" s="221" t="s">
        <v>4</v>
      </c>
      <c r="P475" s="118"/>
    </row>
    <row r="476" spans="2:16" x14ac:dyDescent="0.25">
      <c r="B476" s="221" t="s">
        <v>73</v>
      </c>
      <c r="C476" s="257" t="s">
        <v>405</v>
      </c>
      <c r="D476" s="258">
        <v>44657</v>
      </c>
      <c r="E476" s="221" t="s">
        <v>337</v>
      </c>
      <c r="F476" s="260" t="s">
        <v>129</v>
      </c>
      <c r="G476" s="261">
        <v>526.05899999999997</v>
      </c>
      <c r="H476" s="123">
        <f>+ICF[[#This Row],[Сума във Валута]]/RESOURCE!$F$2</f>
        <v>162.57614107306762</v>
      </c>
      <c r="I476" s="259" t="s">
        <v>338</v>
      </c>
      <c r="J476" s="119"/>
      <c r="K476" s="119">
        <f t="shared" si="6"/>
        <v>44592</v>
      </c>
      <c r="L4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76" s="221" t="s">
        <v>321</v>
      </c>
      <c r="N476" s="221" t="s">
        <v>956</v>
      </c>
      <c r="O476" s="221" t="s">
        <v>4</v>
      </c>
      <c r="P476" s="118"/>
    </row>
    <row r="477" spans="2:16" x14ac:dyDescent="0.25">
      <c r="B477" s="221" t="s">
        <v>73</v>
      </c>
      <c r="C477" s="257" t="s">
        <v>1254</v>
      </c>
      <c r="D477" s="258">
        <v>44682</v>
      </c>
      <c r="E477" s="221" t="s">
        <v>337</v>
      </c>
      <c r="F477" s="260" t="s">
        <v>129</v>
      </c>
      <c r="G477" s="261">
        <v>9323.7999999999993</v>
      </c>
      <c r="H477" s="123">
        <f>+ICF[[#This Row],[Сума във Валута]]/RESOURCE!$F$2</f>
        <v>2881.4779789663662</v>
      </c>
      <c r="I477" s="259" t="s">
        <v>338</v>
      </c>
      <c r="J477" s="119"/>
      <c r="K477" s="119">
        <f t="shared" si="6"/>
        <v>44592</v>
      </c>
      <c r="L4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77" s="221" t="s">
        <v>321</v>
      </c>
      <c r="N477" s="221" t="s">
        <v>956</v>
      </c>
      <c r="O477" s="221" t="s">
        <v>4</v>
      </c>
      <c r="P477" s="118"/>
    </row>
    <row r="478" spans="2:16" x14ac:dyDescent="0.25">
      <c r="B478" s="221" t="s">
        <v>73</v>
      </c>
      <c r="C478" s="257" t="s">
        <v>843</v>
      </c>
      <c r="D478" s="258">
        <v>44650</v>
      </c>
      <c r="E478" s="221" t="s">
        <v>337</v>
      </c>
      <c r="F478" s="260" t="s">
        <v>129</v>
      </c>
      <c r="G478" s="261">
        <v>1927.365</v>
      </c>
      <c r="H478" s="123">
        <f>+ICF[[#This Row],[Сума във Валута]]/RESOURCE!$F$2</f>
        <v>595.64338627281916</v>
      </c>
      <c r="I478" s="259" t="s">
        <v>338</v>
      </c>
      <c r="J478" s="119"/>
      <c r="K478" s="119">
        <f t="shared" si="6"/>
        <v>44592</v>
      </c>
      <c r="L4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78" s="221" t="s">
        <v>321</v>
      </c>
      <c r="N478" s="221" t="s">
        <v>956</v>
      </c>
      <c r="O478" s="221" t="s">
        <v>4</v>
      </c>
      <c r="P478" s="118"/>
    </row>
    <row r="479" spans="2:16" x14ac:dyDescent="0.25">
      <c r="B479" s="221" t="s">
        <v>73</v>
      </c>
      <c r="C479" s="257" t="s">
        <v>367</v>
      </c>
      <c r="D479" s="258">
        <v>44742</v>
      </c>
      <c r="E479" s="221" t="s">
        <v>337</v>
      </c>
      <c r="F479" s="260" t="s">
        <v>129</v>
      </c>
      <c r="G479" s="261">
        <v>8729.5889999999999</v>
      </c>
      <c r="H479" s="123">
        <f>+ICF[[#This Row],[Сума във Валута]]/RESOURCE!$F$2</f>
        <v>2697.8397722953114</v>
      </c>
      <c r="I479" s="259" t="s">
        <v>338</v>
      </c>
      <c r="J479" s="119"/>
      <c r="K479" s="119">
        <f t="shared" si="6"/>
        <v>44592</v>
      </c>
      <c r="L4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79" s="221" t="s">
        <v>321</v>
      </c>
      <c r="N479" s="221" t="s">
        <v>956</v>
      </c>
      <c r="O479" s="221" t="s">
        <v>4</v>
      </c>
      <c r="P479" s="118"/>
    </row>
    <row r="480" spans="2:16" x14ac:dyDescent="0.25">
      <c r="B480" s="221" t="s">
        <v>73</v>
      </c>
      <c r="C480" s="257" t="s">
        <v>1181</v>
      </c>
      <c r="D480" s="258">
        <v>44621</v>
      </c>
      <c r="E480" s="221" t="s">
        <v>337</v>
      </c>
      <c r="F480" s="260" t="s">
        <v>129</v>
      </c>
      <c r="G480" s="261">
        <v>800</v>
      </c>
      <c r="H480" s="123">
        <f>+ICF[[#This Row],[Сума във Валута]]/RESOURCE!$F$2</f>
        <v>247.23636105161987</v>
      </c>
      <c r="I480" s="259" t="s">
        <v>338</v>
      </c>
      <c r="J480" s="119"/>
      <c r="K480" s="119">
        <f t="shared" si="6"/>
        <v>44592</v>
      </c>
      <c r="L4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80" s="221" t="s">
        <v>321</v>
      </c>
      <c r="N480" s="221" t="s">
        <v>956</v>
      </c>
      <c r="O480" s="221" t="s">
        <v>4</v>
      </c>
      <c r="P480" s="118"/>
    </row>
    <row r="481" spans="2:16" x14ac:dyDescent="0.25">
      <c r="B481" s="221" t="s">
        <v>73</v>
      </c>
      <c r="C481" s="257" t="s">
        <v>1181</v>
      </c>
      <c r="D481" s="258">
        <v>44652</v>
      </c>
      <c r="E481" s="221" t="s">
        <v>337</v>
      </c>
      <c r="F481" s="260" t="s">
        <v>129</v>
      </c>
      <c r="G481" s="261">
        <v>6059.732</v>
      </c>
      <c r="H481" s="123">
        <f>+ICF[[#This Row],[Сума във Валута]]/RESOURCE!$F$2</f>
        <v>1872.7326107850681</v>
      </c>
      <c r="I481" s="259" t="s">
        <v>338</v>
      </c>
      <c r="J481" s="119"/>
      <c r="K481" s="119">
        <f t="shared" si="6"/>
        <v>44592</v>
      </c>
      <c r="L4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81" s="221" t="s">
        <v>321</v>
      </c>
      <c r="N481" s="221" t="s">
        <v>956</v>
      </c>
      <c r="O481" s="221" t="s">
        <v>4</v>
      </c>
      <c r="P481" s="118"/>
    </row>
    <row r="482" spans="2:16" s="90" customFormat="1" x14ac:dyDescent="0.25">
      <c r="B482" s="221" t="s">
        <v>73</v>
      </c>
      <c r="C482" s="257" t="s">
        <v>427</v>
      </c>
      <c r="D482" s="258">
        <v>44612</v>
      </c>
      <c r="E482" s="221" t="s">
        <v>337</v>
      </c>
      <c r="F482" s="260" t="s">
        <v>129</v>
      </c>
      <c r="G482" s="261">
        <v>-174.06899999999999</v>
      </c>
      <c r="H482" s="123">
        <f>+ICF[[#This Row],[Сума във Валута]]/RESOURCE!$F$2</f>
        <v>-53.795232664868017</v>
      </c>
      <c r="I482" s="259" t="s">
        <v>338</v>
      </c>
      <c r="J482" s="119"/>
      <c r="K482" s="119">
        <f t="shared" si="6"/>
        <v>44592</v>
      </c>
      <c r="L4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482" s="221" t="s">
        <v>321</v>
      </c>
      <c r="N482" s="221" t="s">
        <v>956</v>
      </c>
      <c r="O482" s="221" t="s">
        <v>4</v>
      </c>
      <c r="P482" s="118"/>
    </row>
    <row r="483" spans="2:16" s="90" customFormat="1" x14ac:dyDescent="0.25">
      <c r="B483" s="221" t="s">
        <v>73</v>
      </c>
      <c r="C483" s="257" t="s">
        <v>427</v>
      </c>
      <c r="D483" s="258">
        <v>44742</v>
      </c>
      <c r="E483" s="221" t="s">
        <v>337</v>
      </c>
      <c r="F483" s="260" t="s">
        <v>129</v>
      </c>
      <c r="G483" s="261">
        <v>6189.7060000000001</v>
      </c>
      <c r="H483" s="123">
        <f>+ICF[[#This Row],[Сума във Валута]]/RESOURCE!$F$2</f>
        <v>1912.9004842742222</v>
      </c>
      <c r="I483" s="259" t="s">
        <v>338</v>
      </c>
      <c r="J483" s="119"/>
      <c r="K483" s="119">
        <f t="shared" si="6"/>
        <v>44592</v>
      </c>
      <c r="L4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83" s="221" t="s">
        <v>321</v>
      </c>
      <c r="N483" s="221" t="s">
        <v>956</v>
      </c>
      <c r="O483" s="221" t="s">
        <v>4</v>
      </c>
      <c r="P483" s="118"/>
    </row>
    <row r="484" spans="2:16" s="90" customFormat="1" x14ac:dyDescent="0.25">
      <c r="B484" s="221" t="s">
        <v>73</v>
      </c>
      <c r="C484" s="257" t="s">
        <v>341</v>
      </c>
      <c r="D484" s="258">
        <v>43561</v>
      </c>
      <c r="E484" s="221" t="s">
        <v>337</v>
      </c>
      <c r="F484" s="260" t="s">
        <v>129</v>
      </c>
      <c r="G484" s="261">
        <v>-21.501999999999999</v>
      </c>
      <c r="H484" s="123">
        <f>+ICF[[#This Row],[Сума във Валута]]/RESOURCE!$F$2</f>
        <v>-6.6450952941649124</v>
      </c>
      <c r="I484" s="259" t="s">
        <v>338</v>
      </c>
      <c r="J484" s="119"/>
      <c r="K484" s="119">
        <f t="shared" si="6"/>
        <v>44592</v>
      </c>
      <c r="L4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84" s="221" t="s">
        <v>321</v>
      </c>
      <c r="N484" s="221" t="s">
        <v>956</v>
      </c>
      <c r="O484" s="221" t="s">
        <v>4</v>
      </c>
      <c r="P484" s="118"/>
    </row>
    <row r="485" spans="2:16" s="90" customFormat="1" x14ac:dyDescent="0.25">
      <c r="B485" s="221" t="s">
        <v>73</v>
      </c>
      <c r="C485" s="257" t="s">
        <v>341</v>
      </c>
      <c r="D485" s="258">
        <v>44712</v>
      </c>
      <c r="E485" s="221" t="s">
        <v>337</v>
      </c>
      <c r="F485" s="260" t="s">
        <v>129</v>
      </c>
      <c r="G485" s="261">
        <v>2834.5369999999998</v>
      </c>
      <c r="H485" s="123">
        <f>+ICF[[#This Row],[Сума във Валута]]/RESOURCE!$F$2</f>
        <v>876.00076643271916</v>
      </c>
      <c r="I485" s="259" t="s">
        <v>338</v>
      </c>
      <c r="J485" s="119"/>
      <c r="K485" s="119">
        <f t="shared" si="6"/>
        <v>44592</v>
      </c>
      <c r="L4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85" s="221" t="s">
        <v>321</v>
      </c>
      <c r="N485" s="221" t="s">
        <v>956</v>
      </c>
      <c r="O485" s="221" t="s">
        <v>4</v>
      </c>
      <c r="P485" s="118"/>
    </row>
    <row r="486" spans="2:16" s="90" customFormat="1" x14ac:dyDescent="0.25">
      <c r="B486" s="221" t="s">
        <v>73</v>
      </c>
      <c r="C486" s="257" t="s">
        <v>398</v>
      </c>
      <c r="D486" s="258">
        <v>44682</v>
      </c>
      <c r="E486" s="221" t="s">
        <v>337</v>
      </c>
      <c r="F486" s="260" t="s">
        <v>129</v>
      </c>
      <c r="G486" s="261">
        <v>6445.2460000000001</v>
      </c>
      <c r="H486" s="123">
        <f>+ICF[[#This Row],[Сума във Валута]]/RESOURCE!$F$2</f>
        <v>1991.8739589031359</v>
      </c>
      <c r="I486" s="259" t="s">
        <v>338</v>
      </c>
      <c r="J486" s="119"/>
      <c r="K486" s="119">
        <f t="shared" si="6"/>
        <v>44592</v>
      </c>
      <c r="L4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86" s="221" t="s">
        <v>321</v>
      </c>
      <c r="N486" s="221" t="s">
        <v>956</v>
      </c>
      <c r="O486" s="221" t="s">
        <v>4</v>
      </c>
      <c r="P486" s="118"/>
    </row>
    <row r="487" spans="2:16" s="90" customFormat="1" x14ac:dyDescent="0.25">
      <c r="B487" s="221" t="s">
        <v>73</v>
      </c>
      <c r="C487" s="257" t="s">
        <v>1160</v>
      </c>
      <c r="D487" s="258">
        <v>44603</v>
      </c>
      <c r="E487" s="221" t="s">
        <v>337</v>
      </c>
      <c r="F487" s="260" t="s">
        <v>129</v>
      </c>
      <c r="G487" s="261">
        <v>1171.798</v>
      </c>
      <c r="H487" s="123">
        <f>+ICF[[#This Row],[Сума във Валута]]/RESOURCE!$F$2</f>
        <v>362.13884175945753</v>
      </c>
      <c r="I487" s="259" t="s">
        <v>338</v>
      </c>
      <c r="J487" s="119"/>
      <c r="K487" s="119">
        <f t="shared" si="6"/>
        <v>44592</v>
      </c>
      <c r="L4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487" s="221" t="s">
        <v>321</v>
      </c>
      <c r="N487" s="221" t="s">
        <v>956</v>
      </c>
      <c r="O487" s="221" t="s">
        <v>4</v>
      </c>
      <c r="P487" s="118"/>
    </row>
    <row r="488" spans="2:16" s="90" customFormat="1" x14ac:dyDescent="0.25">
      <c r="B488" s="221" t="s">
        <v>73</v>
      </c>
      <c r="C488" s="257" t="s">
        <v>770</v>
      </c>
      <c r="D488" s="258">
        <v>44712</v>
      </c>
      <c r="E488" s="221" t="s">
        <v>337</v>
      </c>
      <c r="F488" s="260" t="s">
        <v>129</v>
      </c>
      <c r="G488" s="261">
        <v>565.048</v>
      </c>
      <c r="H488" s="123">
        <f>+ICF[[#This Row],[Сума във Валута]]/RESOURCE!$F$2</f>
        <v>174.62551417436961</v>
      </c>
      <c r="I488" s="259" t="s">
        <v>338</v>
      </c>
      <c r="J488" s="119"/>
      <c r="K488" s="119">
        <f t="shared" si="6"/>
        <v>44592</v>
      </c>
      <c r="L4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88" s="221" t="s">
        <v>321</v>
      </c>
      <c r="N488" s="221" t="s">
        <v>956</v>
      </c>
      <c r="O488" s="221" t="s">
        <v>4</v>
      </c>
      <c r="P488" s="118"/>
    </row>
    <row r="489" spans="2:16" s="90" customFormat="1" x14ac:dyDescent="0.25">
      <c r="B489" s="221" t="s">
        <v>73</v>
      </c>
      <c r="C489" s="257" t="s">
        <v>421</v>
      </c>
      <c r="D489" s="258">
        <v>44682</v>
      </c>
      <c r="E489" s="221" t="s">
        <v>337</v>
      </c>
      <c r="F489" s="260" t="s">
        <v>129</v>
      </c>
      <c r="G489" s="261">
        <v>1167.547</v>
      </c>
      <c r="H489" s="123">
        <f>+ICF[[#This Row],[Сума във Валута]]/RESOURCE!$F$2</f>
        <v>360.82508954591952</v>
      </c>
      <c r="I489" s="259" t="s">
        <v>338</v>
      </c>
      <c r="J489" s="119"/>
      <c r="K489" s="119">
        <f t="shared" si="6"/>
        <v>44592</v>
      </c>
      <c r="L4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89" s="221" t="s">
        <v>321</v>
      </c>
      <c r="N489" s="221" t="s">
        <v>956</v>
      </c>
      <c r="O489" s="221" t="s">
        <v>4</v>
      </c>
      <c r="P489" s="118"/>
    </row>
    <row r="490" spans="2:16" s="90" customFormat="1" x14ac:dyDescent="0.25">
      <c r="B490" s="221" t="s">
        <v>73</v>
      </c>
      <c r="C490" s="257" t="s">
        <v>744</v>
      </c>
      <c r="D490" s="258">
        <v>44622</v>
      </c>
      <c r="E490" s="221" t="s">
        <v>337</v>
      </c>
      <c r="F490" s="260" t="s">
        <v>129</v>
      </c>
      <c r="G490" s="261">
        <v>1001.609</v>
      </c>
      <c r="H490" s="123">
        <f>+ICF[[#This Row],[Сума във Валута]]/RESOURCE!$F$2</f>
        <v>309.54270544568993</v>
      </c>
      <c r="I490" s="259" t="s">
        <v>338</v>
      </c>
      <c r="J490" s="119"/>
      <c r="K490" s="119">
        <f t="shared" si="6"/>
        <v>44592</v>
      </c>
      <c r="L4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490" s="221" t="s">
        <v>321</v>
      </c>
      <c r="N490" s="221" t="s">
        <v>956</v>
      </c>
      <c r="O490" s="221" t="s">
        <v>4</v>
      </c>
      <c r="P490" s="118"/>
    </row>
    <row r="491" spans="2:16" s="90" customFormat="1" x14ac:dyDescent="0.25">
      <c r="B491" s="221" t="s">
        <v>73</v>
      </c>
      <c r="C491" s="257" t="s">
        <v>554</v>
      </c>
      <c r="D491" s="258">
        <v>44491</v>
      </c>
      <c r="E491" s="221" t="s">
        <v>337</v>
      </c>
      <c r="F491" s="260" t="s">
        <v>129</v>
      </c>
      <c r="G491" s="261">
        <v>-9</v>
      </c>
      <c r="H491" s="123">
        <f>+ICF[[#This Row],[Сума във Валута]]/RESOURCE!$F$2</f>
        <v>-2.7814090618307232</v>
      </c>
      <c r="I491" s="259" t="s">
        <v>338</v>
      </c>
      <c r="J491" s="119"/>
      <c r="K491" s="119">
        <f t="shared" si="6"/>
        <v>44592</v>
      </c>
      <c r="L4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91" s="221" t="s">
        <v>321</v>
      </c>
      <c r="N491" s="221" t="s">
        <v>956</v>
      </c>
      <c r="O491" s="221" t="s">
        <v>4</v>
      </c>
      <c r="P491" s="118"/>
    </row>
    <row r="492" spans="2:16" s="90" customFormat="1" x14ac:dyDescent="0.25">
      <c r="B492" s="221" t="s">
        <v>73</v>
      </c>
      <c r="C492" s="257" t="s">
        <v>554</v>
      </c>
      <c r="D492" s="258">
        <v>44664</v>
      </c>
      <c r="E492" s="221" t="s">
        <v>337</v>
      </c>
      <c r="F492" s="260" t="s">
        <v>129</v>
      </c>
      <c r="G492" s="261">
        <v>-81.221999999999994</v>
      </c>
      <c r="H492" s="123">
        <f>+ICF[[#This Row],[Сума във Валута]]/RESOURCE!$F$2</f>
        <v>-25.101289646668334</v>
      </c>
      <c r="I492" s="259" t="s">
        <v>338</v>
      </c>
      <c r="J492" s="119"/>
      <c r="K492" s="119">
        <f t="shared" si="6"/>
        <v>44592</v>
      </c>
      <c r="L4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92" s="221" t="s">
        <v>321</v>
      </c>
      <c r="N492" s="221" t="s">
        <v>956</v>
      </c>
      <c r="O492" s="221" t="s">
        <v>4</v>
      </c>
      <c r="P492" s="118"/>
    </row>
    <row r="493" spans="2:16" s="90" customFormat="1" x14ac:dyDescent="0.25">
      <c r="B493" s="221" t="s">
        <v>73</v>
      </c>
      <c r="C493" s="257" t="s">
        <v>554</v>
      </c>
      <c r="D493" s="258">
        <v>44681</v>
      </c>
      <c r="E493" s="221" t="s">
        <v>337</v>
      </c>
      <c r="F493" s="260" t="s">
        <v>129</v>
      </c>
      <c r="G493" s="261">
        <v>8583.6180000000004</v>
      </c>
      <c r="H493" s="123">
        <f>+ICF[[#This Row],[Сума във Валута]]/RESOURCE!$F$2</f>
        <v>2652.728098721479</v>
      </c>
      <c r="I493" s="259" t="s">
        <v>338</v>
      </c>
      <c r="J493" s="119"/>
      <c r="K493" s="119">
        <f t="shared" si="6"/>
        <v>44592</v>
      </c>
      <c r="L4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93" s="221" t="s">
        <v>321</v>
      </c>
      <c r="N493" s="221" t="s">
        <v>956</v>
      </c>
      <c r="O493" s="221" t="s">
        <v>4</v>
      </c>
      <c r="P493" s="118"/>
    </row>
    <row r="494" spans="2:16" s="90" customFormat="1" x14ac:dyDescent="0.25">
      <c r="B494" s="221" t="s">
        <v>73</v>
      </c>
      <c r="C494" s="257" t="s">
        <v>554</v>
      </c>
      <c r="D494" s="258">
        <v>44712</v>
      </c>
      <c r="E494" s="221" t="s">
        <v>337</v>
      </c>
      <c r="F494" s="260" t="s">
        <v>129</v>
      </c>
      <c r="G494" s="261">
        <v>8083.2449999999999</v>
      </c>
      <c r="H494" s="123">
        <f>+ICF[[#This Row],[Сума във Валута]]/RESOURCE!$F$2</f>
        <v>2498.0900991108761</v>
      </c>
      <c r="I494" s="259" t="s">
        <v>338</v>
      </c>
      <c r="J494" s="119"/>
      <c r="K494" s="119">
        <f t="shared" si="6"/>
        <v>44592</v>
      </c>
      <c r="L4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94" s="221" t="s">
        <v>321</v>
      </c>
      <c r="N494" s="221" t="s">
        <v>956</v>
      </c>
      <c r="O494" s="221" t="s">
        <v>4</v>
      </c>
      <c r="P494" s="118"/>
    </row>
    <row r="495" spans="2:16" s="90" customFormat="1" x14ac:dyDescent="0.25">
      <c r="B495" s="221" t="s">
        <v>73</v>
      </c>
      <c r="C495" s="257" t="s">
        <v>1255</v>
      </c>
      <c r="D495" s="258">
        <v>44590</v>
      </c>
      <c r="E495" s="221" t="s">
        <v>337</v>
      </c>
      <c r="F495" s="260" t="s">
        <v>129</v>
      </c>
      <c r="G495" s="261">
        <v>791.25400000000002</v>
      </c>
      <c r="H495" s="123">
        <f>+ICF[[#This Row],[Сума във Валута]]/RESOURCE!$F$2</f>
        <v>244.53344953442303</v>
      </c>
      <c r="I495" s="259" t="s">
        <v>338</v>
      </c>
      <c r="J495" s="119"/>
      <c r="K495" s="119">
        <f t="shared" si="6"/>
        <v>44592</v>
      </c>
      <c r="L4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95" s="221" t="s">
        <v>321</v>
      </c>
      <c r="N495" s="221" t="s">
        <v>956</v>
      </c>
      <c r="O495" s="221" t="s">
        <v>4</v>
      </c>
      <c r="P495" s="118"/>
    </row>
    <row r="496" spans="2:16" s="90" customFormat="1" x14ac:dyDescent="0.25">
      <c r="B496" s="221" t="s">
        <v>73</v>
      </c>
      <c r="C496" s="257" t="s">
        <v>651</v>
      </c>
      <c r="D496" s="258">
        <v>44682</v>
      </c>
      <c r="E496" s="221" t="s">
        <v>337</v>
      </c>
      <c r="F496" s="260" t="s">
        <v>129</v>
      </c>
      <c r="G496" s="261">
        <v>1912.4580000000001</v>
      </c>
      <c r="H496" s="123">
        <f>+ICF[[#This Row],[Сума във Валута]]/RESOURCE!$F$2</f>
        <v>591.03644573007352</v>
      </c>
      <c r="I496" s="259" t="s">
        <v>338</v>
      </c>
      <c r="J496" s="119"/>
      <c r="K496" s="119">
        <f t="shared" si="6"/>
        <v>44592</v>
      </c>
      <c r="L4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96" s="221" t="s">
        <v>321</v>
      </c>
      <c r="N496" s="221" t="s">
        <v>956</v>
      </c>
      <c r="O496" s="221" t="s">
        <v>4</v>
      </c>
      <c r="P496" s="118"/>
    </row>
    <row r="497" spans="2:16" s="90" customFormat="1" x14ac:dyDescent="0.25">
      <c r="B497" s="221" t="s">
        <v>73</v>
      </c>
      <c r="C497" s="257" t="s">
        <v>636</v>
      </c>
      <c r="D497" s="258">
        <v>44712</v>
      </c>
      <c r="E497" s="221" t="s">
        <v>337</v>
      </c>
      <c r="F497" s="260" t="s">
        <v>129</v>
      </c>
      <c r="G497" s="261">
        <v>956.53</v>
      </c>
      <c r="H497" s="123">
        <f>+ICF[[#This Row],[Сума във Валута]]/RESOURCE!$F$2</f>
        <v>295.61124554588241</v>
      </c>
      <c r="I497" s="259" t="s">
        <v>338</v>
      </c>
      <c r="J497" s="119"/>
      <c r="K497" s="119">
        <f t="shared" si="6"/>
        <v>44592</v>
      </c>
      <c r="L4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97" s="221" t="s">
        <v>321</v>
      </c>
      <c r="N497" s="221" t="s">
        <v>956</v>
      </c>
      <c r="O497" s="221" t="s">
        <v>4</v>
      </c>
      <c r="P497" s="118"/>
    </row>
    <row r="498" spans="2:16" s="90" customFormat="1" x14ac:dyDescent="0.25">
      <c r="B498" s="221" t="s">
        <v>73</v>
      </c>
      <c r="C498" s="257" t="s">
        <v>1256</v>
      </c>
      <c r="D498" s="258">
        <v>43369</v>
      </c>
      <c r="E498" s="221" t="s">
        <v>337</v>
      </c>
      <c r="F498" s="260" t="s">
        <v>129</v>
      </c>
      <c r="G498" s="261">
        <v>-23.282</v>
      </c>
      <c r="H498" s="123">
        <f>+ICF[[#This Row],[Сума във Валута]]/RESOURCE!$F$2</f>
        <v>-7.1951961975047674</v>
      </c>
      <c r="I498" s="259" t="s">
        <v>338</v>
      </c>
      <c r="J498" s="119"/>
      <c r="K498" s="119">
        <f t="shared" si="6"/>
        <v>44592</v>
      </c>
      <c r="L4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498" s="221" t="s">
        <v>321</v>
      </c>
      <c r="N498" s="221" t="s">
        <v>956</v>
      </c>
      <c r="O498" s="221" t="s">
        <v>4</v>
      </c>
      <c r="P498" s="118"/>
    </row>
    <row r="499" spans="2:16" s="90" customFormat="1" x14ac:dyDescent="0.25">
      <c r="B499" s="221" t="s">
        <v>73</v>
      </c>
      <c r="C499" s="257" t="s">
        <v>620</v>
      </c>
      <c r="D499" s="258">
        <v>44691</v>
      </c>
      <c r="E499" s="221" t="s">
        <v>337</v>
      </c>
      <c r="F499" s="260" t="s">
        <v>129</v>
      </c>
      <c r="G499" s="261">
        <v>1814.443</v>
      </c>
      <c r="H499" s="123">
        <f>+ICF[[#This Row],[Сума във Валута]]/RESOURCE!$F$2</f>
        <v>560.74535581948032</v>
      </c>
      <c r="I499" s="259" t="s">
        <v>338</v>
      </c>
      <c r="J499" s="119"/>
      <c r="K499" s="119">
        <f t="shared" si="6"/>
        <v>44592</v>
      </c>
      <c r="L4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499" s="221" t="s">
        <v>321</v>
      </c>
      <c r="N499" s="221" t="s">
        <v>956</v>
      </c>
      <c r="O499" s="221" t="s">
        <v>4</v>
      </c>
      <c r="P499" s="118"/>
    </row>
    <row r="500" spans="2:16" s="90" customFormat="1" x14ac:dyDescent="0.25">
      <c r="B500" s="221" t="s">
        <v>73</v>
      </c>
      <c r="C500" s="257" t="s">
        <v>620</v>
      </c>
      <c r="D500" s="258">
        <v>44694</v>
      </c>
      <c r="E500" s="221" t="s">
        <v>337</v>
      </c>
      <c r="F500" s="260" t="s">
        <v>129</v>
      </c>
      <c r="G500" s="261">
        <v>439.93599999999998</v>
      </c>
      <c r="H500" s="123">
        <f>+ICF[[#This Row],[Сума във Валута]]/RESOURCE!$F$2</f>
        <v>135.96021966950678</v>
      </c>
      <c r="I500" s="259" t="s">
        <v>338</v>
      </c>
      <c r="J500" s="119"/>
      <c r="K500" s="119">
        <f t="shared" si="6"/>
        <v>44592</v>
      </c>
      <c r="L5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00" s="221" t="s">
        <v>321</v>
      </c>
      <c r="N500" s="221" t="s">
        <v>956</v>
      </c>
      <c r="O500" s="221" t="s">
        <v>4</v>
      </c>
      <c r="P500" s="118"/>
    </row>
    <row r="501" spans="2:16" s="90" customFormat="1" x14ac:dyDescent="0.25">
      <c r="B501" s="221" t="s">
        <v>73</v>
      </c>
      <c r="C501" s="257" t="s">
        <v>500</v>
      </c>
      <c r="D501" s="258">
        <v>44712</v>
      </c>
      <c r="E501" s="221" t="s">
        <v>337</v>
      </c>
      <c r="F501" s="260" t="s">
        <v>129</v>
      </c>
      <c r="G501" s="261">
        <v>4623.5649999999996</v>
      </c>
      <c r="H501" s="123">
        <f>+ICF[[#This Row],[Сума във Валута]]/RESOURCE!$F$2</f>
        <v>1428.8917321070408</v>
      </c>
      <c r="I501" s="259" t="s">
        <v>338</v>
      </c>
      <c r="J501" s="119"/>
      <c r="K501" s="119">
        <f t="shared" si="6"/>
        <v>44592</v>
      </c>
      <c r="L5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01" s="221" t="s">
        <v>321</v>
      </c>
      <c r="N501" s="221" t="s">
        <v>956</v>
      </c>
      <c r="O501" s="221" t="s">
        <v>4</v>
      </c>
      <c r="P501" s="118"/>
    </row>
    <row r="502" spans="2:16" s="90" customFormat="1" x14ac:dyDescent="0.25">
      <c r="B502" s="221" t="s">
        <v>73</v>
      </c>
      <c r="C502" s="257" t="s">
        <v>842</v>
      </c>
      <c r="D502" s="258">
        <v>44620</v>
      </c>
      <c r="E502" s="221" t="s">
        <v>337</v>
      </c>
      <c r="F502" s="260" t="s">
        <v>129</v>
      </c>
      <c r="G502" s="261">
        <v>1500</v>
      </c>
      <c r="H502" s="123">
        <f>+ICF[[#This Row],[Сума във Валута]]/RESOURCE!$F$2</f>
        <v>463.56817697178724</v>
      </c>
      <c r="I502" s="259" t="s">
        <v>338</v>
      </c>
      <c r="J502" s="119"/>
      <c r="K502" s="119">
        <f t="shared" si="6"/>
        <v>44592</v>
      </c>
      <c r="L5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02" s="221" t="s">
        <v>321</v>
      </c>
      <c r="N502" s="221" t="s">
        <v>956</v>
      </c>
      <c r="O502" s="221" t="s">
        <v>4</v>
      </c>
      <c r="P502" s="118"/>
    </row>
    <row r="503" spans="2:16" s="90" customFormat="1" x14ac:dyDescent="0.25">
      <c r="B503" s="221" t="s">
        <v>73</v>
      </c>
      <c r="C503" s="257" t="s">
        <v>420</v>
      </c>
      <c r="D503" s="258">
        <v>44684</v>
      </c>
      <c r="E503" s="221" t="s">
        <v>337</v>
      </c>
      <c r="F503" s="260" t="s">
        <v>129</v>
      </c>
      <c r="G503" s="261">
        <v>-7.0000000000000001E-3</v>
      </c>
      <c r="H503" s="123">
        <f>+ICF[[#This Row],[Сума във Валута]]/RESOURCE!$F$2</f>
        <v>-2.163318159201674E-3</v>
      </c>
      <c r="I503" s="259" t="s">
        <v>338</v>
      </c>
      <c r="J503" s="119"/>
      <c r="K503" s="119">
        <f t="shared" si="6"/>
        <v>44592</v>
      </c>
      <c r="L5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03" s="221" t="s">
        <v>321</v>
      </c>
      <c r="N503" s="221" t="s">
        <v>956</v>
      </c>
      <c r="O503" s="221" t="s">
        <v>4</v>
      </c>
      <c r="P503" s="118"/>
    </row>
    <row r="504" spans="2:16" s="90" customFormat="1" x14ac:dyDescent="0.25">
      <c r="B504" s="221" t="s">
        <v>73</v>
      </c>
      <c r="C504" s="257" t="s">
        <v>420</v>
      </c>
      <c r="D504" s="258">
        <v>44742</v>
      </c>
      <c r="E504" s="221" t="s">
        <v>337</v>
      </c>
      <c r="F504" s="260" t="s">
        <v>129</v>
      </c>
      <c r="G504" s="261">
        <v>5216.3590000000004</v>
      </c>
      <c r="H504" s="123">
        <f>+ICF[[#This Row],[Сума във Валута]]/RESOURCE!$F$2</f>
        <v>1612.0920213735835</v>
      </c>
      <c r="I504" s="259" t="s">
        <v>338</v>
      </c>
      <c r="J504" s="119"/>
      <c r="K504" s="119">
        <f t="shared" si="6"/>
        <v>44592</v>
      </c>
      <c r="L5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04" s="221" t="s">
        <v>321</v>
      </c>
      <c r="N504" s="221" t="s">
        <v>956</v>
      </c>
      <c r="O504" s="221" t="s">
        <v>4</v>
      </c>
      <c r="P504" s="118"/>
    </row>
    <row r="505" spans="2:16" s="90" customFormat="1" x14ac:dyDescent="0.25">
      <c r="B505" s="221" t="s">
        <v>73</v>
      </c>
      <c r="C505" s="257" t="s">
        <v>911</v>
      </c>
      <c r="D505" s="258">
        <v>44712</v>
      </c>
      <c r="E505" s="221" t="s">
        <v>337</v>
      </c>
      <c r="F505" s="260" t="s">
        <v>129</v>
      </c>
      <c r="G505" s="261">
        <v>1260.2329999999999</v>
      </c>
      <c r="H505" s="123">
        <f>+ICF[[#This Row],[Сума във Валута]]/RESOURCE!$F$2</f>
        <v>389.46927624645753</v>
      </c>
      <c r="I505" s="259" t="s">
        <v>338</v>
      </c>
      <c r="J505" s="119"/>
      <c r="K505" s="119">
        <f t="shared" si="6"/>
        <v>44592</v>
      </c>
      <c r="L5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05" s="221" t="s">
        <v>321</v>
      </c>
      <c r="N505" s="221" t="s">
        <v>956</v>
      </c>
      <c r="O505" s="221" t="s">
        <v>4</v>
      </c>
      <c r="P505" s="118"/>
    </row>
    <row r="506" spans="2:16" s="90" customFormat="1" x14ac:dyDescent="0.25">
      <c r="B506" s="221" t="s">
        <v>73</v>
      </c>
      <c r="C506" s="257" t="s">
        <v>376</v>
      </c>
      <c r="D506" s="258">
        <v>44620</v>
      </c>
      <c r="E506" s="221" t="s">
        <v>337</v>
      </c>
      <c r="F506" s="260" t="s">
        <v>129</v>
      </c>
      <c r="G506" s="261">
        <v>1456.2139999999999</v>
      </c>
      <c r="H506" s="123">
        <f>+ICF[[#This Row],[Сума във Валута]]/RESOURCE!$F$2</f>
        <v>450.03631284052943</v>
      </c>
      <c r="I506" s="259" t="s">
        <v>338</v>
      </c>
      <c r="J506" s="119"/>
      <c r="K506" s="119">
        <f t="shared" si="6"/>
        <v>44592</v>
      </c>
      <c r="L5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06" s="221" t="s">
        <v>321</v>
      </c>
      <c r="N506" s="221" t="s">
        <v>956</v>
      </c>
      <c r="O506" s="221" t="s">
        <v>4</v>
      </c>
      <c r="P506" s="118"/>
    </row>
    <row r="507" spans="2:16" s="90" customFormat="1" x14ac:dyDescent="0.25">
      <c r="B507" s="221" t="s">
        <v>73</v>
      </c>
      <c r="C507" s="257" t="s">
        <v>888</v>
      </c>
      <c r="D507" s="258">
        <v>44652</v>
      </c>
      <c r="E507" s="221" t="s">
        <v>337</v>
      </c>
      <c r="F507" s="260" t="s">
        <v>129</v>
      </c>
      <c r="G507" s="261">
        <v>41425.714</v>
      </c>
      <c r="H507" s="123">
        <f>+ICF[[#This Row],[Сума във Валута]]/RESOURCE!$F$2</f>
        <v>12802.42847915643</v>
      </c>
      <c r="I507" s="259" t="s">
        <v>338</v>
      </c>
      <c r="J507" s="119"/>
      <c r="K507" s="119">
        <f t="shared" si="6"/>
        <v>44592</v>
      </c>
      <c r="L5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07" s="221" t="s">
        <v>321</v>
      </c>
      <c r="N507" s="221" t="s">
        <v>956</v>
      </c>
      <c r="O507" s="221" t="s">
        <v>4</v>
      </c>
      <c r="P507" s="118"/>
    </row>
    <row r="508" spans="2:16" s="90" customFormat="1" x14ac:dyDescent="0.25">
      <c r="B508" s="221" t="s">
        <v>73</v>
      </c>
      <c r="C508" s="257" t="s">
        <v>640</v>
      </c>
      <c r="D508" s="258">
        <v>44742</v>
      </c>
      <c r="E508" s="221" t="s">
        <v>337</v>
      </c>
      <c r="F508" s="260" t="s">
        <v>129</v>
      </c>
      <c r="G508" s="261">
        <v>21778.077000000001</v>
      </c>
      <c r="H508" s="123">
        <f>+ICF[[#This Row],[Сума във Валута]]/RESOURCE!$F$2</f>
        <v>6730.4156352274731</v>
      </c>
      <c r="I508" s="259" t="s">
        <v>338</v>
      </c>
      <c r="J508" s="119"/>
      <c r="K508" s="119">
        <f t="shared" si="6"/>
        <v>44592</v>
      </c>
      <c r="L5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08" s="221" t="s">
        <v>321</v>
      </c>
      <c r="N508" s="221" t="s">
        <v>956</v>
      </c>
      <c r="O508" s="221" t="s">
        <v>4</v>
      </c>
      <c r="P508" s="118"/>
    </row>
    <row r="509" spans="2:16" s="90" customFormat="1" x14ac:dyDescent="0.25">
      <c r="B509" s="221" t="s">
        <v>73</v>
      </c>
      <c r="C509" s="257" t="s">
        <v>416</v>
      </c>
      <c r="D509" s="258">
        <v>44559</v>
      </c>
      <c r="E509" s="221" t="s">
        <v>337</v>
      </c>
      <c r="F509" s="260" t="s">
        <v>129</v>
      </c>
      <c r="G509" s="261">
        <v>29797.925999999999</v>
      </c>
      <c r="H509" s="123">
        <f>+ICF[[#This Row],[Сума във Валута]]/RESOURCE!$F$2</f>
        <v>9208.9134889068137</v>
      </c>
      <c r="I509" s="259" t="s">
        <v>338</v>
      </c>
      <c r="J509" s="119"/>
      <c r="K509" s="119">
        <f t="shared" si="6"/>
        <v>44592</v>
      </c>
      <c r="L5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09" s="221" t="s">
        <v>321</v>
      </c>
      <c r="N509" s="221" t="s">
        <v>956</v>
      </c>
      <c r="O509" s="221" t="s">
        <v>4</v>
      </c>
      <c r="P509" s="118"/>
    </row>
    <row r="510" spans="2:16" s="90" customFormat="1" x14ac:dyDescent="0.25">
      <c r="B510" s="221" t="s">
        <v>73</v>
      </c>
      <c r="C510" s="257" t="s">
        <v>795</v>
      </c>
      <c r="D510" s="258">
        <v>44588</v>
      </c>
      <c r="E510" s="221" t="s">
        <v>337</v>
      </c>
      <c r="F510" s="260" t="s">
        <v>129</v>
      </c>
      <c r="G510" s="261">
        <v>5931.6989999999996</v>
      </c>
      <c r="H510" s="123">
        <f>+ICF[[#This Row],[Сума във Валута]]/RESOURCE!$F$2</f>
        <v>1833.1645945169155</v>
      </c>
      <c r="I510" s="259" t="s">
        <v>338</v>
      </c>
      <c r="J510" s="119"/>
      <c r="K510" s="119">
        <f t="shared" si="6"/>
        <v>44592</v>
      </c>
      <c r="L5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10" s="221" t="s">
        <v>321</v>
      </c>
      <c r="N510" s="221" t="s">
        <v>956</v>
      </c>
      <c r="O510" s="221" t="s">
        <v>4</v>
      </c>
      <c r="P510" s="118"/>
    </row>
    <row r="511" spans="2:16" s="90" customFormat="1" x14ac:dyDescent="0.25">
      <c r="B511" s="221" t="s">
        <v>73</v>
      </c>
      <c r="C511" s="257" t="s">
        <v>795</v>
      </c>
      <c r="D511" s="258">
        <v>44622</v>
      </c>
      <c r="E511" s="221" t="s">
        <v>337</v>
      </c>
      <c r="F511" s="260" t="s">
        <v>129</v>
      </c>
      <c r="G511" s="261">
        <v>5180.5510000000004</v>
      </c>
      <c r="H511" s="123">
        <f>+ICF[[#This Row],[Сума във Валута]]/RESOURCE!$F$2</f>
        <v>1601.025721852913</v>
      </c>
      <c r="I511" s="259" t="s">
        <v>338</v>
      </c>
      <c r="J511" s="119"/>
      <c r="K511" s="119">
        <f t="shared" si="6"/>
        <v>44592</v>
      </c>
      <c r="L5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11" s="221" t="s">
        <v>321</v>
      </c>
      <c r="N511" s="221" t="s">
        <v>956</v>
      </c>
      <c r="O511" s="221" t="s">
        <v>4</v>
      </c>
      <c r="P511" s="118"/>
    </row>
    <row r="512" spans="2:16" s="90" customFormat="1" x14ac:dyDescent="0.25">
      <c r="B512" s="221" t="s">
        <v>73</v>
      </c>
      <c r="C512" s="257" t="s">
        <v>749</v>
      </c>
      <c r="D512" s="258">
        <v>44679</v>
      </c>
      <c r="E512" s="221" t="s">
        <v>337</v>
      </c>
      <c r="F512" s="260" t="s">
        <v>129</v>
      </c>
      <c r="G512" s="261">
        <v>7084.5150000000003</v>
      </c>
      <c r="H512" s="123">
        <f>+ICF[[#This Row],[Сума във Валута]]/RESOURCE!$F$2</f>
        <v>2189.4371355195208</v>
      </c>
      <c r="I512" s="259" t="s">
        <v>338</v>
      </c>
      <c r="J512" s="119"/>
      <c r="K512" s="119">
        <f t="shared" si="6"/>
        <v>44592</v>
      </c>
      <c r="L5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12" s="221" t="s">
        <v>321</v>
      </c>
      <c r="N512" s="221" t="s">
        <v>956</v>
      </c>
      <c r="O512" s="221" t="s">
        <v>4</v>
      </c>
      <c r="P512" s="118"/>
    </row>
    <row r="513" spans="2:16" s="90" customFormat="1" x14ac:dyDescent="0.25">
      <c r="B513" s="221" t="s">
        <v>73</v>
      </c>
      <c r="C513" s="257" t="s">
        <v>749</v>
      </c>
      <c r="D513" s="258">
        <v>44712</v>
      </c>
      <c r="E513" s="221" t="s">
        <v>337</v>
      </c>
      <c r="F513" s="260" t="s">
        <v>129</v>
      </c>
      <c r="G513" s="261">
        <v>4969.9290000000001</v>
      </c>
      <c r="H513" s="123">
        <f>+ICF[[#This Row],[Сума във Валута]]/RESOURCE!$F$2</f>
        <v>1535.933950806145</v>
      </c>
      <c r="I513" s="259" t="s">
        <v>338</v>
      </c>
      <c r="J513" s="119"/>
      <c r="K513" s="119">
        <f t="shared" si="6"/>
        <v>44592</v>
      </c>
      <c r="L5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13" s="221" t="s">
        <v>321</v>
      </c>
      <c r="N513" s="221" t="s">
        <v>956</v>
      </c>
      <c r="O513" s="221" t="s">
        <v>4</v>
      </c>
      <c r="P513" s="118"/>
    </row>
    <row r="514" spans="2:16" s="90" customFormat="1" x14ac:dyDescent="0.25">
      <c r="B514" s="221" t="s">
        <v>73</v>
      </c>
      <c r="C514" s="257" t="s">
        <v>890</v>
      </c>
      <c r="D514" s="258">
        <v>44712</v>
      </c>
      <c r="E514" s="221" t="s">
        <v>337</v>
      </c>
      <c r="F514" s="260" t="s">
        <v>129</v>
      </c>
      <c r="G514" s="261">
        <v>4312.0839999999998</v>
      </c>
      <c r="H514" s="123">
        <f>+ICF[[#This Row],[Сума във Валута]]/RESOURCE!$F$2</f>
        <v>1332.6299458861415</v>
      </c>
      <c r="I514" s="259" t="s">
        <v>338</v>
      </c>
      <c r="J514" s="119"/>
      <c r="K514" s="119">
        <f t="shared" ref="K514:K577" si="7">$K$1</f>
        <v>44592</v>
      </c>
      <c r="L5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14" s="221" t="s">
        <v>321</v>
      </c>
      <c r="N514" s="221" t="s">
        <v>956</v>
      </c>
      <c r="O514" s="221" t="s">
        <v>4</v>
      </c>
      <c r="P514" s="118"/>
    </row>
    <row r="515" spans="2:16" s="90" customFormat="1" x14ac:dyDescent="0.25">
      <c r="B515" s="221" t="s">
        <v>73</v>
      </c>
      <c r="C515" s="257" t="s">
        <v>824</v>
      </c>
      <c r="D515" s="258">
        <v>44712</v>
      </c>
      <c r="E515" s="221" t="s">
        <v>337</v>
      </c>
      <c r="F515" s="260" t="s">
        <v>129</v>
      </c>
      <c r="G515" s="261">
        <v>2869.9490000000001</v>
      </c>
      <c r="H515" s="123">
        <f>+ICF[[#This Row],[Сума във Валута]]/RESOURCE!$F$2</f>
        <v>886.94468395466924</v>
      </c>
      <c r="I515" s="259" t="s">
        <v>338</v>
      </c>
      <c r="J515" s="119"/>
      <c r="K515" s="119">
        <f t="shared" si="7"/>
        <v>44592</v>
      </c>
      <c r="L5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15" s="221" t="s">
        <v>321</v>
      </c>
      <c r="N515" s="221" t="s">
        <v>956</v>
      </c>
      <c r="O515" s="221" t="s">
        <v>4</v>
      </c>
      <c r="P515" s="118"/>
    </row>
    <row r="516" spans="2:16" s="90" customFormat="1" x14ac:dyDescent="0.25">
      <c r="B516" s="221" t="s">
        <v>73</v>
      </c>
      <c r="C516" s="257" t="s">
        <v>708</v>
      </c>
      <c r="D516" s="258">
        <v>44712</v>
      </c>
      <c r="E516" s="221" t="s">
        <v>337</v>
      </c>
      <c r="F516" s="260" t="s">
        <v>129</v>
      </c>
      <c r="G516" s="261">
        <v>176.45</v>
      </c>
      <c r="H516" s="123">
        <f>+ICF[[#This Row],[Сума във Валута]]/RESOURCE!$F$2</f>
        <v>54.531069884447902</v>
      </c>
      <c r="I516" s="259" t="s">
        <v>338</v>
      </c>
      <c r="J516" s="119"/>
      <c r="K516" s="119">
        <f t="shared" si="7"/>
        <v>44592</v>
      </c>
      <c r="L5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16" s="221" t="s">
        <v>321</v>
      </c>
      <c r="N516" s="221" t="s">
        <v>956</v>
      </c>
      <c r="O516" s="221" t="s">
        <v>4</v>
      </c>
      <c r="P516" s="118"/>
    </row>
    <row r="517" spans="2:16" s="90" customFormat="1" x14ac:dyDescent="0.25">
      <c r="B517" s="221" t="s">
        <v>73</v>
      </c>
      <c r="C517" s="257" t="s">
        <v>445</v>
      </c>
      <c r="D517" s="258">
        <v>44590</v>
      </c>
      <c r="E517" s="221" t="s">
        <v>337</v>
      </c>
      <c r="F517" s="260" t="s">
        <v>129</v>
      </c>
      <c r="G517" s="261">
        <v>1917.691</v>
      </c>
      <c r="H517" s="123">
        <f>+ICF[[#This Row],[Сума във Валута]]/RESOURCE!$F$2</f>
        <v>592.65368057680246</v>
      </c>
      <c r="I517" s="259" t="s">
        <v>338</v>
      </c>
      <c r="J517" s="119"/>
      <c r="K517" s="119">
        <f t="shared" si="7"/>
        <v>44592</v>
      </c>
      <c r="L5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17" s="221" t="s">
        <v>321</v>
      </c>
      <c r="N517" s="221" t="s">
        <v>956</v>
      </c>
      <c r="O517" s="221" t="s">
        <v>4</v>
      </c>
      <c r="P517" s="118"/>
    </row>
    <row r="518" spans="2:16" s="90" customFormat="1" x14ac:dyDescent="0.25">
      <c r="B518" s="221" t="s">
        <v>73</v>
      </c>
      <c r="C518" s="257" t="s">
        <v>445</v>
      </c>
      <c r="D518" s="258">
        <v>44622</v>
      </c>
      <c r="E518" s="221" t="s">
        <v>337</v>
      </c>
      <c r="F518" s="260" t="s">
        <v>129</v>
      </c>
      <c r="G518" s="261">
        <v>1989.8969999999999</v>
      </c>
      <c r="H518" s="123">
        <f>+ICF[[#This Row],[Сума във Валута]]/RESOURCE!$F$2</f>
        <v>614.968616434419</v>
      </c>
      <c r="I518" s="259" t="s">
        <v>338</v>
      </c>
      <c r="J518" s="119"/>
      <c r="K518" s="119">
        <f t="shared" si="7"/>
        <v>44592</v>
      </c>
      <c r="L5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18" s="221" t="s">
        <v>321</v>
      </c>
      <c r="N518" s="221" t="s">
        <v>956</v>
      </c>
      <c r="O518" s="221" t="s">
        <v>4</v>
      </c>
      <c r="P518" s="118"/>
    </row>
    <row r="519" spans="2:16" s="90" customFormat="1" x14ac:dyDescent="0.25">
      <c r="B519" s="221" t="s">
        <v>73</v>
      </c>
      <c r="C519" s="257" t="s">
        <v>429</v>
      </c>
      <c r="D519" s="258">
        <v>44472</v>
      </c>
      <c r="E519" s="221" t="s">
        <v>337</v>
      </c>
      <c r="F519" s="260" t="s">
        <v>129</v>
      </c>
      <c r="G519" s="261">
        <v>-1.2949999999999999</v>
      </c>
      <c r="H519" s="123">
        <f>+ICF[[#This Row],[Сума във Валута]]/RESOURCE!$F$2</f>
        <v>-0.40021385945230964</v>
      </c>
      <c r="I519" s="259" t="s">
        <v>338</v>
      </c>
      <c r="J519" s="119"/>
      <c r="K519" s="119">
        <f t="shared" si="7"/>
        <v>44592</v>
      </c>
      <c r="L5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19" s="221" t="s">
        <v>321</v>
      </c>
      <c r="N519" s="221" t="s">
        <v>956</v>
      </c>
      <c r="O519" s="221" t="s">
        <v>4</v>
      </c>
      <c r="P519" s="118"/>
    </row>
    <row r="520" spans="2:16" s="90" customFormat="1" x14ac:dyDescent="0.25">
      <c r="B520" s="221" t="s">
        <v>73</v>
      </c>
      <c r="C520" s="257" t="s">
        <v>1141</v>
      </c>
      <c r="D520" s="258">
        <v>44588</v>
      </c>
      <c r="E520" s="221" t="s">
        <v>337</v>
      </c>
      <c r="F520" s="260" t="s">
        <v>129</v>
      </c>
      <c r="G520" s="261">
        <v>7839.1239999999998</v>
      </c>
      <c r="H520" s="123">
        <f>+ICF[[#This Row],[Сума във Валута]]/RESOURCE!$F$2</f>
        <v>2422.6456144905233</v>
      </c>
      <c r="I520" s="259" t="s">
        <v>338</v>
      </c>
      <c r="J520" s="119"/>
      <c r="K520" s="119">
        <f t="shared" si="7"/>
        <v>44592</v>
      </c>
      <c r="L5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20" s="221" t="s">
        <v>321</v>
      </c>
      <c r="N520" s="221" t="s">
        <v>956</v>
      </c>
      <c r="O520" s="221" t="s">
        <v>4</v>
      </c>
      <c r="P520" s="118"/>
    </row>
    <row r="521" spans="2:16" s="90" customFormat="1" x14ac:dyDescent="0.25">
      <c r="B521" s="221" t="s">
        <v>73</v>
      </c>
      <c r="C521" s="257" t="s">
        <v>918</v>
      </c>
      <c r="D521" s="258">
        <v>44254</v>
      </c>
      <c r="E521" s="221" t="s">
        <v>337</v>
      </c>
      <c r="F521" s="260" t="s">
        <v>129</v>
      </c>
      <c r="G521" s="261">
        <v>-6.7130000000000001</v>
      </c>
      <c r="H521" s="123">
        <f>+ICF[[#This Row],[Сума във Валута]]/RESOURCE!$F$2</f>
        <v>-2.0746221146744053</v>
      </c>
      <c r="I521" s="259" t="s">
        <v>338</v>
      </c>
      <c r="J521" s="119"/>
      <c r="K521" s="119">
        <f t="shared" si="7"/>
        <v>44592</v>
      </c>
      <c r="L5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21" s="221" t="s">
        <v>321</v>
      </c>
      <c r="N521" s="221" t="s">
        <v>956</v>
      </c>
      <c r="O521" s="221" t="s">
        <v>4</v>
      </c>
      <c r="P521" s="118"/>
    </row>
    <row r="522" spans="2:16" s="90" customFormat="1" x14ac:dyDescent="0.25">
      <c r="B522" s="221" t="s">
        <v>73</v>
      </c>
      <c r="C522" s="257" t="s">
        <v>918</v>
      </c>
      <c r="D522" s="258">
        <v>44681</v>
      </c>
      <c r="E522" s="221" t="s">
        <v>337</v>
      </c>
      <c r="F522" s="260" t="s">
        <v>129</v>
      </c>
      <c r="G522" s="261">
        <v>877.10599999999999</v>
      </c>
      <c r="H522" s="123">
        <f>+ICF[[#This Row],[Сума във Валута]]/RESOURCE!$F$2</f>
        <v>271.06561962067758</v>
      </c>
      <c r="I522" s="259" t="s">
        <v>338</v>
      </c>
      <c r="J522" s="119"/>
      <c r="K522" s="119">
        <f t="shared" si="7"/>
        <v>44592</v>
      </c>
      <c r="L5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22" s="221" t="s">
        <v>321</v>
      </c>
      <c r="N522" s="221" t="s">
        <v>956</v>
      </c>
      <c r="O522" s="221" t="s">
        <v>4</v>
      </c>
      <c r="P522" s="118"/>
    </row>
    <row r="523" spans="2:16" s="90" customFormat="1" x14ac:dyDescent="0.25">
      <c r="B523" s="221" t="s">
        <v>73</v>
      </c>
      <c r="C523" s="257" t="s">
        <v>646</v>
      </c>
      <c r="D523" s="258">
        <v>44742</v>
      </c>
      <c r="E523" s="221" t="s">
        <v>337</v>
      </c>
      <c r="F523" s="260" t="s">
        <v>129</v>
      </c>
      <c r="G523" s="261">
        <v>7223.3379999999997</v>
      </c>
      <c r="H523" s="123">
        <f>+ICF[[#This Row],[Сума във Валута]]/RESOURCE!$F$2</f>
        <v>2232.3397522073569</v>
      </c>
      <c r="I523" s="259" t="s">
        <v>338</v>
      </c>
      <c r="J523" s="119"/>
      <c r="K523" s="119">
        <f t="shared" si="7"/>
        <v>44592</v>
      </c>
      <c r="L5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23" s="221" t="s">
        <v>321</v>
      </c>
      <c r="N523" s="221" t="s">
        <v>956</v>
      </c>
      <c r="O523" s="221" t="s">
        <v>4</v>
      </c>
      <c r="P523" s="118"/>
    </row>
    <row r="524" spans="2:16" s="90" customFormat="1" x14ac:dyDescent="0.25">
      <c r="B524" s="221" t="s">
        <v>73</v>
      </c>
      <c r="C524" s="257" t="s">
        <v>586</v>
      </c>
      <c r="D524" s="258">
        <v>44742</v>
      </c>
      <c r="E524" s="221" t="s">
        <v>337</v>
      </c>
      <c r="F524" s="260" t="s">
        <v>129</v>
      </c>
      <c r="G524" s="261">
        <v>1245.27</v>
      </c>
      <c r="H524" s="123">
        <f>+ICF[[#This Row],[Сума във Валута]]/RESOURCE!$F$2</f>
        <v>384.84502915843831</v>
      </c>
      <c r="I524" s="259" t="s">
        <v>338</v>
      </c>
      <c r="J524" s="119"/>
      <c r="K524" s="119">
        <f t="shared" si="7"/>
        <v>44592</v>
      </c>
      <c r="L5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24" s="221" t="s">
        <v>321</v>
      </c>
      <c r="N524" s="221" t="s">
        <v>956</v>
      </c>
      <c r="O524" s="221" t="s">
        <v>4</v>
      </c>
      <c r="P524" s="118"/>
    </row>
    <row r="525" spans="2:16" s="90" customFormat="1" x14ac:dyDescent="0.25">
      <c r="B525" s="221" t="s">
        <v>73</v>
      </c>
      <c r="C525" s="257" t="s">
        <v>1257</v>
      </c>
      <c r="D525" s="258">
        <v>41521</v>
      </c>
      <c r="E525" s="221" t="s">
        <v>337</v>
      </c>
      <c r="F525" s="260" t="s">
        <v>129</v>
      </c>
      <c r="G525" s="261">
        <v>-17.931999999999999</v>
      </c>
      <c r="H525" s="123">
        <f>+ICF[[#This Row],[Сума във Валута]]/RESOURCE!$F$2</f>
        <v>-5.5418030329720587</v>
      </c>
      <c r="I525" s="259" t="s">
        <v>338</v>
      </c>
      <c r="J525" s="119"/>
      <c r="K525" s="119">
        <f t="shared" si="7"/>
        <v>44592</v>
      </c>
      <c r="L5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25" s="221" t="s">
        <v>321</v>
      </c>
      <c r="N525" s="221" t="s">
        <v>956</v>
      </c>
      <c r="O525" s="221" t="s">
        <v>4</v>
      </c>
      <c r="P525" s="118"/>
    </row>
    <row r="526" spans="2:16" s="90" customFormat="1" x14ac:dyDescent="0.25">
      <c r="B526" s="221" t="s">
        <v>73</v>
      </c>
      <c r="C526" s="257" t="s">
        <v>729</v>
      </c>
      <c r="D526" s="258">
        <v>44679</v>
      </c>
      <c r="E526" s="221" t="s">
        <v>337</v>
      </c>
      <c r="F526" s="260" t="s">
        <v>129</v>
      </c>
      <c r="G526" s="261">
        <v>21444.400000000001</v>
      </c>
      <c r="H526" s="123">
        <f>+ICF[[#This Row],[Сума във Валута]]/RESOURCE!$F$2</f>
        <v>6627.2942761691966</v>
      </c>
      <c r="I526" s="259" t="s">
        <v>338</v>
      </c>
      <c r="J526" s="119"/>
      <c r="K526" s="119">
        <f t="shared" si="7"/>
        <v>44592</v>
      </c>
      <c r="L5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26" s="221" t="s">
        <v>321</v>
      </c>
      <c r="N526" s="221" t="s">
        <v>956</v>
      </c>
      <c r="O526" s="221" t="s">
        <v>4</v>
      </c>
      <c r="P526" s="118"/>
    </row>
    <row r="527" spans="2:16" s="90" customFormat="1" x14ac:dyDescent="0.25">
      <c r="B527" s="221" t="s">
        <v>73</v>
      </c>
      <c r="C527" s="257" t="s">
        <v>347</v>
      </c>
      <c r="D527" s="258">
        <v>44642</v>
      </c>
      <c r="E527" s="221" t="s">
        <v>337</v>
      </c>
      <c r="F527" s="260" t="s">
        <v>129</v>
      </c>
      <c r="G527" s="261">
        <v>965.05600000000004</v>
      </c>
      <c r="H527" s="123">
        <f>+ICF[[#This Row],[Сума във Валута]]/RESOURCE!$F$2</f>
        <v>298.2461670637901</v>
      </c>
      <c r="I527" s="259" t="s">
        <v>338</v>
      </c>
      <c r="J527" s="119"/>
      <c r="K527" s="119">
        <f t="shared" si="7"/>
        <v>44592</v>
      </c>
      <c r="L5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527" s="221" t="s">
        <v>321</v>
      </c>
      <c r="N527" s="221" t="s">
        <v>956</v>
      </c>
      <c r="O527" s="221" t="s">
        <v>4</v>
      </c>
      <c r="P527" s="118"/>
    </row>
    <row r="528" spans="2:16" s="90" customFormat="1" x14ac:dyDescent="0.25">
      <c r="B528" s="221" t="s">
        <v>73</v>
      </c>
      <c r="C528" s="257" t="s">
        <v>347</v>
      </c>
      <c r="D528" s="258">
        <v>44648</v>
      </c>
      <c r="E528" s="221" t="s">
        <v>337</v>
      </c>
      <c r="F528" s="260" t="s">
        <v>129</v>
      </c>
      <c r="G528" s="261">
        <v>849.41200000000003</v>
      </c>
      <c r="H528" s="123">
        <f>+ICF[[#This Row],[Сума във Валута]]/RESOURCE!$F$2</f>
        <v>262.50691489197317</v>
      </c>
      <c r="I528" s="259" t="s">
        <v>338</v>
      </c>
      <c r="J528" s="119"/>
      <c r="K528" s="119">
        <f t="shared" si="7"/>
        <v>44592</v>
      </c>
      <c r="L5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28" s="221" t="s">
        <v>321</v>
      </c>
      <c r="N528" s="221" t="s">
        <v>956</v>
      </c>
      <c r="O528" s="221" t="s">
        <v>4</v>
      </c>
      <c r="P528" s="118"/>
    </row>
    <row r="529" spans="2:16" s="90" customFormat="1" x14ac:dyDescent="0.25">
      <c r="B529" s="221" t="s">
        <v>73</v>
      </c>
      <c r="C529" s="257" t="s">
        <v>351</v>
      </c>
      <c r="D529" s="258">
        <v>44619</v>
      </c>
      <c r="E529" s="221" t="s">
        <v>337</v>
      </c>
      <c r="F529" s="260" t="s">
        <v>129</v>
      </c>
      <c r="G529" s="261">
        <v>272.43799999999999</v>
      </c>
      <c r="H529" s="123">
        <f>+ICF[[#This Row],[Сума във Валута]]/RESOURCE!$F$2</f>
        <v>84.195724665226507</v>
      </c>
      <c r="I529" s="259" t="s">
        <v>338</v>
      </c>
      <c r="J529" s="119"/>
      <c r="K529" s="119">
        <f t="shared" si="7"/>
        <v>44592</v>
      </c>
      <c r="L5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529" s="221" t="s">
        <v>321</v>
      </c>
      <c r="N529" s="221" t="s">
        <v>956</v>
      </c>
      <c r="O529" s="221" t="s">
        <v>4</v>
      </c>
      <c r="P529" s="118"/>
    </row>
    <row r="530" spans="2:16" s="90" customFormat="1" x14ac:dyDescent="0.25">
      <c r="B530" s="221" t="s">
        <v>73</v>
      </c>
      <c r="C530" s="257" t="s">
        <v>351</v>
      </c>
      <c r="D530" s="258">
        <v>44626</v>
      </c>
      <c r="E530" s="221" t="s">
        <v>337</v>
      </c>
      <c r="F530" s="260" t="s">
        <v>129</v>
      </c>
      <c r="G530" s="261">
        <v>873.25099999999998</v>
      </c>
      <c r="H530" s="123">
        <f>+ICF[[#This Row],[Сума във Валута]]/RESOURCE!$F$2</f>
        <v>269.8742494058601</v>
      </c>
      <c r="I530" s="259" t="s">
        <v>338</v>
      </c>
      <c r="J530" s="119"/>
      <c r="K530" s="119">
        <f t="shared" si="7"/>
        <v>44592</v>
      </c>
      <c r="L5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30" s="221" t="s">
        <v>321</v>
      </c>
      <c r="N530" s="221" t="s">
        <v>956</v>
      </c>
      <c r="O530" s="221" t="s">
        <v>4</v>
      </c>
      <c r="P530" s="118"/>
    </row>
    <row r="531" spans="2:16" s="90" customFormat="1" x14ac:dyDescent="0.25">
      <c r="B531" s="221" t="s">
        <v>73</v>
      </c>
      <c r="C531" s="257" t="s">
        <v>351</v>
      </c>
      <c r="D531" s="258">
        <v>44662</v>
      </c>
      <c r="E531" s="221" t="s">
        <v>337</v>
      </c>
      <c r="F531" s="260" t="s">
        <v>129</v>
      </c>
      <c r="G531" s="261">
        <v>782.06100000000004</v>
      </c>
      <c r="H531" s="123">
        <f>+ICF[[#This Row],[Сума във Валута]]/RESOURCE!$F$2</f>
        <v>241.69239470048862</v>
      </c>
      <c r="I531" s="259" t="s">
        <v>338</v>
      </c>
      <c r="J531" s="119"/>
      <c r="K531" s="119">
        <f t="shared" si="7"/>
        <v>44592</v>
      </c>
      <c r="L5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31" s="221" t="s">
        <v>321</v>
      </c>
      <c r="N531" s="221" t="s">
        <v>956</v>
      </c>
      <c r="O531" s="221" t="s">
        <v>4</v>
      </c>
      <c r="P531" s="118"/>
    </row>
    <row r="532" spans="2:16" s="90" customFormat="1" x14ac:dyDescent="0.25">
      <c r="B532" s="221" t="s">
        <v>73</v>
      </c>
      <c r="C532" s="257" t="s">
        <v>610</v>
      </c>
      <c r="D532" s="258">
        <v>44538</v>
      </c>
      <c r="E532" s="221" t="s">
        <v>337</v>
      </c>
      <c r="F532" s="260" t="s">
        <v>129</v>
      </c>
      <c r="G532" s="261">
        <v>781.24</v>
      </c>
      <c r="H532" s="123">
        <f>+ICF[[#This Row],[Сума във Валута]]/RESOURCE!$F$2</f>
        <v>241.43866838495939</v>
      </c>
      <c r="I532" s="259" t="s">
        <v>338</v>
      </c>
      <c r="J532" s="119"/>
      <c r="K532" s="119">
        <f t="shared" si="7"/>
        <v>44592</v>
      </c>
      <c r="L5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32" s="221" t="s">
        <v>321</v>
      </c>
      <c r="N532" s="221" t="s">
        <v>956</v>
      </c>
      <c r="O532" s="221" t="s">
        <v>4</v>
      </c>
      <c r="P532" s="118"/>
    </row>
    <row r="533" spans="2:16" x14ac:dyDescent="0.25">
      <c r="B533" s="221" t="s">
        <v>73</v>
      </c>
      <c r="C533" s="257" t="s">
        <v>610</v>
      </c>
      <c r="D533" s="258">
        <v>44593</v>
      </c>
      <c r="E533" s="221" t="s">
        <v>337</v>
      </c>
      <c r="F533" s="260" t="s">
        <v>129</v>
      </c>
      <c r="G533" s="261">
        <v>781.24</v>
      </c>
      <c r="H533" s="123">
        <f>+ICF[[#This Row],[Сума във Валута]]/RESOURCE!$F$2</f>
        <v>241.43866838495939</v>
      </c>
      <c r="I533" s="259" t="s">
        <v>338</v>
      </c>
      <c r="J533" s="119"/>
      <c r="K533" s="119">
        <f t="shared" si="7"/>
        <v>44592</v>
      </c>
      <c r="L5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33" s="221" t="s">
        <v>321</v>
      </c>
      <c r="N533" s="221" t="s">
        <v>956</v>
      </c>
      <c r="O533" s="221" t="s">
        <v>4</v>
      </c>
      <c r="P533" s="118"/>
    </row>
    <row r="534" spans="2:16" x14ac:dyDescent="0.25">
      <c r="B534" s="221" t="s">
        <v>73</v>
      </c>
      <c r="C534" s="257" t="s">
        <v>610</v>
      </c>
      <c r="D534" s="258">
        <v>44606</v>
      </c>
      <c r="E534" s="221" t="s">
        <v>337</v>
      </c>
      <c r="F534" s="260" t="s">
        <v>129</v>
      </c>
      <c r="G534" s="261">
        <v>781.24</v>
      </c>
      <c r="H534" s="123">
        <f>+ICF[[#This Row],[Сума във Валута]]/RESOURCE!$F$2</f>
        <v>241.43866838495939</v>
      </c>
      <c r="I534" s="259" t="s">
        <v>338</v>
      </c>
      <c r="J534" s="119"/>
      <c r="K534" s="119">
        <f t="shared" si="7"/>
        <v>44592</v>
      </c>
      <c r="L5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534" s="221" t="s">
        <v>321</v>
      </c>
      <c r="N534" s="221" t="s">
        <v>956</v>
      </c>
      <c r="O534" s="221" t="s">
        <v>4</v>
      </c>
      <c r="P534" s="118"/>
    </row>
    <row r="535" spans="2:16" x14ac:dyDescent="0.25">
      <c r="B535" s="221" t="s">
        <v>73</v>
      </c>
      <c r="C535" s="257" t="s">
        <v>610</v>
      </c>
      <c r="D535" s="258">
        <v>44633</v>
      </c>
      <c r="E535" s="221" t="s">
        <v>337</v>
      </c>
      <c r="F535" s="260" t="s">
        <v>129</v>
      </c>
      <c r="G535" s="261">
        <v>353.584</v>
      </c>
      <c r="H535" s="123">
        <f>+ICF[[#This Row],[Сума във Валута]]/RESOURCE!$F$2</f>
        <v>109.27352685759494</v>
      </c>
      <c r="I535" s="259" t="s">
        <v>338</v>
      </c>
      <c r="J535" s="119"/>
      <c r="K535" s="119">
        <f t="shared" si="7"/>
        <v>44592</v>
      </c>
      <c r="L5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535" s="221" t="s">
        <v>321</v>
      </c>
      <c r="N535" s="221" t="s">
        <v>956</v>
      </c>
      <c r="O535" s="221" t="s">
        <v>4</v>
      </c>
      <c r="P535" s="118"/>
    </row>
    <row r="536" spans="2:16" x14ac:dyDescent="0.25">
      <c r="B536" s="221" t="s">
        <v>73</v>
      </c>
      <c r="C536" s="257" t="s">
        <v>610</v>
      </c>
      <c r="D536" s="258">
        <v>44647</v>
      </c>
      <c r="E536" s="221" t="s">
        <v>337</v>
      </c>
      <c r="F536" s="260" t="s">
        <v>129</v>
      </c>
      <c r="G536" s="261">
        <v>781.24</v>
      </c>
      <c r="H536" s="123">
        <f>+ICF[[#This Row],[Сума във Валута]]/RESOURCE!$F$2</f>
        <v>241.43866838495939</v>
      </c>
      <c r="I536" s="259" t="s">
        <v>338</v>
      </c>
      <c r="J536" s="119"/>
      <c r="K536" s="119">
        <f t="shared" si="7"/>
        <v>44592</v>
      </c>
      <c r="L5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536" s="221" t="s">
        <v>321</v>
      </c>
      <c r="N536" s="221" t="s">
        <v>956</v>
      </c>
      <c r="O536" s="221" t="s">
        <v>4</v>
      </c>
      <c r="P536" s="118"/>
    </row>
    <row r="537" spans="2:16" x14ac:dyDescent="0.25">
      <c r="B537" s="221" t="s">
        <v>73</v>
      </c>
      <c r="C537" s="257" t="s">
        <v>610</v>
      </c>
      <c r="D537" s="258">
        <v>44662</v>
      </c>
      <c r="E537" s="221" t="s">
        <v>337</v>
      </c>
      <c r="F537" s="260" t="s">
        <v>129</v>
      </c>
      <c r="G537" s="261">
        <v>272.49099999999999</v>
      </c>
      <c r="H537" s="123">
        <f>+ICF[[#This Row],[Сума във Валута]]/RESOURCE!$F$2</f>
        <v>84.212104074146183</v>
      </c>
      <c r="I537" s="259" t="s">
        <v>338</v>
      </c>
      <c r="J537" s="119"/>
      <c r="K537" s="119">
        <f t="shared" si="7"/>
        <v>44592</v>
      </c>
      <c r="L5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37" s="221" t="s">
        <v>321</v>
      </c>
      <c r="N537" s="221" t="s">
        <v>956</v>
      </c>
      <c r="O537" s="221" t="s">
        <v>4</v>
      </c>
      <c r="P537" s="118"/>
    </row>
    <row r="538" spans="2:16" x14ac:dyDescent="0.25">
      <c r="B538" s="221" t="s">
        <v>73</v>
      </c>
      <c r="C538" s="257" t="s">
        <v>610</v>
      </c>
      <c r="D538" s="258">
        <v>44668</v>
      </c>
      <c r="E538" s="221" t="s">
        <v>337</v>
      </c>
      <c r="F538" s="260" t="s">
        <v>129</v>
      </c>
      <c r="G538" s="261">
        <v>508.73</v>
      </c>
      <c r="H538" s="123">
        <f>+ICF[[#This Row],[Сума във Валута]]/RESOURCE!$F$2</f>
        <v>157.22069244723821</v>
      </c>
      <c r="I538" s="259" t="s">
        <v>338</v>
      </c>
      <c r="J538" s="119"/>
      <c r="K538" s="119">
        <f t="shared" si="7"/>
        <v>44592</v>
      </c>
      <c r="L5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38" s="221" t="s">
        <v>321</v>
      </c>
      <c r="N538" s="221" t="s">
        <v>956</v>
      </c>
      <c r="O538" s="221" t="s">
        <v>4</v>
      </c>
      <c r="P538" s="118"/>
    </row>
    <row r="539" spans="2:16" x14ac:dyDescent="0.25">
      <c r="B539" s="221" t="s">
        <v>73</v>
      </c>
      <c r="C539" s="257" t="s">
        <v>1258</v>
      </c>
      <c r="D539" s="258">
        <v>43505</v>
      </c>
      <c r="E539" s="221" t="s">
        <v>337</v>
      </c>
      <c r="F539" s="260" t="s">
        <v>129</v>
      </c>
      <c r="G539" s="261">
        <v>-6.0049999999999999</v>
      </c>
      <c r="H539" s="123">
        <f>+ICF[[#This Row],[Сума във Валута]]/RESOURCE!$F$2</f>
        <v>-1.8558179351437216</v>
      </c>
      <c r="I539" s="259" t="s">
        <v>338</v>
      </c>
      <c r="J539" s="119"/>
      <c r="K539" s="119">
        <f t="shared" si="7"/>
        <v>44592</v>
      </c>
      <c r="L5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39" s="221" t="s">
        <v>321</v>
      </c>
      <c r="N539" s="221" t="s">
        <v>956</v>
      </c>
      <c r="O539" s="221" t="s">
        <v>4</v>
      </c>
      <c r="P539" s="118"/>
    </row>
    <row r="540" spans="2:16" x14ac:dyDescent="0.25">
      <c r="B540" s="221" t="s">
        <v>73</v>
      </c>
      <c r="C540" s="257" t="s">
        <v>432</v>
      </c>
      <c r="D540" s="258">
        <v>44475</v>
      </c>
      <c r="E540" s="221" t="s">
        <v>337</v>
      </c>
      <c r="F540" s="260" t="s">
        <v>129</v>
      </c>
      <c r="G540" s="261">
        <v>302.04199999999997</v>
      </c>
      <c r="H540" s="123">
        <f>+ICF[[#This Row],[Сума във Валута]]/RESOURCE!$F$2</f>
        <v>93.344706205941705</v>
      </c>
      <c r="I540" s="259" t="s">
        <v>338</v>
      </c>
      <c r="J540" s="119"/>
      <c r="K540" s="119">
        <f t="shared" si="7"/>
        <v>44592</v>
      </c>
      <c r="L5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40" s="221" t="s">
        <v>321</v>
      </c>
      <c r="N540" s="221" t="s">
        <v>956</v>
      </c>
      <c r="O540" s="221" t="s">
        <v>4</v>
      </c>
      <c r="P540" s="118"/>
    </row>
    <row r="541" spans="2:16" x14ac:dyDescent="0.25">
      <c r="B541" s="221" t="s">
        <v>73</v>
      </c>
      <c r="C541" s="257" t="s">
        <v>432</v>
      </c>
      <c r="D541" s="258">
        <v>44475</v>
      </c>
      <c r="E541" s="221" t="s">
        <v>337</v>
      </c>
      <c r="F541" s="260" t="s">
        <v>129</v>
      </c>
      <c r="G541" s="261">
        <v>302.04199999999997</v>
      </c>
      <c r="H541" s="123">
        <f>+ICF[[#This Row],[Сума във Валута]]/RESOURCE!$F$2</f>
        <v>93.344706205941705</v>
      </c>
      <c r="I541" s="259" t="s">
        <v>338</v>
      </c>
      <c r="J541" s="119"/>
      <c r="K541" s="119">
        <f t="shared" si="7"/>
        <v>44592</v>
      </c>
      <c r="L5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41" s="221" t="s">
        <v>321</v>
      </c>
      <c r="N541" s="221" t="s">
        <v>956</v>
      </c>
      <c r="O541" s="221" t="s">
        <v>4</v>
      </c>
      <c r="P541" s="118"/>
    </row>
    <row r="542" spans="2:16" x14ac:dyDescent="0.25">
      <c r="B542" s="221" t="s">
        <v>73</v>
      </c>
      <c r="C542" s="257" t="s">
        <v>432</v>
      </c>
      <c r="D542" s="258">
        <v>44529</v>
      </c>
      <c r="E542" s="221" t="s">
        <v>337</v>
      </c>
      <c r="F542" s="260" t="s">
        <v>129</v>
      </c>
      <c r="G542" s="261">
        <v>832.56</v>
      </c>
      <c r="H542" s="123">
        <f>+ICF[[#This Row],[Сума във Валута]]/RESOURCE!$F$2</f>
        <v>257.29888094642075</v>
      </c>
      <c r="I542" s="259" t="s">
        <v>338</v>
      </c>
      <c r="J542" s="119"/>
      <c r="K542" s="119">
        <f t="shared" si="7"/>
        <v>44592</v>
      </c>
      <c r="L5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42" s="221" t="s">
        <v>321</v>
      </c>
      <c r="N542" s="221" t="s">
        <v>956</v>
      </c>
      <c r="O542" s="221" t="s">
        <v>4</v>
      </c>
      <c r="P542" s="118"/>
    </row>
    <row r="543" spans="2:16" x14ac:dyDescent="0.25">
      <c r="B543" s="221" t="s">
        <v>73</v>
      </c>
      <c r="C543" s="257" t="s">
        <v>432</v>
      </c>
      <c r="D543" s="258">
        <v>44663</v>
      </c>
      <c r="E543" s="221" t="s">
        <v>337</v>
      </c>
      <c r="F543" s="260" t="s">
        <v>129</v>
      </c>
      <c r="G543" s="261">
        <v>245.29400000000001</v>
      </c>
      <c r="H543" s="123">
        <f>+ICF[[#This Row],[Сума във Валута]]/RESOURCE!$F$2</f>
        <v>75.806994934745049</v>
      </c>
      <c r="I543" s="259" t="s">
        <v>338</v>
      </c>
      <c r="J543" s="119"/>
      <c r="K543" s="119">
        <f t="shared" si="7"/>
        <v>44592</v>
      </c>
      <c r="L5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43" s="221" t="s">
        <v>321</v>
      </c>
      <c r="N543" s="221" t="s">
        <v>956</v>
      </c>
      <c r="O543" s="221" t="s">
        <v>4</v>
      </c>
      <c r="P543" s="118"/>
    </row>
    <row r="544" spans="2:16" x14ac:dyDescent="0.25">
      <c r="B544" s="221" t="s">
        <v>73</v>
      </c>
      <c r="C544" s="257" t="s">
        <v>432</v>
      </c>
      <c r="D544" s="258">
        <v>44663</v>
      </c>
      <c r="E544" s="221" t="s">
        <v>337</v>
      </c>
      <c r="F544" s="260" t="s">
        <v>129</v>
      </c>
      <c r="G544" s="261">
        <v>302.04199999999997</v>
      </c>
      <c r="H544" s="123">
        <f>+ICF[[#This Row],[Сума във Валута]]/RESOURCE!$F$2</f>
        <v>93.344706205941705</v>
      </c>
      <c r="I544" s="259" t="s">
        <v>338</v>
      </c>
      <c r="J544" s="119"/>
      <c r="K544" s="119">
        <f t="shared" si="7"/>
        <v>44592</v>
      </c>
      <c r="L5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44" s="221" t="s">
        <v>321</v>
      </c>
      <c r="N544" s="221" t="s">
        <v>956</v>
      </c>
      <c r="O544" s="221" t="s">
        <v>4</v>
      </c>
      <c r="P544" s="118"/>
    </row>
    <row r="545" spans="2:16" x14ac:dyDescent="0.25">
      <c r="B545" s="221" t="s">
        <v>73</v>
      </c>
      <c r="C545" s="257" t="s">
        <v>432</v>
      </c>
      <c r="D545" s="258">
        <v>44665</v>
      </c>
      <c r="E545" s="221" t="s">
        <v>337</v>
      </c>
      <c r="F545" s="260" t="s">
        <v>129</v>
      </c>
      <c r="G545" s="261">
        <v>543.24</v>
      </c>
      <c r="H545" s="123">
        <f>+ICF[[#This Row],[Сума във Валута]]/RESOURCE!$F$2</f>
        <v>167.88585097210247</v>
      </c>
      <c r="I545" s="259" t="s">
        <v>338</v>
      </c>
      <c r="J545" s="119"/>
      <c r="K545" s="119">
        <f t="shared" si="7"/>
        <v>44592</v>
      </c>
      <c r="L5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45" s="221" t="s">
        <v>321</v>
      </c>
      <c r="N545" s="221" t="s">
        <v>956</v>
      </c>
      <c r="O545" s="221" t="s">
        <v>4</v>
      </c>
      <c r="P545" s="118"/>
    </row>
    <row r="546" spans="2:16" x14ac:dyDescent="0.25">
      <c r="B546" s="221" t="s">
        <v>73</v>
      </c>
      <c r="C546" s="257" t="s">
        <v>432</v>
      </c>
      <c r="D546" s="258">
        <v>44665</v>
      </c>
      <c r="E546" s="221" t="s">
        <v>337</v>
      </c>
      <c r="F546" s="260" t="s">
        <v>129</v>
      </c>
      <c r="G546" s="261">
        <v>321.89999999999998</v>
      </c>
      <c r="H546" s="123">
        <f>+ICF[[#This Row],[Сума във Валута]]/RESOURCE!$F$2</f>
        <v>99.481730778145533</v>
      </c>
      <c r="I546" s="259" t="s">
        <v>338</v>
      </c>
      <c r="J546" s="119"/>
      <c r="K546" s="119">
        <f t="shared" si="7"/>
        <v>44592</v>
      </c>
      <c r="L5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46" s="221" t="s">
        <v>321</v>
      </c>
      <c r="N546" s="221" t="s">
        <v>956</v>
      </c>
      <c r="O546" s="221" t="s">
        <v>4</v>
      </c>
      <c r="P546" s="118"/>
    </row>
    <row r="547" spans="2:16" x14ac:dyDescent="0.25">
      <c r="B547" s="221" t="s">
        <v>73</v>
      </c>
      <c r="C547" s="257" t="s">
        <v>432</v>
      </c>
      <c r="D547" s="258">
        <v>44665</v>
      </c>
      <c r="E547" s="221" t="s">
        <v>337</v>
      </c>
      <c r="F547" s="260" t="s">
        <v>129</v>
      </c>
      <c r="G547" s="261">
        <v>543.24</v>
      </c>
      <c r="H547" s="123">
        <f>+ICF[[#This Row],[Сума във Валута]]/RESOURCE!$F$2</f>
        <v>167.88585097210247</v>
      </c>
      <c r="I547" s="259" t="s">
        <v>338</v>
      </c>
      <c r="J547" s="119"/>
      <c r="K547" s="119">
        <f t="shared" si="7"/>
        <v>44592</v>
      </c>
      <c r="L5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47" s="221" t="s">
        <v>321</v>
      </c>
      <c r="N547" s="221" t="s">
        <v>956</v>
      </c>
      <c r="O547" s="221" t="s">
        <v>4</v>
      </c>
      <c r="P547" s="118"/>
    </row>
    <row r="548" spans="2:16" x14ac:dyDescent="0.25">
      <c r="B548" s="221" t="s">
        <v>73</v>
      </c>
      <c r="C548" s="257" t="s">
        <v>432</v>
      </c>
      <c r="D548" s="258">
        <v>44666</v>
      </c>
      <c r="E548" s="221" t="s">
        <v>337</v>
      </c>
      <c r="F548" s="260" t="s">
        <v>129</v>
      </c>
      <c r="G548" s="261">
        <v>321.89999999999998</v>
      </c>
      <c r="H548" s="123">
        <f>+ICF[[#This Row],[Сума във Валута]]/RESOURCE!$F$2</f>
        <v>99.481730778145533</v>
      </c>
      <c r="I548" s="259" t="s">
        <v>338</v>
      </c>
      <c r="J548" s="119"/>
      <c r="K548" s="119">
        <f t="shared" si="7"/>
        <v>44592</v>
      </c>
      <c r="L5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48" s="221" t="s">
        <v>321</v>
      </c>
      <c r="N548" s="221" t="s">
        <v>956</v>
      </c>
      <c r="O548" s="221" t="s">
        <v>4</v>
      </c>
      <c r="P548" s="118"/>
    </row>
    <row r="549" spans="2:16" x14ac:dyDescent="0.25">
      <c r="B549" s="221" t="s">
        <v>73</v>
      </c>
      <c r="C549" s="257" t="s">
        <v>432</v>
      </c>
      <c r="D549" s="258">
        <v>44672</v>
      </c>
      <c r="E549" s="221" t="s">
        <v>337</v>
      </c>
      <c r="F549" s="260" t="s">
        <v>129</v>
      </c>
      <c r="G549" s="261">
        <v>321.89999999999998</v>
      </c>
      <c r="H549" s="123">
        <f>+ICF[[#This Row],[Сума във Валута]]/RESOURCE!$F$2</f>
        <v>99.481730778145533</v>
      </c>
      <c r="I549" s="259" t="s">
        <v>338</v>
      </c>
      <c r="J549" s="119"/>
      <c r="K549" s="119">
        <f t="shared" si="7"/>
        <v>44592</v>
      </c>
      <c r="L5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49" s="221" t="s">
        <v>321</v>
      </c>
      <c r="N549" s="221" t="s">
        <v>956</v>
      </c>
      <c r="O549" s="221" t="s">
        <v>4</v>
      </c>
      <c r="P549" s="118"/>
    </row>
    <row r="550" spans="2:16" x14ac:dyDescent="0.25">
      <c r="B550" s="221" t="s">
        <v>73</v>
      </c>
      <c r="C550" s="257" t="s">
        <v>432</v>
      </c>
      <c r="D550" s="258">
        <v>44679</v>
      </c>
      <c r="E550" s="221" t="s">
        <v>337</v>
      </c>
      <c r="F550" s="260" t="s">
        <v>129</v>
      </c>
      <c r="G550" s="261">
        <v>261.20999999999998</v>
      </c>
      <c r="H550" s="123">
        <f>+ICF[[#This Row],[Сума във Валута]]/RESOURCE!$F$2</f>
        <v>80.725762337867025</v>
      </c>
      <c r="I550" s="259" t="s">
        <v>338</v>
      </c>
      <c r="J550" s="119"/>
      <c r="K550" s="119">
        <f t="shared" si="7"/>
        <v>44592</v>
      </c>
      <c r="L5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50" s="221" t="s">
        <v>321</v>
      </c>
      <c r="N550" s="221" t="s">
        <v>956</v>
      </c>
      <c r="O550" s="221" t="s">
        <v>4</v>
      </c>
      <c r="P550" s="118"/>
    </row>
    <row r="551" spans="2:16" x14ac:dyDescent="0.25">
      <c r="B551" s="221" t="s">
        <v>73</v>
      </c>
      <c r="C551" s="257" t="s">
        <v>432</v>
      </c>
      <c r="D551" s="258">
        <v>44682</v>
      </c>
      <c r="E551" s="221" t="s">
        <v>337</v>
      </c>
      <c r="F551" s="260" t="s">
        <v>129</v>
      </c>
      <c r="G551" s="261">
        <v>788.38</v>
      </c>
      <c r="H551" s="123">
        <f>+ICF[[#This Row],[Сума във Валута]]/RESOURCE!$F$2</f>
        <v>243.64525290734508</v>
      </c>
      <c r="I551" s="259" t="s">
        <v>338</v>
      </c>
      <c r="J551" s="119"/>
      <c r="K551" s="119">
        <f t="shared" si="7"/>
        <v>44592</v>
      </c>
      <c r="L5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51" s="221" t="s">
        <v>321</v>
      </c>
      <c r="N551" s="221" t="s">
        <v>956</v>
      </c>
      <c r="O551" s="221" t="s">
        <v>4</v>
      </c>
      <c r="P551" s="118"/>
    </row>
    <row r="552" spans="2:16" x14ac:dyDescent="0.25">
      <c r="B552" s="221" t="s">
        <v>73</v>
      </c>
      <c r="C552" s="257" t="s">
        <v>489</v>
      </c>
      <c r="D552" s="258">
        <v>44682</v>
      </c>
      <c r="E552" s="221" t="s">
        <v>337</v>
      </c>
      <c r="F552" s="260" t="s">
        <v>129</v>
      </c>
      <c r="G552" s="261">
        <v>272.64800000000002</v>
      </c>
      <c r="H552" s="123">
        <f>+ICF[[#This Row],[Сума във Валута]]/RESOURCE!$F$2</f>
        <v>84.260624210002575</v>
      </c>
      <c r="I552" s="259" t="s">
        <v>338</v>
      </c>
      <c r="J552" s="119"/>
      <c r="K552" s="119">
        <f t="shared" si="7"/>
        <v>44592</v>
      </c>
      <c r="L5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52" s="221" t="s">
        <v>321</v>
      </c>
      <c r="N552" s="221" t="s">
        <v>956</v>
      </c>
      <c r="O552" s="221" t="s">
        <v>4</v>
      </c>
      <c r="P552" s="118"/>
    </row>
    <row r="553" spans="2:16" x14ac:dyDescent="0.25">
      <c r="B553" s="221" t="s">
        <v>73</v>
      </c>
      <c r="C553" s="257" t="s">
        <v>1130</v>
      </c>
      <c r="D553" s="258">
        <v>44568</v>
      </c>
      <c r="E553" s="221" t="s">
        <v>337</v>
      </c>
      <c r="F553" s="260" t="s">
        <v>129</v>
      </c>
      <c r="G553" s="261">
        <v>1062.0719999999999</v>
      </c>
      <c r="H553" s="123">
        <f>+ICF[[#This Row],[Сума във Валута]]/RESOURCE!$F$2</f>
        <v>328.22852056851997</v>
      </c>
      <c r="I553" s="259" t="s">
        <v>338</v>
      </c>
      <c r="J553" s="119"/>
      <c r="K553" s="119">
        <f t="shared" si="7"/>
        <v>44592</v>
      </c>
      <c r="L5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53" s="221" t="s">
        <v>321</v>
      </c>
      <c r="N553" s="221" t="s">
        <v>956</v>
      </c>
      <c r="O553" s="221" t="s">
        <v>4</v>
      </c>
      <c r="P553" s="118"/>
    </row>
    <row r="554" spans="2:16" x14ac:dyDescent="0.25">
      <c r="B554" s="221" t="s">
        <v>73</v>
      </c>
      <c r="C554" s="257" t="s">
        <v>1130</v>
      </c>
      <c r="D554" s="258">
        <v>44691</v>
      </c>
      <c r="E554" s="221" t="s">
        <v>337</v>
      </c>
      <c r="F554" s="260" t="s">
        <v>129</v>
      </c>
      <c r="G554" s="261">
        <v>565319.02</v>
      </c>
      <c r="H554" s="123">
        <f>+ICF[[#This Row],[Сума във Валута]]/RESOURCE!$F$2</f>
        <v>174709.2716725849</v>
      </c>
      <c r="I554" s="259" t="s">
        <v>338</v>
      </c>
      <c r="J554" s="119"/>
      <c r="K554" s="119">
        <f t="shared" si="7"/>
        <v>44592</v>
      </c>
      <c r="L5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54" s="221" t="s">
        <v>321</v>
      </c>
      <c r="N554" s="221" t="s">
        <v>956</v>
      </c>
      <c r="O554" s="221" t="s">
        <v>4</v>
      </c>
      <c r="P554" s="118"/>
    </row>
    <row r="555" spans="2:16" x14ac:dyDescent="0.25">
      <c r="B555" s="221" t="s">
        <v>73</v>
      </c>
      <c r="C555" s="257" t="s">
        <v>447</v>
      </c>
      <c r="D555" s="258">
        <v>44589</v>
      </c>
      <c r="E555" s="221" t="s">
        <v>337</v>
      </c>
      <c r="F555" s="260" t="s">
        <v>129</v>
      </c>
      <c r="G555" s="261">
        <v>2700</v>
      </c>
      <c r="H555" s="123">
        <f>+ICF[[#This Row],[Сума във Валута]]/RESOURCE!$F$2</f>
        <v>834.42271854921705</v>
      </c>
      <c r="I555" s="259" t="s">
        <v>338</v>
      </c>
      <c r="J555" s="119"/>
      <c r="K555" s="119">
        <f t="shared" si="7"/>
        <v>44592</v>
      </c>
      <c r="L5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55" s="221" t="s">
        <v>321</v>
      </c>
      <c r="N555" s="221" t="s">
        <v>956</v>
      </c>
      <c r="O555" s="221" t="s">
        <v>4</v>
      </c>
      <c r="P555" s="118"/>
    </row>
    <row r="556" spans="2:16" x14ac:dyDescent="0.25">
      <c r="B556" s="221" t="s">
        <v>73</v>
      </c>
      <c r="C556" s="257" t="s">
        <v>447</v>
      </c>
      <c r="D556" s="258">
        <v>44589</v>
      </c>
      <c r="E556" s="221" t="s">
        <v>337</v>
      </c>
      <c r="F556" s="260" t="s">
        <v>129</v>
      </c>
      <c r="G556" s="261">
        <v>4618.1570000000002</v>
      </c>
      <c r="H556" s="123">
        <f>+ICF[[#This Row],[Сума във Валута]]/RESOURCE!$F$2</f>
        <v>1427.220414306332</v>
      </c>
      <c r="I556" s="259" t="s">
        <v>338</v>
      </c>
      <c r="J556" s="119"/>
      <c r="K556" s="119">
        <f t="shared" si="7"/>
        <v>44592</v>
      </c>
      <c r="L5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56" s="221" t="s">
        <v>321</v>
      </c>
      <c r="N556" s="221" t="s">
        <v>956</v>
      </c>
      <c r="O556" s="221" t="s">
        <v>4</v>
      </c>
      <c r="P556" s="118"/>
    </row>
    <row r="557" spans="2:16" x14ac:dyDescent="0.25">
      <c r="B557" s="221" t="s">
        <v>73</v>
      </c>
      <c r="C557" s="257" t="s">
        <v>447</v>
      </c>
      <c r="D557" s="258">
        <v>44622</v>
      </c>
      <c r="E557" s="221" t="s">
        <v>337</v>
      </c>
      <c r="F557" s="260" t="s">
        <v>129</v>
      </c>
      <c r="G557" s="261">
        <v>3906.002</v>
      </c>
      <c r="H557" s="123">
        <f>+ICF[[#This Row],[Сума във Валута]]/RESOURCE!$F$2</f>
        <v>1207.1321509254365</v>
      </c>
      <c r="I557" s="259" t="s">
        <v>338</v>
      </c>
      <c r="J557" s="119"/>
      <c r="K557" s="119">
        <f t="shared" si="7"/>
        <v>44592</v>
      </c>
      <c r="L5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57" s="221" t="s">
        <v>321</v>
      </c>
      <c r="N557" s="221" t="s">
        <v>956</v>
      </c>
      <c r="O557" s="221" t="s">
        <v>4</v>
      </c>
      <c r="P557" s="118"/>
    </row>
    <row r="558" spans="2:16" x14ac:dyDescent="0.25">
      <c r="B558" s="221" t="s">
        <v>73</v>
      </c>
      <c r="C558" s="257" t="s">
        <v>447</v>
      </c>
      <c r="D558" s="258">
        <v>44622</v>
      </c>
      <c r="E558" s="221" t="s">
        <v>337</v>
      </c>
      <c r="F558" s="260" t="s">
        <v>129</v>
      </c>
      <c r="G558" s="261">
        <v>3604.4940000000001</v>
      </c>
      <c r="H558" s="123">
        <f>+ICF[[#This Row],[Сума във Валута]]/RESOURCE!$F$2</f>
        <v>1113.952474990497</v>
      </c>
      <c r="I558" s="259" t="s">
        <v>338</v>
      </c>
      <c r="J558" s="119"/>
      <c r="K558" s="119">
        <f t="shared" si="7"/>
        <v>44592</v>
      </c>
      <c r="L5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58" s="221" t="s">
        <v>321</v>
      </c>
      <c r="N558" s="221" t="s">
        <v>956</v>
      </c>
      <c r="O558" s="221" t="s">
        <v>4</v>
      </c>
      <c r="P558" s="118"/>
    </row>
    <row r="559" spans="2:16" x14ac:dyDescent="0.25">
      <c r="B559" s="221" t="s">
        <v>73</v>
      </c>
      <c r="C559" s="257" t="s">
        <v>447</v>
      </c>
      <c r="D559" s="258">
        <v>44622</v>
      </c>
      <c r="E559" s="221" t="s">
        <v>337</v>
      </c>
      <c r="F559" s="260" t="s">
        <v>129</v>
      </c>
      <c r="G559" s="261">
        <v>3647.098</v>
      </c>
      <c r="H559" s="123">
        <f>+ICF[[#This Row],[Сума във Валута]]/RESOURCE!$F$2</f>
        <v>1127.1190473983008</v>
      </c>
      <c r="I559" s="259" t="s">
        <v>338</v>
      </c>
      <c r="J559" s="119"/>
      <c r="K559" s="119">
        <f t="shared" si="7"/>
        <v>44592</v>
      </c>
      <c r="L5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59" s="221" t="s">
        <v>321</v>
      </c>
      <c r="N559" s="221" t="s">
        <v>956</v>
      </c>
      <c r="O559" s="221" t="s">
        <v>4</v>
      </c>
      <c r="P559" s="118"/>
    </row>
    <row r="560" spans="2:16" x14ac:dyDescent="0.25">
      <c r="B560" s="221" t="s">
        <v>73</v>
      </c>
      <c r="C560" s="257" t="s">
        <v>1259</v>
      </c>
      <c r="D560" s="258">
        <v>44658</v>
      </c>
      <c r="E560" s="221" t="s">
        <v>337</v>
      </c>
      <c r="F560" s="260" t="s">
        <v>129</v>
      </c>
      <c r="G560" s="261">
        <v>725.66700000000003</v>
      </c>
      <c r="H560" s="123">
        <f>+ICF[[#This Row],[Сума във Валута]]/RESOURCE!$F$2</f>
        <v>224.26408551905729</v>
      </c>
      <c r="I560" s="259" t="s">
        <v>338</v>
      </c>
      <c r="J560" s="119"/>
      <c r="K560" s="119">
        <f t="shared" si="7"/>
        <v>44592</v>
      </c>
      <c r="L5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0" s="221" t="s">
        <v>321</v>
      </c>
      <c r="N560" s="221" t="s">
        <v>956</v>
      </c>
      <c r="O560" s="221" t="s">
        <v>4</v>
      </c>
      <c r="P560" s="118"/>
    </row>
    <row r="561" spans="2:16" x14ac:dyDescent="0.25">
      <c r="B561" s="221" t="s">
        <v>73</v>
      </c>
      <c r="C561" s="257" t="s">
        <v>1259</v>
      </c>
      <c r="D561" s="258">
        <v>44660</v>
      </c>
      <c r="E561" s="221" t="s">
        <v>337</v>
      </c>
      <c r="F561" s="260" t="s">
        <v>129</v>
      </c>
      <c r="G561" s="261">
        <v>810.27599999999995</v>
      </c>
      <c r="H561" s="123">
        <f>+ICF[[#This Row],[Сума във Валута]]/RESOURCE!$F$2</f>
        <v>250.41211210932789</v>
      </c>
      <c r="I561" s="259" t="s">
        <v>338</v>
      </c>
      <c r="J561" s="119"/>
      <c r="K561" s="119">
        <f t="shared" si="7"/>
        <v>44592</v>
      </c>
      <c r="L5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1" s="221" t="s">
        <v>321</v>
      </c>
      <c r="N561" s="221" t="s">
        <v>956</v>
      </c>
      <c r="O561" s="221" t="s">
        <v>4</v>
      </c>
      <c r="P561" s="118"/>
    </row>
    <row r="562" spans="2:16" x14ac:dyDescent="0.25">
      <c r="B562" s="221" t="s">
        <v>73</v>
      </c>
      <c r="C562" s="257" t="s">
        <v>1259</v>
      </c>
      <c r="D562" s="258">
        <v>44663</v>
      </c>
      <c r="E562" s="221" t="s">
        <v>337</v>
      </c>
      <c r="F562" s="260" t="s">
        <v>129</v>
      </c>
      <c r="G562" s="261">
        <v>279.596</v>
      </c>
      <c r="H562" s="123">
        <f>+ICF[[#This Row],[Сума във Валута]]/RESOURCE!$F$2</f>
        <v>86.407872005735882</v>
      </c>
      <c r="I562" s="259" t="s">
        <v>338</v>
      </c>
      <c r="J562" s="119"/>
      <c r="K562" s="119">
        <f t="shared" si="7"/>
        <v>44592</v>
      </c>
      <c r="L5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2" s="221" t="s">
        <v>321</v>
      </c>
      <c r="N562" s="221" t="s">
        <v>956</v>
      </c>
      <c r="O562" s="221" t="s">
        <v>4</v>
      </c>
      <c r="P562" s="118"/>
    </row>
    <row r="563" spans="2:16" s="90" customFormat="1" x14ac:dyDescent="0.25">
      <c r="B563" s="221" t="s">
        <v>73</v>
      </c>
      <c r="C563" s="257" t="s">
        <v>1259</v>
      </c>
      <c r="D563" s="258">
        <v>44665</v>
      </c>
      <c r="E563" s="221" t="s">
        <v>337</v>
      </c>
      <c r="F563" s="260" t="s">
        <v>129</v>
      </c>
      <c r="G563" s="261">
        <v>363.13400000000001</v>
      </c>
      <c r="H563" s="123">
        <f>+ICF[[#This Row],[Сума във Валута]]/RESOURCE!$F$2</f>
        <v>112.22491091764866</v>
      </c>
      <c r="I563" s="259" t="s">
        <v>338</v>
      </c>
      <c r="J563" s="119"/>
      <c r="K563" s="119">
        <f t="shared" si="7"/>
        <v>44592</v>
      </c>
      <c r="L5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3" s="221" t="s">
        <v>321</v>
      </c>
      <c r="N563" s="221" t="s">
        <v>956</v>
      </c>
      <c r="O563" s="221" t="s">
        <v>4</v>
      </c>
      <c r="P563" s="118"/>
    </row>
    <row r="564" spans="2:16" s="90" customFormat="1" x14ac:dyDescent="0.25">
      <c r="B564" s="221" t="s">
        <v>73</v>
      </c>
      <c r="C564" s="257" t="s">
        <v>1259</v>
      </c>
      <c r="D564" s="258">
        <v>44691</v>
      </c>
      <c r="E564" s="221" t="s">
        <v>337</v>
      </c>
      <c r="F564" s="260" t="s">
        <v>129</v>
      </c>
      <c r="G564" s="261">
        <v>363.13400000000001</v>
      </c>
      <c r="H564" s="123">
        <f>+ICF[[#This Row],[Сума във Валута]]/RESOURCE!$F$2</f>
        <v>112.22491091764866</v>
      </c>
      <c r="I564" s="259" t="s">
        <v>338</v>
      </c>
      <c r="J564" s="119"/>
      <c r="K564" s="119">
        <f t="shared" si="7"/>
        <v>44592</v>
      </c>
      <c r="L5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4" s="221" t="s">
        <v>321</v>
      </c>
      <c r="N564" s="221" t="s">
        <v>956</v>
      </c>
      <c r="O564" s="221" t="s">
        <v>4</v>
      </c>
      <c r="P564" s="118"/>
    </row>
    <row r="565" spans="2:16" s="90" customFormat="1" x14ac:dyDescent="0.25">
      <c r="B565" s="221" t="s">
        <v>73</v>
      </c>
      <c r="C565" s="257" t="s">
        <v>1259</v>
      </c>
      <c r="D565" s="258">
        <v>44691</v>
      </c>
      <c r="E565" s="221" t="s">
        <v>337</v>
      </c>
      <c r="F565" s="260" t="s">
        <v>129</v>
      </c>
      <c r="G565" s="261">
        <v>268.35000000000002</v>
      </c>
      <c r="H565" s="123">
        <f>+ICF[[#This Row],[Сума във Валута]]/RESOURCE!$F$2</f>
        <v>82.93234686025275</v>
      </c>
      <c r="I565" s="259" t="s">
        <v>338</v>
      </c>
      <c r="J565" s="119"/>
      <c r="K565" s="119">
        <f t="shared" si="7"/>
        <v>44592</v>
      </c>
      <c r="L5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5" s="221" t="s">
        <v>321</v>
      </c>
      <c r="N565" s="221" t="s">
        <v>956</v>
      </c>
      <c r="O565" s="221" t="s">
        <v>4</v>
      </c>
      <c r="P565" s="118"/>
    </row>
    <row r="566" spans="2:16" s="90" customFormat="1" x14ac:dyDescent="0.25">
      <c r="B566" s="221" t="s">
        <v>73</v>
      </c>
      <c r="C566" s="257" t="s">
        <v>1259</v>
      </c>
      <c r="D566" s="258">
        <v>44698</v>
      </c>
      <c r="E566" s="221" t="s">
        <v>337</v>
      </c>
      <c r="F566" s="260" t="s">
        <v>129</v>
      </c>
      <c r="G566" s="261">
        <v>285.17500000000001</v>
      </c>
      <c r="H566" s="123">
        <f>+ICF[[#This Row],[Сума във Валута]]/RESOURCE!$F$2</f>
        <v>88.132036578619619</v>
      </c>
      <c r="I566" s="259" t="s">
        <v>338</v>
      </c>
      <c r="J566" s="119"/>
      <c r="K566" s="119">
        <f t="shared" si="7"/>
        <v>44592</v>
      </c>
      <c r="L5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6" s="221" t="s">
        <v>321</v>
      </c>
      <c r="N566" s="221" t="s">
        <v>956</v>
      </c>
      <c r="O566" s="221" t="s">
        <v>4</v>
      </c>
      <c r="P566" s="118"/>
    </row>
    <row r="567" spans="2:16" s="90" customFormat="1" x14ac:dyDescent="0.25">
      <c r="B567" s="221" t="s">
        <v>73</v>
      </c>
      <c r="C567" s="257" t="s">
        <v>1259</v>
      </c>
      <c r="D567" s="258">
        <v>44698</v>
      </c>
      <c r="E567" s="221" t="s">
        <v>337</v>
      </c>
      <c r="F567" s="260" t="s">
        <v>129</v>
      </c>
      <c r="G567" s="261">
        <v>273.70499999999998</v>
      </c>
      <c r="H567" s="123">
        <f>+ICF[[#This Row],[Сума във Валута]]/RESOURCE!$F$2</f>
        <v>84.587285252042008</v>
      </c>
      <c r="I567" s="259" t="s">
        <v>338</v>
      </c>
      <c r="J567" s="119"/>
      <c r="K567" s="119">
        <f t="shared" si="7"/>
        <v>44592</v>
      </c>
      <c r="L5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7" s="221" t="s">
        <v>321</v>
      </c>
      <c r="N567" s="221" t="s">
        <v>956</v>
      </c>
      <c r="O567" s="221" t="s">
        <v>4</v>
      </c>
      <c r="P567" s="118"/>
    </row>
    <row r="568" spans="2:16" x14ac:dyDescent="0.25">
      <c r="B568" s="221" t="s">
        <v>73</v>
      </c>
      <c r="C568" s="257" t="s">
        <v>1259</v>
      </c>
      <c r="D568" s="258">
        <v>44702</v>
      </c>
      <c r="E568" s="221" t="s">
        <v>337</v>
      </c>
      <c r="F568" s="260" t="s">
        <v>129</v>
      </c>
      <c r="G568" s="261">
        <v>203.244</v>
      </c>
      <c r="H568" s="123">
        <f>+ICF[[#This Row],[Сума във Валута]]/RESOURCE!$F$2</f>
        <v>62.811633706969282</v>
      </c>
      <c r="I568" s="259" t="s">
        <v>338</v>
      </c>
      <c r="J568" s="119"/>
      <c r="K568" s="119">
        <f t="shared" si="7"/>
        <v>44592</v>
      </c>
      <c r="L5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8" s="221" t="s">
        <v>321</v>
      </c>
      <c r="N568" s="221" t="s">
        <v>956</v>
      </c>
      <c r="O568" s="221" t="s">
        <v>4</v>
      </c>
      <c r="P568" s="118"/>
    </row>
    <row r="569" spans="2:16" x14ac:dyDescent="0.25">
      <c r="B569" s="221" t="s">
        <v>73</v>
      </c>
      <c r="C569" s="257" t="s">
        <v>1259</v>
      </c>
      <c r="D569" s="258">
        <v>44708</v>
      </c>
      <c r="E569" s="221" t="s">
        <v>337</v>
      </c>
      <c r="F569" s="260" t="s">
        <v>129</v>
      </c>
      <c r="G569" s="261">
        <v>370.38400000000001</v>
      </c>
      <c r="H569" s="123">
        <f>+ICF[[#This Row],[Сума във Валута]]/RESOURCE!$F$2</f>
        <v>114.46549043967897</v>
      </c>
      <c r="I569" s="259" t="s">
        <v>338</v>
      </c>
      <c r="J569" s="119"/>
      <c r="K569" s="119">
        <f t="shared" si="7"/>
        <v>44592</v>
      </c>
      <c r="L5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69" s="221" t="s">
        <v>321</v>
      </c>
      <c r="N569" s="221" t="s">
        <v>956</v>
      </c>
      <c r="O569" s="221" t="s">
        <v>4</v>
      </c>
      <c r="P569" s="118"/>
    </row>
    <row r="570" spans="2:16" x14ac:dyDescent="0.25">
      <c r="B570" s="221" t="s">
        <v>73</v>
      </c>
      <c r="C570" s="257" t="s">
        <v>844</v>
      </c>
      <c r="D570" s="258">
        <v>44682</v>
      </c>
      <c r="E570" s="221" t="s">
        <v>337</v>
      </c>
      <c r="F570" s="260" t="s">
        <v>129</v>
      </c>
      <c r="G570" s="261">
        <v>1838.405</v>
      </c>
      <c r="H570" s="123">
        <f>+ICF[[#This Row],[Сума във Валута]]/RESOURCE!$F$2</f>
        <v>568.15070292387895</v>
      </c>
      <c r="I570" s="259" t="s">
        <v>338</v>
      </c>
      <c r="J570" s="119"/>
      <c r="K570" s="119">
        <f t="shared" si="7"/>
        <v>44592</v>
      </c>
      <c r="L5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0" s="221" t="s">
        <v>321</v>
      </c>
      <c r="N570" s="221" t="s">
        <v>956</v>
      </c>
      <c r="O570" s="221" t="s">
        <v>4</v>
      </c>
      <c r="P570" s="118"/>
    </row>
    <row r="571" spans="2:16" x14ac:dyDescent="0.25">
      <c r="B571" s="221" t="s">
        <v>73</v>
      </c>
      <c r="C571" s="257" t="s">
        <v>460</v>
      </c>
      <c r="D571" s="258">
        <v>44681</v>
      </c>
      <c r="E571" s="221" t="s">
        <v>337</v>
      </c>
      <c r="F571" s="260" t="s">
        <v>129</v>
      </c>
      <c r="G571" s="261">
        <v>332.05700000000002</v>
      </c>
      <c r="H571" s="123">
        <f>+ICF[[#This Row],[Сума във Валута]]/RESOURCE!$F$2</f>
        <v>102.62070542714717</v>
      </c>
      <c r="I571" s="259" t="s">
        <v>338</v>
      </c>
      <c r="J571" s="119"/>
      <c r="K571" s="119">
        <f t="shared" si="7"/>
        <v>44592</v>
      </c>
      <c r="L5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1" s="221" t="s">
        <v>321</v>
      </c>
      <c r="N571" s="221" t="s">
        <v>956</v>
      </c>
      <c r="O571" s="221" t="s">
        <v>4</v>
      </c>
      <c r="P571" s="118"/>
    </row>
    <row r="572" spans="2:16" s="90" customFormat="1" x14ac:dyDescent="0.25">
      <c r="B572" s="221" t="s">
        <v>73</v>
      </c>
      <c r="C572" s="257" t="s">
        <v>460</v>
      </c>
      <c r="D572" s="258">
        <v>44712</v>
      </c>
      <c r="E572" s="221" t="s">
        <v>337</v>
      </c>
      <c r="F572" s="260" t="s">
        <v>129</v>
      </c>
      <c r="G572" s="261">
        <v>510.78899999999999</v>
      </c>
      <c r="H572" s="123">
        <f>+ICF[[#This Row],[Сума във Валута]]/RESOURCE!$F$2</f>
        <v>157.85701703149482</v>
      </c>
      <c r="I572" s="259" t="s">
        <v>338</v>
      </c>
      <c r="J572" s="119"/>
      <c r="K572" s="119">
        <f t="shared" si="7"/>
        <v>44592</v>
      </c>
      <c r="L5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2" s="221" t="s">
        <v>321</v>
      </c>
      <c r="N572" s="221" t="s">
        <v>956</v>
      </c>
      <c r="O572" s="221" t="s">
        <v>4</v>
      </c>
      <c r="P572" s="118"/>
    </row>
    <row r="573" spans="2:16" s="90" customFormat="1" x14ac:dyDescent="0.25">
      <c r="B573" s="221" t="s">
        <v>73</v>
      </c>
      <c r="C573" s="257" t="s">
        <v>1260</v>
      </c>
      <c r="D573" s="258">
        <v>44678</v>
      </c>
      <c r="E573" s="221" t="s">
        <v>337</v>
      </c>
      <c r="F573" s="260" t="s">
        <v>129</v>
      </c>
      <c r="G573" s="261">
        <v>-350</v>
      </c>
      <c r="H573" s="123">
        <f>+ICF[[#This Row],[Сума във Валута]]/RESOURCE!$F$2</f>
        <v>-108.16590796008369</v>
      </c>
      <c r="I573" s="259" t="s">
        <v>338</v>
      </c>
      <c r="J573" s="119"/>
      <c r="K573" s="119">
        <f t="shared" si="7"/>
        <v>44592</v>
      </c>
      <c r="L5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3" s="221" t="s">
        <v>321</v>
      </c>
      <c r="N573" s="221" t="s">
        <v>956</v>
      </c>
      <c r="O573" s="221" t="s">
        <v>4</v>
      </c>
      <c r="P573" s="118"/>
    </row>
    <row r="574" spans="2:16" s="90" customFormat="1" x14ac:dyDescent="0.25">
      <c r="B574" s="221" t="s">
        <v>73</v>
      </c>
      <c r="C574" s="257" t="s">
        <v>1260</v>
      </c>
      <c r="D574" s="258">
        <v>44678</v>
      </c>
      <c r="E574" s="221" t="s">
        <v>337</v>
      </c>
      <c r="F574" s="260" t="s">
        <v>129</v>
      </c>
      <c r="G574" s="261">
        <v>-360</v>
      </c>
      <c r="H574" s="123">
        <f>+ICF[[#This Row],[Сума във Валута]]/RESOURCE!$F$2</f>
        <v>-111.25636247322893</v>
      </c>
      <c r="I574" s="259" t="s">
        <v>338</v>
      </c>
      <c r="J574" s="119"/>
      <c r="K574" s="119">
        <f t="shared" si="7"/>
        <v>44592</v>
      </c>
      <c r="L5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4" s="221" t="s">
        <v>321</v>
      </c>
      <c r="N574" s="221" t="s">
        <v>956</v>
      </c>
      <c r="O574" s="221" t="s">
        <v>4</v>
      </c>
      <c r="P574" s="118"/>
    </row>
    <row r="575" spans="2:16" s="90" customFormat="1" x14ac:dyDescent="0.25">
      <c r="B575" s="221" t="s">
        <v>73</v>
      </c>
      <c r="C575" s="257" t="s">
        <v>1260</v>
      </c>
      <c r="D575" s="258">
        <v>44678</v>
      </c>
      <c r="E575" s="221" t="s">
        <v>337</v>
      </c>
      <c r="F575" s="260" t="s">
        <v>129</v>
      </c>
      <c r="G575" s="261">
        <v>-210</v>
      </c>
      <c r="H575" s="123">
        <f>+ICF[[#This Row],[Сума във Валута]]/RESOURCE!$F$2</f>
        <v>-64.899544776050206</v>
      </c>
      <c r="I575" s="259" t="s">
        <v>338</v>
      </c>
      <c r="J575" s="119"/>
      <c r="K575" s="119">
        <f t="shared" si="7"/>
        <v>44592</v>
      </c>
      <c r="L5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5" s="221" t="s">
        <v>321</v>
      </c>
      <c r="N575" s="221" t="s">
        <v>956</v>
      </c>
      <c r="O575" s="221" t="s">
        <v>4</v>
      </c>
      <c r="P575" s="118"/>
    </row>
    <row r="576" spans="2:16" s="90" customFormat="1" x14ac:dyDescent="0.25">
      <c r="B576" s="221" t="s">
        <v>73</v>
      </c>
      <c r="C576" s="257" t="s">
        <v>1260</v>
      </c>
      <c r="D576" s="258">
        <v>44678</v>
      </c>
      <c r="E576" s="221" t="s">
        <v>337</v>
      </c>
      <c r="F576" s="260" t="s">
        <v>129</v>
      </c>
      <c r="G576" s="261">
        <v>-330</v>
      </c>
      <c r="H576" s="123">
        <f>+ICF[[#This Row],[Сума във Валута]]/RESOURCE!$F$2</f>
        <v>-101.98499893379319</v>
      </c>
      <c r="I576" s="259" t="s">
        <v>338</v>
      </c>
      <c r="J576" s="119"/>
      <c r="K576" s="119">
        <f t="shared" si="7"/>
        <v>44592</v>
      </c>
      <c r="L5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6" s="221" t="s">
        <v>321</v>
      </c>
      <c r="N576" s="221" t="s">
        <v>956</v>
      </c>
      <c r="O576" s="221" t="s">
        <v>4</v>
      </c>
      <c r="P576" s="118"/>
    </row>
    <row r="577" spans="2:16" s="90" customFormat="1" x14ac:dyDescent="0.25">
      <c r="B577" s="221" t="s">
        <v>73</v>
      </c>
      <c r="C577" s="257" t="s">
        <v>1260</v>
      </c>
      <c r="D577" s="258">
        <v>44678</v>
      </c>
      <c r="E577" s="221" t="s">
        <v>337</v>
      </c>
      <c r="F577" s="260" t="s">
        <v>129</v>
      </c>
      <c r="G577" s="261">
        <v>-450.6</v>
      </c>
      <c r="H577" s="123">
        <f>+ICF[[#This Row],[Сума във Валута]]/RESOURCE!$F$2</f>
        <v>-139.25588036232489</v>
      </c>
      <c r="I577" s="259" t="s">
        <v>338</v>
      </c>
      <c r="J577" s="119"/>
      <c r="K577" s="119">
        <f t="shared" si="7"/>
        <v>44592</v>
      </c>
      <c r="L5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7" s="221" t="s">
        <v>321</v>
      </c>
      <c r="N577" s="221" t="s">
        <v>956</v>
      </c>
      <c r="O577" s="221" t="s">
        <v>4</v>
      </c>
      <c r="P577" s="118"/>
    </row>
    <row r="578" spans="2:16" s="90" customFormat="1" x14ac:dyDescent="0.25">
      <c r="B578" s="221" t="s">
        <v>73</v>
      </c>
      <c r="C578" s="257" t="s">
        <v>1260</v>
      </c>
      <c r="D578" s="258">
        <v>44678</v>
      </c>
      <c r="E578" s="221" t="s">
        <v>337</v>
      </c>
      <c r="F578" s="260" t="s">
        <v>129</v>
      </c>
      <c r="G578" s="261">
        <v>-215</v>
      </c>
      <c r="H578" s="123">
        <f>+ICF[[#This Row],[Сума във Валута]]/RESOURCE!$F$2</f>
        <v>-66.444772032622836</v>
      </c>
      <c r="I578" s="259" t="s">
        <v>338</v>
      </c>
      <c r="J578" s="119"/>
      <c r="K578" s="119">
        <f t="shared" ref="K578:K641" si="8">$K$1</f>
        <v>44592</v>
      </c>
      <c r="L5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8" s="221" t="s">
        <v>321</v>
      </c>
      <c r="N578" s="221" t="s">
        <v>956</v>
      </c>
      <c r="O578" s="221" t="s">
        <v>4</v>
      </c>
      <c r="P578" s="118"/>
    </row>
    <row r="579" spans="2:16" s="90" customFormat="1" x14ac:dyDescent="0.25">
      <c r="B579" s="221" t="s">
        <v>73</v>
      </c>
      <c r="C579" s="257" t="s">
        <v>1260</v>
      </c>
      <c r="D579" s="258">
        <v>44678</v>
      </c>
      <c r="E579" s="221" t="s">
        <v>337</v>
      </c>
      <c r="F579" s="260" t="s">
        <v>129</v>
      </c>
      <c r="G579" s="261">
        <v>-290</v>
      </c>
      <c r="H579" s="123">
        <f>+ICF[[#This Row],[Сума във Валута]]/RESOURCE!$F$2</f>
        <v>-89.623180881212193</v>
      </c>
      <c r="I579" s="259" t="s">
        <v>338</v>
      </c>
      <c r="J579" s="119"/>
      <c r="K579" s="119">
        <f t="shared" si="8"/>
        <v>44592</v>
      </c>
      <c r="L5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79" s="221" t="s">
        <v>321</v>
      </c>
      <c r="N579" s="221" t="s">
        <v>956</v>
      </c>
      <c r="O579" s="221" t="s">
        <v>4</v>
      </c>
      <c r="P579" s="118"/>
    </row>
    <row r="580" spans="2:16" s="90" customFormat="1" x14ac:dyDescent="0.25">
      <c r="B580" s="221" t="s">
        <v>73</v>
      </c>
      <c r="C580" s="257" t="s">
        <v>1260</v>
      </c>
      <c r="D580" s="258">
        <v>44682</v>
      </c>
      <c r="E580" s="221" t="s">
        <v>337</v>
      </c>
      <c r="F580" s="260" t="s">
        <v>129</v>
      </c>
      <c r="G580" s="261">
        <v>6788.9960000000001</v>
      </c>
      <c r="H580" s="123">
        <f>+ICF[[#This Row],[Сума във Валута]]/RESOURCE!$F$2</f>
        <v>2098.1083327925039</v>
      </c>
      <c r="I580" s="259" t="s">
        <v>338</v>
      </c>
      <c r="J580" s="119"/>
      <c r="K580" s="119">
        <f t="shared" si="8"/>
        <v>44592</v>
      </c>
      <c r="L5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80" s="221" t="s">
        <v>321</v>
      </c>
      <c r="N580" s="221" t="s">
        <v>956</v>
      </c>
      <c r="O580" s="221" t="s">
        <v>4</v>
      </c>
      <c r="P580" s="118"/>
    </row>
    <row r="581" spans="2:16" s="90" customFormat="1" x14ac:dyDescent="0.25">
      <c r="B581" s="221" t="s">
        <v>73</v>
      </c>
      <c r="C581" s="257" t="s">
        <v>567</v>
      </c>
      <c r="D581" s="258">
        <v>44712</v>
      </c>
      <c r="E581" s="221" t="s">
        <v>337</v>
      </c>
      <c r="F581" s="260" t="s">
        <v>129</v>
      </c>
      <c r="G581" s="261">
        <v>109.235</v>
      </c>
      <c r="H581" s="123">
        <f>+ICF[[#This Row],[Сума във Валута]]/RESOURCE!$F$2</f>
        <v>33.758579874342118</v>
      </c>
      <c r="I581" s="259" t="s">
        <v>338</v>
      </c>
      <c r="J581" s="119"/>
      <c r="K581" s="119">
        <f t="shared" si="8"/>
        <v>44592</v>
      </c>
      <c r="L5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81" s="221" t="s">
        <v>321</v>
      </c>
      <c r="N581" s="221" t="s">
        <v>956</v>
      </c>
      <c r="O581" s="221" t="s">
        <v>4</v>
      </c>
      <c r="P581" s="118"/>
    </row>
    <row r="582" spans="2:16" s="90" customFormat="1" x14ac:dyDescent="0.25">
      <c r="B582" s="221" t="s">
        <v>73</v>
      </c>
      <c r="C582" s="257" t="s">
        <v>567</v>
      </c>
      <c r="D582" s="258">
        <v>44712</v>
      </c>
      <c r="E582" s="221" t="s">
        <v>337</v>
      </c>
      <c r="F582" s="260" t="s">
        <v>129</v>
      </c>
      <c r="G582" s="261">
        <v>5526.009</v>
      </c>
      <c r="H582" s="123">
        <f>+ICF[[#This Row],[Сума във Валута]]/RESOURCE!$F$2</f>
        <v>1707.7879453731259</v>
      </c>
      <c r="I582" s="259" t="s">
        <v>338</v>
      </c>
      <c r="J582" s="119"/>
      <c r="K582" s="119">
        <f t="shared" si="8"/>
        <v>44592</v>
      </c>
      <c r="L5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82" s="221" t="s">
        <v>321</v>
      </c>
      <c r="N582" s="221" t="s">
        <v>956</v>
      </c>
      <c r="O582" s="221" t="s">
        <v>4</v>
      </c>
      <c r="P582" s="118"/>
    </row>
    <row r="583" spans="2:16" s="90" customFormat="1" x14ac:dyDescent="0.25">
      <c r="B583" s="221" t="s">
        <v>73</v>
      </c>
      <c r="C583" s="257" t="s">
        <v>1193</v>
      </c>
      <c r="D583" s="258">
        <v>44622</v>
      </c>
      <c r="E583" s="221" t="s">
        <v>337</v>
      </c>
      <c r="F583" s="260" t="s">
        <v>129</v>
      </c>
      <c r="G583" s="261">
        <v>1338.1959999999999</v>
      </c>
      <c r="H583" s="123">
        <f>+ICF[[#This Row],[Сума във Валута]]/RESOURCE!$F$2</f>
        <v>413.56338676729183</v>
      </c>
      <c r="I583" s="259" t="s">
        <v>338</v>
      </c>
      <c r="J583" s="119"/>
      <c r="K583" s="119">
        <f t="shared" si="8"/>
        <v>44592</v>
      </c>
      <c r="L5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83" s="221" t="s">
        <v>321</v>
      </c>
      <c r="N583" s="221" t="s">
        <v>956</v>
      </c>
      <c r="O583" s="221" t="s">
        <v>4</v>
      </c>
      <c r="P583" s="118"/>
    </row>
    <row r="584" spans="2:16" s="90" customFormat="1" x14ac:dyDescent="0.25">
      <c r="B584" s="221" t="s">
        <v>73</v>
      </c>
      <c r="C584" s="257" t="s">
        <v>663</v>
      </c>
      <c r="D584" s="258">
        <v>44712</v>
      </c>
      <c r="E584" s="221" t="s">
        <v>337</v>
      </c>
      <c r="F584" s="260" t="s">
        <v>129</v>
      </c>
      <c r="G584" s="261">
        <v>654.41499999999996</v>
      </c>
      <c r="H584" s="123">
        <f>+ICF[[#This Row],[Сума във Валута]]/RESOURCE!$F$2</f>
        <v>202.24397902199476</v>
      </c>
      <c r="I584" s="259" t="s">
        <v>338</v>
      </c>
      <c r="J584" s="119"/>
      <c r="K584" s="119">
        <f t="shared" si="8"/>
        <v>44592</v>
      </c>
      <c r="L5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84" s="221" t="s">
        <v>321</v>
      </c>
      <c r="N584" s="221" t="s">
        <v>956</v>
      </c>
      <c r="O584" s="221" t="s">
        <v>4</v>
      </c>
      <c r="P584" s="118"/>
    </row>
    <row r="585" spans="2:16" x14ac:dyDescent="0.25">
      <c r="B585" s="221" t="s">
        <v>73</v>
      </c>
      <c r="C585" s="257" t="s">
        <v>472</v>
      </c>
      <c r="D585" s="258">
        <v>44681</v>
      </c>
      <c r="E585" s="221" t="s">
        <v>337</v>
      </c>
      <c r="F585" s="260" t="s">
        <v>129</v>
      </c>
      <c r="G585" s="261">
        <v>1835.663</v>
      </c>
      <c r="H585" s="123">
        <f>+ICF[[#This Row],[Сума във Валута]]/RESOURCE!$F$2</f>
        <v>567.30330029637457</v>
      </c>
      <c r="I585" s="259" t="s">
        <v>338</v>
      </c>
      <c r="J585" s="119"/>
      <c r="K585" s="119">
        <f t="shared" si="8"/>
        <v>44592</v>
      </c>
      <c r="L5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85" s="221" t="s">
        <v>321</v>
      </c>
      <c r="N585" s="221" t="s">
        <v>956</v>
      </c>
      <c r="O585" s="221" t="s">
        <v>4</v>
      </c>
      <c r="P585" s="118"/>
    </row>
    <row r="586" spans="2:16" x14ac:dyDescent="0.25">
      <c r="B586" s="221" t="s">
        <v>73</v>
      </c>
      <c r="C586" s="257" t="s">
        <v>472</v>
      </c>
      <c r="D586" s="258">
        <v>44712</v>
      </c>
      <c r="E586" s="221" t="s">
        <v>337</v>
      </c>
      <c r="F586" s="260" t="s">
        <v>129</v>
      </c>
      <c r="G586" s="261">
        <v>1568.864</v>
      </c>
      <c r="H586" s="123">
        <f>+ICF[[#This Row],[Сума във Валута]]/RESOURCE!$F$2</f>
        <v>484.85028293111066</v>
      </c>
      <c r="I586" s="259" t="s">
        <v>338</v>
      </c>
      <c r="J586" s="119"/>
      <c r="K586" s="119">
        <f t="shared" si="8"/>
        <v>44592</v>
      </c>
      <c r="L5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86" s="221" t="s">
        <v>321</v>
      </c>
      <c r="N586" s="221" t="s">
        <v>956</v>
      </c>
      <c r="O586" s="221" t="s">
        <v>4</v>
      </c>
      <c r="P586" s="118"/>
    </row>
    <row r="587" spans="2:16" x14ac:dyDescent="0.25">
      <c r="B587" s="221" t="s">
        <v>73</v>
      </c>
      <c r="C587" s="257" t="s">
        <v>390</v>
      </c>
      <c r="D587" s="258">
        <v>43829</v>
      </c>
      <c r="E587" s="221" t="s">
        <v>337</v>
      </c>
      <c r="F587" s="260" t="s">
        <v>129</v>
      </c>
      <c r="G587" s="261">
        <v>-6.0000000000000001E-3</v>
      </c>
      <c r="H587" s="123">
        <f>+ICF[[#This Row],[Сума във Валута]]/RESOURCE!$F$2</f>
        <v>-1.854272707887149E-3</v>
      </c>
      <c r="I587" s="259" t="s">
        <v>338</v>
      </c>
      <c r="J587" s="119"/>
      <c r="K587" s="119">
        <f t="shared" si="8"/>
        <v>44592</v>
      </c>
      <c r="L5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87" s="221" t="s">
        <v>321</v>
      </c>
      <c r="N587" s="221" t="s">
        <v>956</v>
      </c>
      <c r="O587" s="221" t="s">
        <v>4</v>
      </c>
      <c r="P587" s="118"/>
    </row>
    <row r="588" spans="2:16" x14ac:dyDescent="0.25">
      <c r="B588" s="221" t="s">
        <v>73</v>
      </c>
      <c r="C588" s="257" t="s">
        <v>932</v>
      </c>
      <c r="D588" s="258">
        <v>44682</v>
      </c>
      <c r="E588" s="221" t="s">
        <v>337</v>
      </c>
      <c r="F588" s="260" t="s">
        <v>129</v>
      </c>
      <c r="G588" s="261">
        <v>554.29300000000001</v>
      </c>
      <c r="H588" s="123">
        <f>+ICF[[#This Row],[Сума във Валута]]/RESOURCE!$F$2</f>
        <v>171.3017303454819</v>
      </c>
      <c r="I588" s="259" t="s">
        <v>338</v>
      </c>
      <c r="J588" s="119"/>
      <c r="K588" s="119">
        <f t="shared" si="8"/>
        <v>44592</v>
      </c>
      <c r="L5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88" s="221" t="s">
        <v>321</v>
      </c>
      <c r="N588" s="221" t="s">
        <v>956</v>
      </c>
      <c r="O588" s="221" t="s">
        <v>4</v>
      </c>
      <c r="P588" s="118"/>
    </row>
    <row r="589" spans="2:16" x14ac:dyDescent="0.25">
      <c r="B589" s="221" t="s">
        <v>73</v>
      </c>
      <c r="C589" s="257" t="s">
        <v>716</v>
      </c>
      <c r="D589" s="258">
        <v>44558</v>
      </c>
      <c r="E589" s="221" t="s">
        <v>337</v>
      </c>
      <c r="F589" s="260" t="s">
        <v>129</v>
      </c>
      <c r="G589" s="261">
        <v>-0.98899999999999999</v>
      </c>
      <c r="H589" s="123">
        <f>+ICF[[#This Row],[Сума във Валута]]/RESOURCE!$F$2</f>
        <v>-0.30564595135006506</v>
      </c>
      <c r="I589" s="259" t="s">
        <v>338</v>
      </c>
      <c r="J589" s="119"/>
      <c r="K589" s="119">
        <f t="shared" si="8"/>
        <v>44592</v>
      </c>
      <c r="L5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89" s="221" t="s">
        <v>321</v>
      </c>
      <c r="N589" s="221" t="s">
        <v>956</v>
      </c>
      <c r="O589" s="221" t="s">
        <v>4</v>
      </c>
      <c r="P589" s="118"/>
    </row>
    <row r="590" spans="2:16" x14ac:dyDescent="0.25">
      <c r="B590" s="221" t="s">
        <v>73</v>
      </c>
      <c r="C590" s="257" t="s">
        <v>716</v>
      </c>
      <c r="D590" s="258">
        <v>44652</v>
      </c>
      <c r="E590" s="221" t="s">
        <v>337</v>
      </c>
      <c r="F590" s="260" t="s">
        <v>129</v>
      </c>
      <c r="G590" s="261">
        <v>11222.540999999999</v>
      </c>
      <c r="H590" s="123">
        <f>+ICF[[#This Row],[Сума във Валута]]/RESOURCE!$F$2</f>
        <v>3468.2752482407586</v>
      </c>
      <c r="I590" s="259" t="s">
        <v>338</v>
      </c>
      <c r="J590" s="119"/>
      <c r="K590" s="119">
        <f t="shared" si="8"/>
        <v>44592</v>
      </c>
      <c r="L5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90" s="221" t="s">
        <v>321</v>
      </c>
      <c r="N590" s="221" t="s">
        <v>956</v>
      </c>
      <c r="O590" s="221" t="s">
        <v>4</v>
      </c>
      <c r="P590" s="118"/>
    </row>
    <row r="591" spans="2:16" x14ac:dyDescent="0.25">
      <c r="B591" s="221" t="s">
        <v>73</v>
      </c>
      <c r="C591" s="257" t="s">
        <v>467</v>
      </c>
      <c r="D591" s="258">
        <v>44681</v>
      </c>
      <c r="E591" s="221" t="s">
        <v>337</v>
      </c>
      <c r="F591" s="260" t="s">
        <v>129</v>
      </c>
      <c r="G591" s="261">
        <v>846.26199999999994</v>
      </c>
      <c r="H591" s="123">
        <f>+ICF[[#This Row],[Сума във Валута]]/RESOURCE!$F$2</f>
        <v>261.5334217203324</v>
      </c>
      <c r="I591" s="259" t="s">
        <v>338</v>
      </c>
      <c r="J591" s="119"/>
      <c r="K591" s="119">
        <f t="shared" si="8"/>
        <v>44592</v>
      </c>
      <c r="L5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91" s="221" t="s">
        <v>321</v>
      </c>
      <c r="N591" s="221" t="s">
        <v>956</v>
      </c>
      <c r="O591" s="221" t="s">
        <v>4</v>
      </c>
      <c r="P591" s="118"/>
    </row>
    <row r="592" spans="2:16" x14ac:dyDescent="0.25">
      <c r="B592" s="221" t="s">
        <v>73</v>
      </c>
      <c r="C592" s="257" t="s">
        <v>467</v>
      </c>
      <c r="D592" s="258">
        <v>44712</v>
      </c>
      <c r="E592" s="221" t="s">
        <v>337</v>
      </c>
      <c r="F592" s="260" t="s">
        <v>129</v>
      </c>
      <c r="G592" s="261">
        <v>1336.6769999999999</v>
      </c>
      <c r="H592" s="123">
        <f>+ICF[[#This Row],[Сума във Валута]]/RESOURCE!$F$2</f>
        <v>413.09394672674506</v>
      </c>
      <c r="I592" s="259" t="s">
        <v>338</v>
      </c>
      <c r="J592" s="119"/>
      <c r="K592" s="119">
        <f t="shared" si="8"/>
        <v>44592</v>
      </c>
      <c r="L5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92" s="221" t="s">
        <v>321</v>
      </c>
      <c r="N592" s="221" t="s">
        <v>956</v>
      </c>
      <c r="O592" s="221" t="s">
        <v>4</v>
      </c>
      <c r="P592" s="118"/>
    </row>
    <row r="593" spans="2:16" x14ac:dyDescent="0.25">
      <c r="B593" s="221" t="s">
        <v>73</v>
      </c>
      <c r="C593" s="257" t="s">
        <v>444</v>
      </c>
      <c r="D593" s="258">
        <v>44682</v>
      </c>
      <c r="E593" s="221" t="s">
        <v>337</v>
      </c>
      <c r="F593" s="260" t="s">
        <v>129</v>
      </c>
      <c r="G593" s="261">
        <v>2087.1550000000002</v>
      </c>
      <c r="H593" s="123">
        <f>+ICF[[#This Row],[Сума във Валута]]/RESOURCE!$F$2</f>
        <v>645.02575893836718</v>
      </c>
      <c r="I593" s="259" t="s">
        <v>338</v>
      </c>
      <c r="J593" s="119"/>
      <c r="K593" s="119">
        <f t="shared" si="8"/>
        <v>44592</v>
      </c>
      <c r="L5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93" s="221" t="s">
        <v>321</v>
      </c>
      <c r="N593" s="221" t="s">
        <v>956</v>
      </c>
      <c r="O593" s="221" t="s">
        <v>4</v>
      </c>
      <c r="P593" s="118"/>
    </row>
    <row r="594" spans="2:16" x14ac:dyDescent="0.25">
      <c r="B594" s="221" t="s">
        <v>73</v>
      </c>
      <c r="C594" s="257" t="s">
        <v>776</v>
      </c>
      <c r="D594" s="258">
        <v>44588</v>
      </c>
      <c r="E594" s="221" t="s">
        <v>337</v>
      </c>
      <c r="F594" s="260" t="s">
        <v>129</v>
      </c>
      <c r="G594" s="261">
        <v>613.51900000000001</v>
      </c>
      <c r="H594" s="123">
        <f>+ICF[[#This Row],[Сума във Валута]]/RESOURCE!$F$2</f>
        <v>189.60525624503595</v>
      </c>
      <c r="I594" s="259" t="s">
        <v>338</v>
      </c>
      <c r="J594" s="119"/>
      <c r="K594" s="119">
        <f t="shared" si="8"/>
        <v>44592</v>
      </c>
      <c r="L5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594" s="221" t="s">
        <v>321</v>
      </c>
      <c r="N594" s="221" t="s">
        <v>956</v>
      </c>
      <c r="O594" s="221" t="s">
        <v>4</v>
      </c>
      <c r="P594" s="118"/>
    </row>
    <row r="595" spans="2:16" x14ac:dyDescent="0.25">
      <c r="B595" s="221" t="s">
        <v>73</v>
      </c>
      <c r="C595" s="257" t="s">
        <v>776</v>
      </c>
      <c r="D595" s="258">
        <v>44622</v>
      </c>
      <c r="E595" s="221" t="s">
        <v>337</v>
      </c>
      <c r="F595" s="260" t="s">
        <v>129</v>
      </c>
      <c r="G595" s="261">
        <v>12455.347</v>
      </c>
      <c r="H595" s="123">
        <f>+ICF[[#This Row],[Сума във Валута]]/RESOURCE!$F$2</f>
        <v>3849.2683348940127</v>
      </c>
      <c r="I595" s="259" t="s">
        <v>338</v>
      </c>
      <c r="J595" s="119"/>
      <c r="K595" s="119">
        <f t="shared" si="8"/>
        <v>44592</v>
      </c>
      <c r="L5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595" s="221" t="s">
        <v>321</v>
      </c>
      <c r="N595" s="221" t="s">
        <v>956</v>
      </c>
      <c r="O595" s="221" t="s">
        <v>4</v>
      </c>
      <c r="P595" s="118"/>
    </row>
    <row r="596" spans="2:16" x14ac:dyDescent="0.25">
      <c r="B596" s="221" t="s">
        <v>73</v>
      </c>
      <c r="C596" s="257" t="s">
        <v>833</v>
      </c>
      <c r="D596" s="258">
        <v>44652</v>
      </c>
      <c r="E596" s="221" t="s">
        <v>337</v>
      </c>
      <c r="F596" s="260" t="s">
        <v>129</v>
      </c>
      <c r="G596" s="261">
        <v>2577.6190000000001</v>
      </c>
      <c r="H596" s="123">
        <f>+ICF[[#This Row],[Сума във Валута]]/RESOURCE!$F$2</f>
        <v>796.60142717189422</v>
      </c>
      <c r="I596" s="259" t="s">
        <v>338</v>
      </c>
      <c r="J596" s="119"/>
      <c r="K596" s="119">
        <f t="shared" si="8"/>
        <v>44592</v>
      </c>
      <c r="L5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96" s="221" t="s">
        <v>321</v>
      </c>
      <c r="N596" s="221" t="s">
        <v>956</v>
      </c>
      <c r="O596" s="221" t="s">
        <v>4</v>
      </c>
      <c r="P596" s="118"/>
    </row>
    <row r="597" spans="2:16" x14ac:dyDescent="0.25">
      <c r="B597" s="221" t="s">
        <v>73</v>
      </c>
      <c r="C597" s="257" t="s">
        <v>611</v>
      </c>
      <c r="D597" s="258">
        <v>44633</v>
      </c>
      <c r="E597" s="221" t="s">
        <v>337</v>
      </c>
      <c r="F597" s="260" t="s">
        <v>129</v>
      </c>
      <c r="G597" s="261">
        <v>337.93299999999999</v>
      </c>
      <c r="H597" s="123">
        <f>+ICF[[#This Row],[Сума във Валута]]/RESOURCE!$F$2</f>
        <v>104.43665649907132</v>
      </c>
      <c r="I597" s="259" t="s">
        <v>338</v>
      </c>
      <c r="J597" s="119"/>
      <c r="K597" s="119">
        <f t="shared" si="8"/>
        <v>44592</v>
      </c>
      <c r="L5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597" s="221" t="s">
        <v>321</v>
      </c>
      <c r="N597" s="221" t="s">
        <v>956</v>
      </c>
      <c r="O597" s="221" t="s">
        <v>4</v>
      </c>
      <c r="P597" s="118"/>
    </row>
    <row r="598" spans="2:16" x14ac:dyDescent="0.25">
      <c r="B598" s="221" t="s">
        <v>73</v>
      </c>
      <c r="C598" s="257" t="s">
        <v>611</v>
      </c>
      <c r="D598" s="258">
        <v>44639</v>
      </c>
      <c r="E598" s="221" t="s">
        <v>337</v>
      </c>
      <c r="F598" s="260" t="s">
        <v>129</v>
      </c>
      <c r="G598" s="261">
        <v>1037.7439999999999</v>
      </c>
      <c r="H598" s="123">
        <f>+ICF[[#This Row],[Сума във Валута]]/RESOURCE!$F$2</f>
        <v>320.71006282894024</v>
      </c>
      <c r="I598" s="259" t="s">
        <v>338</v>
      </c>
      <c r="J598" s="119"/>
      <c r="K598" s="119">
        <f t="shared" si="8"/>
        <v>44592</v>
      </c>
      <c r="L5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598" s="221" t="s">
        <v>321</v>
      </c>
      <c r="N598" s="221" t="s">
        <v>956</v>
      </c>
      <c r="O598" s="221" t="s">
        <v>4</v>
      </c>
      <c r="P598" s="118"/>
    </row>
    <row r="599" spans="2:16" x14ac:dyDescent="0.25">
      <c r="B599" s="221" t="s">
        <v>73</v>
      </c>
      <c r="C599" s="257" t="s">
        <v>611</v>
      </c>
      <c r="D599" s="258">
        <v>44687</v>
      </c>
      <c r="E599" s="221" t="s">
        <v>337</v>
      </c>
      <c r="F599" s="260" t="s">
        <v>129</v>
      </c>
      <c r="G599" s="261">
        <v>1044.825</v>
      </c>
      <c r="H599" s="123">
        <f>+ICF[[#This Row],[Сума във Валута]]/RESOURCE!$F$2</f>
        <v>322.89841366969841</v>
      </c>
      <c r="I599" s="259" t="s">
        <v>338</v>
      </c>
      <c r="J599" s="119"/>
      <c r="K599" s="119">
        <f t="shared" si="8"/>
        <v>44592</v>
      </c>
      <c r="L5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599" s="221" t="s">
        <v>321</v>
      </c>
      <c r="N599" s="221" t="s">
        <v>956</v>
      </c>
      <c r="O599" s="221" t="s">
        <v>4</v>
      </c>
      <c r="P599" s="118"/>
    </row>
    <row r="600" spans="2:16" x14ac:dyDescent="0.25">
      <c r="B600" s="221" t="s">
        <v>73</v>
      </c>
      <c r="C600" s="257" t="s">
        <v>1261</v>
      </c>
      <c r="D600" s="258">
        <v>44144</v>
      </c>
      <c r="E600" s="221" t="s">
        <v>337</v>
      </c>
      <c r="F600" s="260" t="s">
        <v>129</v>
      </c>
      <c r="G600" s="261">
        <v>1800</v>
      </c>
      <c r="H600" s="123">
        <f>+ICF[[#This Row],[Сума във Валута]]/RESOURCE!$F$2</f>
        <v>556.28181236614466</v>
      </c>
      <c r="I600" s="259" t="s">
        <v>338</v>
      </c>
      <c r="J600" s="119"/>
      <c r="K600" s="119">
        <f t="shared" si="8"/>
        <v>44592</v>
      </c>
      <c r="L6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00" s="221" t="s">
        <v>321</v>
      </c>
      <c r="N600" s="221" t="s">
        <v>956</v>
      </c>
      <c r="O600" s="221" t="s">
        <v>4</v>
      </c>
      <c r="P600" s="118"/>
    </row>
    <row r="601" spans="2:16" x14ac:dyDescent="0.25">
      <c r="B601" s="221" t="s">
        <v>73</v>
      </c>
      <c r="C601" s="257" t="s">
        <v>1261</v>
      </c>
      <c r="D601" s="258">
        <v>44150</v>
      </c>
      <c r="E601" s="221" t="s">
        <v>337</v>
      </c>
      <c r="F601" s="260" t="s">
        <v>129</v>
      </c>
      <c r="G601" s="261">
        <v>1750</v>
      </c>
      <c r="H601" s="123">
        <f>+ICF[[#This Row],[Сума във Валута]]/RESOURCE!$F$2</f>
        <v>540.82953980041839</v>
      </c>
      <c r="I601" s="259" t="s">
        <v>338</v>
      </c>
      <c r="J601" s="119"/>
      <c r="K601" s="119">
        <f t="shared" si="8"/>
        <v>44592</v>
      </c>
      <c r="L6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01" s="221" t="s">
        <v>321</v>
      </c>
      <c r="N601" s="221" t="s">
        <v>956</v>
      </c>
      <c r="O601" s="221" t="s">
        <v>4</v>
      </c>
      <c r="P601" s="118"/>
    </row>
    <row r="602" spans="2:16" x14ac:dyDescent="0.25">
      <c r="B602" s="221" t="s">
        <v>73</v>
      </c>
      <c r="C602" s="257" t="s">
        <v>1261</v>
      </c>
      <c r="D602" s="258">
        <v>44151</v>
      </c>
      <c r="E602" s="221" t="s">
        <v>337</v>
      </c>
      <c r="F602" s="260" t="s">
        <v>129</v>
      </c>
      <c r="G602" s="261">
        <v>2590</v>
      </c>
      <c r="H602" s="123">
        <f>+ICF[[#This Row],[Сума във Валута]]/RESOURCE!$F$2</f>
        <v>800.42771890461927</v>
      </c>
      <c r="I602" s="259" t="s">
        <v>338</v>
      </c>
      <c r="J602" s="119"/>
      <c r="K602" s="119">
        <f t="shared" si="8"/>
        <v>44592</v>
      </c>
      <c r="L6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02" s="221" t="s">
        <v>321</v>
      </c>
      <c r="N602" s="221" t="s">
        <v>956</v>
      </c>
      <c r="O602" s="221" t="s">
        <v>4</v>
      </c>
      <c r="P602" s="118"/>
    </row>
    <row r="603" spans="2:16" x14ac:dyDescent="0.25">
      <c r="B603" s="221" t="s">
        <v>73</v>
      </c>
      <c r="C603" s="257" t="s">
        <v>1261</v>
      </c>
      <c r="D603" s="258">
        <v>44151</v>
      </c>
      <c r="E603" s="221" t="s">
        <v>337</v>
      </c>
      <c r="F603" s="260" t="s">
        <v>129</v>
      </c>
      <c r="G603" s="261">
        <v>2590</v>
      </c>
      <c r="H603" s="123">
        <f>+ICF[[#This Row],[Сума във Валута]]/RESOURCE!$F$2</f>
        <v>800.42771890461927</v>
      </c>
      <c r="I603" s="259" t="s">
        <v>338</v>
      </c>
      <c r="J603" s="119"/>
      <c r="K603" s="119">
        <f t="shared" si="8"/>
        <v>44592</v>
      </c>
      <c r="L6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03" s="221" t="s">
        <v>321</v>
      </c>
      <c r="N603" s="221" t="s">
        <v>956</v>
      </c>
      <c r="O603" s="221" t="s">
        <v>4</v>
      </c>
      <c r="P603" s="118"/>
    </row>
    <row r="604" spans="2:16" x14ac:dyDescent="0.25">
      <c r="B604" s="221" t="s">
        <v>73</v>
      </c>
      <c r="C604" s="257" t="s">
        <v>1261</v>
      </c>
      <c r="D604" s="258">
        <v>44172</v>
      </c>
      <c r="E604" s="221" t="s">
        <v>337</v>
      </c>
      <c r="F604" s="260" t="s">
        <v>129</v>
      </c>
      <c r="G604" s="261">
        <v>2300</v>
      </c>
      <c r="H604" s="123">
        <f>+ICF[[#This Row],[Сума във Валута]]/RESOURCE!$F$2</f>
        <v>710.80453802340708</v>
      </c>
      <c r="I604" s="259" t="s">
        <v>338</v>
      </c>
      <c r="J604" s="119"/>
      <c r="K604" s="119">
        <f t="shared" si="8"/>
        <v>44592</v>
      </c>
      <c r="L6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04" s="221" t="s">
        <v>321</v>
      </c>
      <c r="N604" s="221" t="s">
        <v>956</v>
      </c>
      <c r="O604" s="221" t="s">
        <v>4</v>
      </c>
      <c r="P604" s="118"/>
    </row>
    <row r="605" spans="2:16" x14ac:dyDescent="0.25">
      <c r="B605" s="221" t="s">
        <v>73</v>
      </c>
      <c r="C605" s="257" t="s">
        <v>1261</v>
      </c>
      <c r="D605" s="258">
        <v>44184</v>
      </c>
      <c r="E605" s="221" t="s">
        <v>337</v>
      </c>
      <c r="F605" s="260" t="s">
        <v>129</v>
      </c>
      <c r="G605" s="261">
        <v>2590</v>
      </c>
      <c r="H605" s="123">
        <f>+ICF[[#This Row],[Сума във Валута]]/RESOURCE!$F$2</f>
        <v>800.42771890461927</v>
      </c>
      <c r="I605" s="259" t="s">
        <v>338</v>
      </c>
      <c r="J605" s="119"/>
      <c r="K605" s="119">
        <f t="shared" si="8"/>
        <v>44592</v>
      </c>
      <c r="L6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05" s="221" t="s">
        <v>321</v>
      </c>
      <c r="N605" s="221" t="s">
        <v>956</v>
      </c>
      <c r="O605" s="221" t="s">
        <v>4</v>
      </c>
      <c r="P605" s="118"/>
    </row>
    <row r="606" spans="2:16" x14ac:dyDescent="0.25">
      <c r="B606" s="221" t="s">
        <v>73</v>
      </c>
      <c r="C606" s="257" t="s">
        <v>789</v>
      </c>
      <c r="D606" s="258">
        <v>44712</v>
      </c>
      <c r="E606" s="221" t="s">
        <v>337</v>
      </c>
      <c r="F606" s="260" t="s">
        <v>129</v>
      </c>
      <c r="G606" s="261">
        <v>2079.0810000000001</v>
      </c>
      <c r="H606" s="123">
        <f>+ICF[[#This Row],[Сума във Валута]]/RESOURCE!$F$2</f>
        <v>642.53052596445366</v>
      </c>
      <c r="I606" s="259" t="s">
        <v>338</v>
      </c>
      <c r="J606" s="119"/>
      <c r="K606" s="119">
        <f t="shared" si="8"/>
        <v>44592</v>
      </c>
      <c r="L6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06" s="221" t="s">
        <v>321</v>
      </c>
      <c r="N606" s="221" t="s">
        <v>956</v>
      </c>
      <c r="O606" s="221" t="s">
        <v>4</v>
      </c>
      <c r="P606" s="118"/>
    </row>
    <row r="607" spans="2:16" x14ac:dyDescent="0.25">
      <c r="B607" s="221" t="s">
        <v>73</v>
      </c>
      <c r="C607" s="257" t="s">
        <v>875</v>
      </c>
      <c r="D607" s="258">
        <v>44682</v>
      </c>
      <c r="E607" s="221" t="s">
        <v>337</v>
      </c>
      <c r="F607" s="260" t="s">
        <v>129</v>
      </c>
      <c r="G607" s="261">
        <v>4153.0349999999999</v>
      </c>
      <c r="H607" s="123">
        <f>+ICF[[#This Row],[Сума във Валута]]/RESOURCE!$F$2</f>
        <v>1283.4765759000175</v>
      </c>
      <c r="I607" s="259" t="s">
        <v>338</v>
      </c>
      <c r="J607" s="119"/>
      <c r="K607" s="119">
        <f t="shared" si="8"/>
        <v>44592</v>
      </c>
      <c r="L6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07" s="221" t="s">
        <v>321</v>
      </c>
      <c r="N607" s="221" t="s">
        <v>956</v>
      </c>
      <c r="O607" s="221" t="s">
        <v>4</v>
      </c>
      <c r="P607" s="118"/>
    </row>
    <row r="608" spans="2:16" x14ac:dyDescent="0.25">
      <c r="B608" s="221" t="s">
        <v>73</v>
      </c>
      <c r="C608" s="257" t="s">
        <v>1112</v>
      </c>
      <c r="D608" s="258">
        <v>44527</v>
      </c>
      <c r="E608" s="221" t="s">
        <v>337</v>
      </c>
      <c r="F608" s="260" t="s">
        <v>129</v>
      </c>
      <c r="G608" s="261">
        <v>2796.4749999999999</v>
      </c>
      <c r="H608" s="123">
        <f>+ICF[[#This Row],[Сума във Валута]]/RESOURCE!$F$2</f>
        <v>864.23787846478581</v>
      </c>
      <c r="I608" s="259" t="s">
        <v>338</v>
      </c>
      <c r="J608" s="119"/>
      <c r="K608" s="119">
        <f t="shared" si="8"/>
        <v>44592</v>
      </c>
      <c r="L6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08" s="221" t="s">
        <v>321</v>
      </c>
      <c r="N608" s="221" t="s">
        <v>956</v>
      </c>
      <c r="O608" s="221" t="s">
        <v>4</v>
      </c>
      <c r="P608" s="118"/>
    </row>
    <row r="609" spans="2:16" x14ac:dyDescent="0.25">
      <c r="B609" s="221" t="s">
        <v>73</v>
      </c>
      <c r="C609" s="257" t="s">
        <v>1112</v>
      </c>
      <c r="D609" s="258">
        <v>44559</v>
      </c>
      <c r="E609" s="221" t="s">
        <v>337</v>
      </c>
      <c r="F609" s="260" t="s">
        <v>129</v>
      </c>
      <c r="G609" s="261">
        <v>3738.0329999999999</v>
      </c>
      <c r="H609" s="123">
        <f>+ICF[[#This Row],[Сума във Валута]]/RESOURCE!$F$2</f>
        <v>1155.2220955135872</v>
      </c>
      <c r="I609" s="259" t="s">
        <v>338</v>
      </c>
      <c r="J609" s="119"/>
      <c r="K609" s="119">
        <f t="shared" si="8"/>
        <v>44592</v>
      </c>
      <c r="L6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09" s="221" t="s">
        <v>321</v>
      </c>
      <c r="N609" s="221" t="s">
        <v>956</v>
      </c>
      <c r="O609" s="221" t="s">
        <v>4</v>
      </c>
      <c r="P609" s="118"/>
    </row>
    <row r="610" spans="2:16" x14ac:dyDescent="0.25">
      <c r="B610" s="221" t="s">
        <v>73</v>
      </c>
      <c r="C610" s="257" t="s">
        <v>1138</v>
      </c>
      <c r="D610" s="258">
        <v>44588</v>
      </c>
      <c r="E610" s="221" t="s">
        <v>337</v>
      </c>
      <c r="F610" s="260" t="s">
        <v>129</v>
      </c>
      <c r="G610" s="261">
        <v>525.25900000000001</v>
      </c>
      <c r="H610" s="123">
        <f>+ICF[[#This Row],[Сума във Валута]]/RESOURCE!$F$2</f>
        <v>162.328904712016</v>
      </c>
      <c r="I610" s="259" t="s">
        <v>338</v>
      </c>
      <c r="J610" s="119"/>
      <c r="K610" s="119">
        <f t="shared" si="8"/>
        <v>44592</v>
      </c>
      <c r="L6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10" s="221" t="s">
        <v>321</v>
      </c>
      <c r="N610" s="221" t="s">
        <v>956</v>
      </c>
      <c r="O610" s="221" t="s">
        <v>4</v>
      </c>
      <c r="P610" s="118"/>
    </row>
    <row r="611" spans="2:16" x14ac:dyDescent="0.25">
      <c r="B611" s="221" t="s">
        <v>73</v>
      </c>
      <c r="C611" s="257" t="s">
        <v>1138</v>
      </c>
      <c r="D611" s="258">
        <v>44622</v>
      </c>
      <c r="E611" s="221" t="s">
        <v>337</v>
      </c>
      <c r="F611" s="260" t="s">
        <v>129</v>
      </c>
      <c r="G611" s="261">
        <v>1007.4349999999999</v>
      </c>
      <c r="H611" s="123">
        <f>+ICF[[#This Row],[Сума във Валута]]/RESOURCE!$F$2</f>
        <v>311.3432042450483</v>
      </c>
      <c r="I611" s="259" t="s">
        <v>338</v>
      </c>
      <c r="J611" s="119"/>
      <c r="K611" s="119">
        <f t="shared" si="8"/>
        <v>44592</v>
      </c>
      <c r="L6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611" s="221" t="s">
        <v>321</v>
      </c>
      <c r="N611" s="221" t="s">
        <v>956</v>
      </c>
      <c r="O611" s="221" t="s">
        <v>4</v>
      </c>
      <c r="P611" s="118"/>
    </row>
    <row r="612" spans="2:16" x14ac:dyDescent="0.25">
      <c r="B612" s="221" t="s">
        <v>73</v>
      </c>
      <c r="C612" s="257" t="s">
        <v>1139</v>
      </c>
      <c r="D612" s="258">
        <v>44588</v>
      </c>
      <c r="E612" s="221" t="s">
        <v>337</v>
      </c>
      <c r="F612" s="260" t="s">
        <v>129</v>
      </c>
      <c r="G612" s="261">
        <v>746.19100000000003</v>
      </c>
      <c r="H612" s="123">
        <f>+ICF[[#This Row],[Сума във Валута]]/RESOURCE!$F$2</f>
        <v>230.60693436183661</v>
      </c>
      <c r="I612" s="259" t="s">
        <v>338</v>
      </c>
      <c r="J612" s="119"/>
      <c r="K612" s="119">
        <f t="shared" si="8"/>
        <v>44592</v>
      </c>
      <c r="L6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12" s="221" t="s">
        <v>321</v>
      </c>
      <c r="N612" s="221" t="s">
        <v>956</v>
      </c>
      <c r="O612" s="221" t="s">
        <v>4</v>
      </c>
      <c r="P612" s="118"/>
    </row>
    <row r="613" spans="2:16" x14ac:dyDescent="0.25">
      <c r="B613" s="221" t="s">
        <v>73</v>
      </c>
      <c r="C613" s="257" t="s">
        <v>1139</v>
      </c>
      <c r="D613" s="258">
        <v>44622</v>
      </c>
      <c r="E613" s="221" t="s">
        <v>337</v>
      </c>
      <c r="F613" s="260" t="s">
        <v>129</v>
      </c>
      <c r="G613" s="261">
        <v>1976.4559999999999</v>
      </c>
      <c r="H613" s="123">
        <f>+ICF[[#This Row],[Сума във Валута]]/RESOURCE!$F$2</f>
        <v>610.81473652330044</v>
      </c>
      <c r="I613" s="259" t="s">
        <v>338</v>
      </c>
      <c r="J613" s="119"/>
      <c r="K613" s="119">
        <f t="shared" si="8"/>
        <v>44592</v>
      </c>
      <c r="L6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613" s="221" t="s">
        <v>321</v>
      </c>
      <c r="N613" s="221" t="s">
        <v>956</v>
      </c>
      <c r="O613" s="221" t="s">
        <v>4</v>
      </c>
      <c r="P613" s="118"/>
    </row>
    <row r="614" spans="2:16" x14ac:dyDescent="0.25">
      <c r="B614" s="221" t="s">
        <v>73</v>
      </c>
      <c r="C614" s="257" t="s">
        <v>871</v>
      </c>
      <c r="D614" s="258">
        <v>44596</v>
      </c>
      <c r="E614" s="221" t="s">
        <v>337</v>
      </c>
      <c r="F614" s="260" t="s">
        <v>129</v>
      </c>
      <c r="G614" s="261">
        <v>677.68399999999997</v>
      </c>
      <c r="H614" s="123">
        <f>+ICF[[#This Row],[Сума във Валута]]/RESOURCE!$F$2</f>
        <v>209.43515762863242</v>
      </c>
      <c r="I614" s="259" t="s">
        <v>338</v>
      </c>
      <c r="J614" s="119"/>
      <c r="K614" s="119">
        <f t="shared" si="8"/>
        <v>44592</v>
      </c>
      <c r="L6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14" s="221" t="s">
        <v>321</v>
      </c>
      <c r="N614" s="221" t="s">
        <v>956</v>
      </c>
      <c r="O614" s="221" t="s">
        <v>4</v>
      </c>
      <c r="P614" s="118"/>
    </row>
    <row r="615" spans="2:16" x14ac:dyDescent="0.25">
      <c r="B615" s="221" t="s">
        <v>73</v>
      </c>
      <c r="C615" s="257" t="s">
        <v>1262</v>
      </c>
      <c r="D615" s="258">
        <v>43284</v>
      </c>
      <c r="E615" s="221" t="s">
        <v>337</v>
      </c>
      <c r="F615" s="260" t="s">
        <v>129</v>
      </c>
      <c r="G615" s="261">
        <v>-3.5999999999999997E-2</v>
      </c>
      <c r="H615" s="123">
        <f>+ICF[[#This Row],[Сума във Валута]]/RESOURCE!$F$2</f>
        <v>-1.1125636247322893E-2</v>
      </c>
      <c r="I615" s="259" t="s">
        <v>338</v>
      </c>
      <c r="J615" s="119"/>
      <c r="K615" s="119">
        <f t="shared" si="8"/>
        <v>44592</v>
      </c>
      <c r="L6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15" s="221" t="s">
        <v>321</v>
      </c>
      <c r="N615" s="221" t="s">
        <v>956</v>
      </c>
      <c r="O615" s="221" t="s">
        <v>4</v>
      </c>
      <c r="P615" s="118"/>
    </row>
    <row r="616" spans="2:16" x14ac:dyDescent="0.25">
      <c r="B616" s="221" t="s">
        <v>73</v>
      </c>
      <c r="C616" s="257" t="s">
        <v>688</v>
      </c>
      <c r="D616" s="258">
        <v>44619</v>
      </c>
      <c r="E616" s="221" t="s">
        <v>337</v>
      </c>
      <c r="F616" s="260" t="s">
        <v>129</v>
      </c>
      <c r="G616" s="261">
        <v>3987.547</v>
      </c>
      <c r="H616" s="123">
        <f>+ICF[[#This Row],[Сума във Валута]]/RESOURCE!$F$2</f>
        <v>1232.3332622528794</v>
      </c>
      <c r="I616" s="259" t="s">
        <v>338</v>
      </c>
      <c r="J616" s="119"/>
      <c r="K616" s="119">
        <f t="shared" si="8"/>
        <v>44592</v>
      </c>
      <c r="L6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616" s="221" t="s">
        <v>321</v>
      </c>
      <c r="N616" s="221" t="s">
        <v>956</v>
      </c>
      <c r="O616" s="221" t="s">
        <v>4</v>
      </c>
      <c r="P616" s="118"/>
    </row>
    <row r="617" spans="2:16" x14ac:dyDescent="0.25">
      <c r="B617" s="221" t="s">
        <v>73</v>
      </c>
      <c r="C617" s="257" t="s">
        <v>688</v>
      </c>
      <c r="D617" s="258">
        <v>44650</v>
      </c>
      <c r="E617" s="221" t="s">
        <v>337</v>
      </c>
      <c r="F617" s="260" t="s">
        <v>129</v>
      </c>
      <c r="G617" s="261">
        <v>1280.818</v>
      </c>
      <c r="H617" s="123">
        <f>+ICF[[#This Row],[Сума във Валута]]/RESOURCE!$F$2</f>
        <v>395.83097686176706</v>
      </c>
      <c r="I617" s="259" t="s">
        <v>338</v>
      </c>
      <c r="J617" s="119"/>
      <c r="K617" s="119">
        <f t="shared" si="8"/>
        <v>44592</v>
      </c>
      <c r="L6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17" s="221" t="s">
        <v>321</v>
      </c>
      <c r="N617" s="221" t="s">
        <v>956</v>
      </c>
      <c r="O617" s="221" t="s">
        <v>4</v>
      </c>
      <c r="P617" s="118"/>
    </row>
    <row r="618" spans="2:16" x14ac:dyDescent="0.25">
      <c r="B618" s="221" t="s">
        <v>73</v>
      </c>
      <c r="C618" s="257" t="s">
        <v>688</v>
      </c>
      <c r="D618" s="258">
        <v>44679</v>
      </c>
      <c r="E618" s="221" t="s">
        <v>337</v>
      </c>
      <c r="F618" s="260" t="s">
        <v>129</v>
      </c>
      <c r="G618" s="261">
        <v>402.52300000000002</v>
      </c>
      <c r="H618" s="123">
        <f>+ICF[[#This Row],[Сума във Валута]]/RESOURCE!$F$2</f>
        <v>124.39790219947648</v>
      </c>
      <c r="I618" s="259" t="s">
        <v>338</v>
      </c>
      <c r="J618" s="119"/>
      <c r="K618" s="119">
        <f t="shared" si="8"/>
        <v>44592</v>
      </c>
      <c r="L6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18" s="221" t="s">
        <v>321</v>
      </c>
      <c r="N618" s="221" t="s">
        <v>956</v>
      </c>
      <c r="O618" s="221" t="s">
        <v>4</v>
      </c>
      <c r="P618" s="118"/>
    </row>
    <row r="619" spans="2:16" x14ac:dyDescent="0.25">
      <c r="B619" s="221" t="s">
        <v>73</v>
      </c>
      <c r="C619" s="257" t="s">
        <v>1135</v>
      </c>
      <c r="D619" s="258">
        <v>44581</v>
      </c>
      <c r="E619" s="221" t="s">
        <v>337</v>
      </c>
      <c r="F619" s="260" t="s">
        <v>129</v>
      </c>
      <c r="G619" s="261">
        <v>671.16</v>
      </c>
      <c r="H619" s="123">
        <f>+ICF[[#This Row],[Сума във Валута]]/RESOURCE!$F$2</f>
        <v>207.41894510425647</v>
      </c>
      <c r="I619" s="259" t="s">
        <v>338</v>
      </c>
      <c r="J619" s="119"/>
      <c r="K619" s="119">
        <f t="shared" si="8"/>
        <v>44592</v>
      </c>
      <c r="L6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19" s="221" t="s">
        <v>321</v>
      </c>
      <c r="N619" s="221" t="s">
        <v>956</v>
      </c>
      <c r="O619" s="221" t="s">
        <v>4</v>
      </c>
      <c r="P619" s="118"/>
    </row>
    <row r="620" spans="2:16" x14ac:dyDescent="0.25">
      <c r="B620" s="221" t="s">
        <v>73</v>
      </c>
      <c r="C620" s="257" t="s">
        <v>1135</v>
      </c>
      <c r="D620" s="258">
        <v>44581</v>
      </c>
      <c r="E620" s="221" t="s">
        <v>337</v>
      </c>
      <c r="F620" s="260" t="s">
        <v>129</v>
      </c>
      <c r="G620" s="261">
        <v>1978.97</v>
      </c>
      <c r="H620" s="123">
        <f>+ICF[[#This Row],[Сума във Валута]]/RESOURCE!$F$2</f>
        <v>611.59167678790516</v>
      </c>
      <c r="I620" s="259" t="s">
        <v>338</v>
      </c>
      <c r="J620" s="119"/>
      <c r="K620" s="119">
        <f t="shared" si="8"/>
        <v>44592</v>
      </c>
      <c r="L6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20" s="221" t="s">
        <v>321</v>
      </c>
      <c r="N620" s="221" t="s">
        <v>956</v>
      </c>
      <c r="O620" s="221" t="s">
        <v>4</v>
      </c>
      <c r="P620" s="118"/>
    </row>
    <row r="621" spans="2:16" x14ac:dyDescent="0.25">
      <c r="B621" s="221" t="s">
        <v>73</v>
      </c>
      <c r="C621" s="257" t="s">
        <v>1263</v>
      </c>
      <c r="D621" s="258">
        <v>44678</v>
      </c>
      <c r="E621" s="221" t="s">
        <v>337</v>
      </c>
      <c r="F621" s="260" t="s">
        <v>129</v>
      </c>
      <c r="G621" s="261">
        <v>2919.07</v>
      </c>
      <c r="H621" s="123">
        <f>+ICF[[#This Row],[Сума във Валута]]/RESOURCE!$F$2</f>
        <v>902.12530556869001</v>
      </c>
      <c r="I621" s="259" t="s">
        <v>338</v>
      </c>
      <c r="J621" s="119"/>
      <c r="K621" s="119">
        <f t="shared" si="8"/>
        <v>44592</v>
      </c>
      <c r="L6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21" s="221" t="s">
        <v>321</v>
      </c>
      <c r="N621" s="221" t="s">
        <v>956</v>
      </c>
      <c r="O621" s="221" t="s">
        <v>4</v>
      </c>
      <c r="P621" s="118"/>
    </row>
    <row r="622" spans="2:16" x14ac:dyDescent="0.25">
      <c r="B622" s="221" t="s">
        <v>73</v>
      </c>
      <c r="C622" s="257" t="s">
        <v>1264</v>
      </c>
      <c r="D622" s="258">
        <v>44678</v>
      </c>
      <c r="E622" s="221" t="s">
        <v>337</v>
      </c>
      <c r="F622" s="260" t="s">
        <v>129</v>
      </c>
      <c r="G622" s="261">
        <v>4165</v>
      </c>
      <c r="H622" s="123">
        <f>+ICF[[#This Row],[Сума във Валута]]/RESOURCE!$F$2</f>
        <v>1287.1743047249959</v>
      </c>
      <c r="I622" s="259" t="s">
        <v>338</v>
      </c>
      <c r="J622" s="119"/>
      <c r="K622" s="119">
        <f t="shared" si="8"/>
        <v>44592</v>
      </c>
      <c r="L6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22" s="221" t="s">
        <v>321</v>
      </c>
      <c r="N622" s="221" t="s">
        <v>956</v>
      </c>
      <c r="O622" s="221" t="s">
        <v>4</v>
      </c>
      <c r="P622" s="118"/>
    </row>
    <row r="623" spans="2:16" x14ac:dyDescent="0.25">
      <c r="B623" s="221" t="s">
        <v>73</v>
      </c>
      <c r="C623" s="257" t="s">
        <v>1265</v>
      </c>
      <c r="D623" s="258">
        <v>44616</v>
      </c>
      <c r="E623" s="221" t="s">
        <v>337</v>
      </c>
      <c r="F623" s="260" t="s">
        <v>129</v>
      </c>
      <c r="G623" s="261">
        <v>-4833.78</v>
      </c>
      <c r="H623" s="123">
        <f>+ICF[[#This Row],[Сума във Валута]]/RESOURCE!$F$2</f>
        <v>-1493.8577216551237</v>
      </c>
      <c r="I623" s="259" t="s">
        <v>338</v>
      </c>
      <c r="J623" s="119"/>
      <c r="K623" s="119">
        <f t="shared" si="8"/>
        <v>44592</v>
      </c>
      <c r="L6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623" s="221" t="s">
        <v>321</v>
      </c>
      <c r="N623" s="221" t="s">
        <v>956</v>
      </c>
      <c r="O623" s="221" t="s">
        <v>4</v>
      </c>
      <c r="P623" s="118"/>
    </row>
    <row r="624" spans="2:16" x14ac:dyDescent="0.25">
      <c r="B624" s="221" t="s">
        <v>73</v>
      </c>
      <c r="C624" s="257" t="s">
        <v>1265</v>
      </c>
      <c r="D624" s="258">
        <v>44616</v>
      </c>
      <c r="E624" s="221" t="s">
        <v>337</v>
      </c>
      <c r="F624" s="260" t="s">
        <v>129</v>
      </c>
      <c r="G624" s="261">
        <v>4833.78</v>
      </c>
      <c r="H624" s="123">
        <f>+ICF[[#This Row],[Сума във Валута]]/RESOURCE!$F$2</f>
        <v>1493.8577216551237</v>
      </c>
      <c r="I624" s="259" t="s">
        <v>338</v>
      </c>
      <c r="J624" s="119"/>
      <c r="K624" s="119">
        <f t="shared" si="8"/>
        <v>44592</v>
      </c>
      <c r="L6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624" s="221" t="s">
        <v>321</v>
      </c>
      <c r="N624" s="221" t="s">
        <v>956</v>
      </c>
      <c r="O624" s="221" t="s">
        <v>4</v>
      </c>
      <c r="P624" s="118"/>
    </row>
    <row r="625" spans="2:16" x14ac:dyDescent="0.25">
      <c r="B625" s="221" t="s">
        <v>73</v>
      </c>
      <c r="C625" s="257" t="s">
        <v>1110</v>
      </c>
      <c r="D625" s="258">
        <v>44524</v>
      </c>
      <c r="E625" s="221" t="s">
        <v>337</v>
      </c>
      <c r="F625" s="260" t="s">
        <v>129</v>
      </c>
      <c r="G625" s="261">
        <v>188448.4</v>
      </c>
      <c r="H625" s="123">
        <f>+ICF[[#This Row],[Сума във Валута]]/RESOURCE!$F$2</f>
        <v>58239.120827500097</v>
      </c>
      <c r="I625" s="259" t="s">
        <v>338</v>
      </c>
      <c r="J625" s="119"/>
      <c r="K625" s="119">
        <f t="shared" si="8"/>
        <v>44592</v>
      </c>
      <c r="L6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25" s="221" t="s">
        <v>321</v>
      </c>
      <c r="N625" s="221" t="s">
        <v>956</v>
      </c>
      <c r="O625" s="221" t="s">
        <v>4</v>
      </c>
      <c r="P625" s="118"/>
    </row>
    <row r="626" spans="2:16" x14ac:dyDescent="0.25">
      <c r="B626" s="221" t="s">
        <v>73</v>
      </c>
      <c r="C626" s="257" t="s">
        <v>1110</v>
      </c>
      <c r="D626" s="258">
        <v>44596</v>
      </c>
      <c r="E626" s="221" t="s">
        <v>337</v>
      </c>
      <c r="F626" s="260" t="s">
        <v>129</v>
      </c>
      <c r="G626" s="261">
        <v>582.53</v>
      </c>
      <c r="H626" s="123">
        <f>+ICF[[#This Row],[Сума във Валута]]/RESOURCE!$F$2</f>
        <v>180.02824675425015</v>
      </c>
      <c r="I626" s="259" t="s">
        <v>338</v>
      </c>
      <c r="J626" s="119"/>
      <c r="K626" s="119">
        <f t="shared" si="8"/>
        <v>44592</v>
      </c>
      <c r="L6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26" s="221" t="s">
        <v>321</v>
      </c>
      <c r="N626" s="221" t="s">
        <v>956</v>
      </c>
      <c r="O626" s="221" t="s">
        <v>4</v>
      </c>
      <c r="P626" s="118"/>
    </row>
    <row r="627" spans="2:16" x14ac:dyDescent="0.25">
      <c r="B627" s="221" t="s">
        <v>73</v>
      </c>
      <c r="C627" s="257" t="s">
        <v>1110</v>
      </c>
      <c r="D627" s="258">
        <v>44638</v>
      </c>
      <c r="E627" s="221" t="s">
        <v>337</v>
      </c>
      <c r="F627" s="260" t="s">
        <v>129</v>
      </c>
      <c r="G627" s="261">
        <v>168.696</v>
      </c>
      <c r="H627" s="123">
        <f>+ICF[[#This Row],[Сума във Валута]]/RESOURCE!$F$2</f>
        <v>52.13473145495508</v>
      </c>
      <c r="I627" s="259" t="s">
        <v>338</v>
      </c>
      <c r="J627" s="119"/>
      <c r="K627" s="119">
        <f t="shared" si="8"/>
        <v>44592</v>
      </c>
      <c r="L6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627" s="221" t="s">
        <v>321</v>
      </c>
      <c r="N627" s="221" t="s">
        <v>956</v>
      </c>
      <c r="O627" s="221" t="s">
        <v>4</v>
      </c>
      <c r="P627" s="118"/>
    </row>
    <row r="628" spans="2:16" x14ac:dyDescent="0.25">
      <c r="B628" s="221" t="s">
        <v>73</v>
      </c>
      <c r="C628" s="257" t="s">
        <v>1142</v>
      </c>
      <c r="D628" s="258">
        <v>44588</v>
      </c>
      <c r="E628" s="221" t="s">
        <v>337</v>
      </c>
      <c r="F628" s="260" t="s">
        <v>129</v>
      </c>
      <c r="G628" s="261">
        <v>3033.31</v>
      </c>
      <c r="H628" s="123">
        <f>+ICF[[#This Row],[Сума във Валута]]/RESOURCE!$F$2</f>
        <v>937.43065792686127</v>
      </c>
      <c r="I628" s="259" t="s">
        <v>338</v>
      </c>
      <c r="J628" s="119"/>
      <c r="K628" s="119">
        <f t="shared" si="8"/>
        <v>44592</v>
      </c>
      <c r="L6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28" s="221" t="s">
        <v>321</v>
      </c>
      <c r="N628" s="221" t="s">
        <v>956</v>
      </c>
      <c r="O628" s="221" t="s">
        <v>4</v>
      </c>
      <c r="P628" s="118"/>
    </row>
    <row r="629" spans="2:16" x14ac:dyDescent="0.25">
      <c r="B629" s="221" t="s">
        <v>73</v>
      </c>
      <c r="C629" s="257" t="s">
        <v>1142</v>
      </c>
      <c r="D629" s="258">
        <v>44598</v>
      </c>
      <c r="E629" s="221" t="s">
        <v>337</v>
      </c>
      <c r="F629" s="260" t="s">
        <v>129</v>
      </c>
      <c r="G629" s="261">
        <v>5047.9799999999996</v>
      </c>
      <c r="H629" s="123">
        <f>+ICF[[#This Row],[Сума във Валута]]/RESOURCE!$F$2</f>
        <v>1560.0552573266948</v>
      </c>
      <c r="I629" s="259" t="s">
        <v>338</v>
      </c>
      <c r="J629" s="119"/>
      <c r="K629" s="119">
        <f t="shared" si="8"/>
        <v>44592</v>
      </c>
      <c r="L6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29" s="221" t="s">
        <v>321</v>
      </c>
      <c r="N629" s="221" t="s">
        <v>956</v>
      </c>
      <c r="O629" s="221" t="s">
        <v>4</v>
      </c>
      <c r="P629" s="118"/>
    </row>
    <row r="630" spans="2:16" x14ac:dyDescent="0.25">
      <c r="B630" s="221" t="s">
        <v>73</v>
      </c>
      <c r="C630" s="257" t="s">
        <v>1142</v>
      </c>
      <c r="D630" s="258">
        <v>44605</v>
      </c>
      <c r="E630" s="221" t="s">
        <v>337</v>
      </c>
      <c r="F630" s="260" t="s">
        <v>129</v>
      </c>
      <c r="G630" s="261">
        <v>2904.79</v>
      </c>
      <c r="H630" s="123">
        <f>+ICF[[#This Row],[Сума във Валута]]/RESOURCE!$F$2</f>
        <v>897.7121365239185</v>
      </c>
      <c r="I630" s="259" t="s">
        <v>338</v>
      </c>
      <c r="J630" s="119"/>
      <c r="K630" s="119">
        <f t="shared" si="8"/>
        <v>44592</v>
      </c>
      <c r="L6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630" s="221" t="s">
        <v>321</v>
      </c>
      <c r="N630" s="221" t="s">
        <v>956</v>
      </c>
      <c r="O630" s="221" t="s">
        <v>4</v>
      </c>
      <c r="P630" s="118"/>
    </row>
    <row r="631" spans="2:16" x14ac:dyDescent="0.25">
      <c r="B631" s="221" t="s">
        <v>73</v>
      </c>
      <c r="C631" s="257" t="s">
        <v>1142</v>
      </c>
      <c r="D631" s="258">
        <v>44605</v>
      </c>
      <c r="E631" s="221" t="s">
        <v>337</v>
      </c>
      <c r="F631" s="260" t="s">
        <v>129</v>
      </c>
      <c r="G631" s="261">
        <v>1870.68</v>
      </c>
      <c r="H631" s="123">
        <f>+ICF[[#This Row],[Сума във Валута]]/RESOURCE!$F$2</f>
        <v>578.12514486505529</v>
      </c>
      <c r="I631" s="259" t="s">
        <v>338</v>
      </c>
      <c r="J631" s="119"/>
      <c r="K631" s="119">
        <f t="shared" si="8"/>
        <v>44592</v>
      </c>
      <c r="L6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631" s="221" t="s">
        <v>321</v>
      </c>
      <c r="N631" s="221" t="s">
        <v>956</v>
      </c>
      <c r="O631" s="221" t="s">
        <v>4</v>
      </c>
      <c r="P631" s="118"/>
    </row>
    <row r="632" spans="2:16" x14ac:dyDescent="0.25">
      <c r="B632" s="221" t="s">
        <v>73</v>
      </c>
      <c r="C632" s="257" t="s">
        <v>1142</v>
      </c>
      <c r="D632" s="258">
        <v>44629</v>
      </c>
      <c r="E632" s="221" t="s">
        <v>337</v>
      </c>
      <c r="F632" s="260" t="s">
        <v>129</v>
      </c>
      <c r="G632" s="261">
        <v>1685.04</v>
      </c>
      <c r="H632" s="123">
        <f>+ICF[[#This Row],[Сума във Валута]]/RESOURCE!$F$2</f>
        <v>520.75394728302695</v>
      </c>
      <c r="I632" s="259" t="s">
        <v>338</v>
      </c>
      <c r="J632" s="119"/>
      <c r="K632" s="119">
        <f t="shared" si="8"/>
        <v>44592</v>
      </c>
      <c r="L6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632" s="221" t="s">
        <v>321</v>
      </c>
      <c r="N632" s="221" t="s">
        <v>956</v>
      </c>
      <c r="O632" s="221" t="s">
        <v>4</v>
      </c>
      <c r="P632" s="118"/>
    </row>
    <row r="633" spans="2:16" x14ac:dyDescent="0.25">
      <c r="B633" s="221" t="s">
        <v>73</v>
      </c>
      <c r="C633" s="257" t="s">
        <v>1098</v>
      </c>
      <c r="D633" s="258">
        <v>44419</v>
      </c>
      <c r="E633" s="221" t="s">
        <v>337</v>
      </c>
      <c r="F633" s="260" t="s">
        <v>129</v>
      </c>
      <c r="G633" s="261">
        <v>-24.99</v>
      </c>
      <c r="H633" s="123">
        <f>+ICF[[#This Row],[Сума във Валута]]/RESOURCE!$F$2</f>
        <v>-7.7230458283499752</v>
      </c>
      <c r="I633" s="259" t="s">
        <v>338</v>
      </c>
      <c r="J633" s="119"/>
      <c r="K633" s="119">
        <f t="shared" si="8"/>
        <v>44592</v>
      </c>
      <c r="L6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33" s="221" t="s">
        <v>321</v>
      </c>
      <c r="N633" s="221" t="s">
        <v>956</v>
      </c>
      <c r="O633" s="221" t="s">
        <v>4</v>
      </c>
      <c r="P633" s="118"/>
    </row>
    <row r="634" spans="2:16" x14ac:dyDescent="0.25">
      <c r="B634" s="221" t="s">
        <v>73</v>
      </c>
      <c r="C634" s="257" t="s">
        <v>1098</v>
      </c>
      <c r="D634" s="258">
        <v>44586</v>
      </c>
      <c r="E634" s="221" t="s">
        <v>337</v>
      </c>
      <c r="F634" s="260" t="s">
        <v>129</v>
      </c>
      <c r="G634" s="261">
        <v>947.51</v>
      </c>
      <c r="H634" s="123">
        <f>+ICF[[#This Row],[Сума във Валута]]/RESOURCE!$F$2</f>
        <v>292.82365557502544</v>
      </c>
      <c r="I634" s="259" t="s">
        <v>338</v>
      </c>
      <c r="J634" s="119"/>
      <c r="K634" s="119">
        <f t="shared" si="8"/>
        <v>44592</v>
      </c>
      <c r="L6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34" s="221" t="s">
        <v>321</v>
      </c>
      <c r="N634" s="221" t="s">
        <v>956</v>
      </c>
      <c r="O634" s="221" t="s">
        <v>4</v>
      </c>
      <c r="P634" s="118"/>
    </row>
    <row r="635" spans="2:16" x14ac:dyDescent="0.25">
      <c r="B635" s="221" t="s">
        <v>73</v>
      </c>
      <c r="C635" s="257" t="s">
        <v>1170</v>
      </c>
      <c r="D635" s="258">
        <v>44616</v>
      </c>
      <c r="E635" s="221" t="s">
        <v>337</v>
      </c>
      <c r="F635" s="260" t="s">
        <v>129</v>
      </c>
      <c r="G635" s="261">
        <v>56.906999999999996</v>
      </c>
      <c r="H635" s="123">
        <f>+ICF[[#This Row],[Сума във Валута]]/RESOURCE!$F$2</f>
        <v>17.586849497955662</v>
      </c>
      <c r="I635" s="259" t="s">
        <v>338</v>
      </c>
      <c r="J635" s="119"/>
      <c r="K635" s="119">
        <f t="shared" si="8"/>
        <v>44592</v>
      </c>
      <c r="L6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635" s="221" t="s">
        <v>321</v>
      </c>
      <c r="N635" s="221" t="s">
        <v>956</v>
      </c>
      <c r="O635" s="221" t="s">
        <v>4</v>
      </c>
      <c r="P635" s="118"/>
    </row>
    <row r="636" spans="2:16" x14ac:dyDescent="0.25">
      <c r="B636" s="221" t="s">
        <v>73</v>
      </c>
      <c r="C636" s="257" t="s">
        <v>1170</v>
      </c>
      <c r="D636" s="258">
        <v>44660</v>
      </c>
      <c r="E636" s="221" t="s">
        <v>337</v>
      </c>
      <c r="F636" s="260" t="s">
        <v>129</v>
      </c>
      <c r="G636" s="261">
        <v>63.38</v>
      </c>
      <c r="H636" s="123">
        <f>+ICF[[#This Row],[Сума във Валута]]/RESOURCE!$F$2</f>
        <v>19.587300704314583</v>
      </c>
      <c r="I636" s="259" t="s">
        <v>338</v>
      </c>
      <c r="J636" s="119"/>
      <c r="K636" s="119">
        <f t="shared" si="8"/>
        <v>44592</v>
      </c>
      <c r="L6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36" s="221" t="s">
        <v>321</v>
      </c>
      <c r="N636" s="221" t="s">
        <v>956</v>
      </c>
      <c r="O636" s="221" t="s">
        <v>4</v>
      </c>
      <c r="P636" s="118"/>
    </row>
    <row r="637" spans="2:16" x14ac:dyDescent="0.25">
      <c r="B637" s="221" t="s">
        <v>73</v>
      </c>
      <c r="C637" s="257" t="s">
        <v>1155</v>
      </c>
      <c r="D637" s="258">
        <v>44597</v>
      </c>
      <c r="E637" s="221" t="s">
        <v>337</v>
      </c>
      <c r="F637" s="260" t="s">
        <v>129</v>
      </c>
      <c r="G637" s="261">
        <v>5839.33</v>
      </c>
      <c r="H637" s="123">
        <f>+ICF[[#This Row],[Сума във Валута]]/RESOURCE!$F$2</f>
        <v>1804.6183752244442</v>
      </c>
      <c r="I637" s="259" t="s">
        <v>338</v>
      </c>
      <c r="J637" s="119"/>
      <c r="K637" s="119">
        <f t="shared" si="8"/>
        <v>44592</v>
      </c>
      <c r="L6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37" s="221" t="s">
        <v>321</v>
      </c>
      <c r="N637" s="221" t="s">
        <v>956</v>
      </c>
      <c r="O637" s="221" t="s">
        <v>4</v>
      </c>
      <c r="P637" s="118"/>
    </row>
    <row r="638" spans="2:16" x14ac:dyDescent="0.25">
      <c r="B638" s="221" t="s">
        <v>73</v>
      </c>
      <c r="C638" s="257" t="s">
        <v>1155</v>
      </c>
      <c r="D638" s="258">
        <v>44641</v>
      </c>
      <c r="E638" s="221" t="s">
        <v>337</v>
      </c>
      <c r="F638" s="260" t="s">
        <v>129</v>
      </c>
      <c r="G638" s="261">
        <v>1162.6300000000001</v>
      </c>
      <c r="H638" s="123">
        <f>+ICF[[#This Row],[Сума във Валута]]/RESOURCE!$F$2</f>
        <v>359.30551306180604</v>
      </c>
      <c r="I638" s="259" t="s">
        <v>338</v>
      </c>
      <c r="J638" s="119"/>
      <c r="K638" s="119">
        <f t="shared" si="8"/>
        <v>44592</v>
      </c>
      <c r="L6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638" s="221" t="s">
        <v>321</v>
      </c>
      <c r="N638" s="221" t="s">
        <v>956</v>
      </c>
      <c r="O638" s="221" t="s">
        <v>4</v>
      </c>
      <c r="P638" s="118"/>
    </row>
    <row r="639" spans="2:16" x14ac:dyDescent="0.25">
      <c r="B639" s="221" t="s">
        <v>73</v>
      </c>
      <c r="C639" s="257" t="s">
        <v>1155</v>
      </c>
      <c r="D639" s="258">
        <v>44641</v>
      </c>
      <c r="E639" s="221" t="s">
        <v>337</v>
      </c>
      <c r="F639" s="260" t="s">
        <v>129</v>
      </c>
      <c r="G639" s="261">
        <v>2301.46</v>
      </c>
      <c r="H639" s="123">
        <f>+ICF[[#This Row],[Сума във Валута]]/RESOURCE!$F$2</f>
        <v>711.25574438232627</v>
      </c>
      <c r="I639" s="259" t="s">
        <v>338</v>
      </c>
      <c r="J639" s="119"/>
      <c r="K639" s="119">
        <f t="shared" si="8"/>
        <v>44592</v>
      </c>
      <c r="L6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639" s="221" t="s">
        <v>321</v>
      </c>
      <c r="N639" s="221" t="s">
        <v>956</v>
      </c>
      <c r="O639" s="221" t="s">
        <v>4</v>
      </c>
      <c r="P639" s="118"/>
    </row>
    <row r="640" spans="2:16" x14ac:dyDescent="0.25">
      <c r="B640" s="221" t="s">
        <v>73</v>
      </c>
      <c r="C640" s="257" t="s">
        <v>1266</v>
      </c>
      <c r="D640" s="258">
        <v>44104</v>
      </c>
      <c r="E640" s="221" t="s">
        <v>337</v>
      </c>
      <c r="F640" s="260" t="s">
        <v>129</v>
      </c>
      <c r="G640" s="261">
        <v>5000</v>
      </c>
      <c r="H640" s="123">
        <f>+ICF[[#This Row],[Сума във Валута]]/RESOURCE!$F$2</f>
        <v>1545.2272565726241</v>
      </c>
      <c r="I640" s="259" t="s">
        <v>338</v>
      </c>
      <c r="J640" s="119"/>
      <c r="K640" s="119">
        <f t="shared" si="8"/>
        <v>44592</v>
      </c>
      <c r="L6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40" s="221" t="s">
        <v>321</v>
      </c>
      <c r="N640" s="221" t="s">
        <v>956</v>
      </c>
      <c r="O640" s="221" t="s">
        <v>4</v>
      </c>
      <c r="P640" s="118"/>
    </row>
    <row r="641" spans="2:16" x14ac:dyDescent="0.25">
      <c r="B641" s="221" t="s">
        <v>73</v>
      </c>
      <c r="C641" s="257" t="s">
        <v>1111</v>
      </c>
      <c r="D641" s="258">
        <v>44526</v>
      </c>
      <c r="E641" s="221" t="s">
        <v>337</v>
      </c>
      <c r="F641" s="260" t="s">
        <v>129</v>
      </c>
      <c r="G641" s="261">
        <v>25644.5</v>
      </c>
      <c r="H641" s="123">
        <f>+ICF[[#This Row],[Сума във Валута]]/RESOURCE!$F$2</f>
        <v>7925.3160762353318</v>
      </c>
      <c r="I641" s="259" t="s">
        <v>338</v>
      </c>
      <c r="J641" s="119"/>
      <c r="K641" s="119">
        <f t="shared" si="8"/>
        <v>44592</v>
      </c>
      <c r="L6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41" s="221" t="s">
        <v>321</v>
      </c>
      <c r="N641" s="221" t="s">
        <v>956</v>
      </c>
      <c r="O641" s="221" t="s">
        <v>4</v>
      </c>
      <c r="P641" s="118"/>
    </row>
    <row r="642" spans="2:16" x14ac:dyDescent="0.25">
      <c r="B642" s="221" t="s">
        <v>73</v>
      </c>
      <c r="C642" s="257" t="s">
        <v>1207</v>
      </c>
      <c r="D642" s="258">
        <v>44634</v>
      </c>
      <c r="E642" s="221" t="s">
        <v>337</v>
      </c>
      <c r="F642" s="260" t="s">
        <v>129</v>
      </c>
      <c r="G642" s="261">
        <v>221005</v>
      </c>
      <c r="H642" s="123">
        <f>+ICF[[#This Row],[Сума във Валута]]/RESOURCE!$F$2</f>
        <v>68300.589967766558</v>
      </c>
      <c r="I642" s="259" t="s">
        <v>338</v>
      </c>
      <c r="J642" s="119"/>
      <c r="K642" s="119">
        <f t="shared" ref="K642:K705" si="9">$K$1</f>
        <v>44592</v>
      </c>
      <c r="L6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642" s="221" t="s">
        <v>321</v>
      </c>
      <c r="N642" s="221" t="s">
        <v>956</v>
      </c>
      <c r="O642" s="221" t="s">
        <v>4</v>
      </c>
      <c r="P642" s="118"/>
    </row>
    <row r="643" spans="2:16" x14ac:dyDescent="0.25">
      <c r="B643" s="221" t="s">
        <v>73</v>
      </c>
      <c r="C643" s="257" t="s">
        <v>1091</v>
      </c>
      <c r="D643" s="258">
        <v>42672</v>
      </c>
      <c r="E643" s="221" t="s">
        <v>337</v>
      </c>
      <c r="F643" s="260" t="s">
        <v>129</v>
      </c>
      <c r="G643" s="261">
        <v>108.48</v>
      </c>
      <c r="H643" s="123">
        <f>+ICF[[#This Row],[Сума във Валута]]/RESOURCE!$F$2</f>
        <v>33.525250558599652</v>
      </c>
      <c r="I643" s="259" t="s">
        <v>338</v>
      </c>
      <c r="J643" s="119"/>
      <c r="K643" s="119">
        <f t="shared" si="9"/>
        <v>44592</v>
      </c>
      <c r="L6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43" s="221" t="s">
        <v>321</v>
      </c>
      <c r="N643" s="221" t="s">
        <v>956</v>
      </c>
      <c r="O643" s="221" t="s">
        <v>4</v>
      </c>
      <c r="P643" s="118"/>
    </row>
    <row r="644" spans="2:16" x14ac:dyDescent="0.25">
      <c r="B644" s="221" t="s">
        <v>73</v>
      </c>
      <c r="C644" s="257" t="s">
        <v>1091</v>
      </c>
      <c r="D644" s="258">
        <v>44328</v>
      </c>
      <c r="E644" s="221" t="s">
        <v>337</v>
      </c>
      <c r="F644" s="260" t="s">
        <v>129</v>
      </c>
      <c r="G644" s="261">
        <v>147.56</v>
      </c>
      <c r="H644" s="123">
        <f>+ICF[[#This Row],[Сума във Валута]]/RESOURCE!$F$2</f>
        <v>45.602746795971285</v>
      </c>
      <c r="I644" s="259" t="s">
        <v>338</v>
      </c>
      <c r="J644" s="119"/>
      <c r="K644" s="119">
        <f t="shared" si="9"/>
        <v>44592</v>
      </c>
      <c r="L6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44" s="221" t="s">
        <v>321</v>
      </c>
      <c r="N644" s="221" t="s">
        <v>956</v>
      </c>
      <c r="O644" s="221" t="s">
        <v>4</v>
      </c>
      <c r="P644" s="118"/>
    </row>
    <row r="645" spans="2:16" x14ac:dyDescent="0.25">
      <c r="B645" s="221" t="s">
        <v>73</v>
      </c>
      <c r="C645" s="257" t="s">
        <v>1091</v>
      </c>
      <c r="D645" s="258">
        <v>44390</v>
      </c>
      <c r="E645" s="221" t="s">
        <v>337</v>
      </c>
      <c r="F645" s="260" t="s">
        <v>129</v>
      </c>
      <c r="G645" s="261">
        <v>147.56</v>
      </c>
      <c r="H645" s="123">
        <f>+ICF[[#This Row],[Сума във Валута]]/RESOURCE!$F$2</f>
        <v>45.602746795971285</v>
      </c>
      <c r="I645" s="259" t="s">
        <v>338</v>
      </c>
      <c r="J645" s="119"/>
      <c r="K645" s="119">
        <f t="shared" si="9"/>
        <v>44592</v>
      </c>
      <c r="L6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45" s="221" t="s">
        <v>321</v>
      </c>
      <c r="N645" s="221" t="s">
        <v>956</v>
      </c>
      <c r="O645" s="221" t="s">
        <v>4</v>
      </c>
      <c r="P645" s="118"/>
    </row>
    <row r="646" spans="2:16" x14ac:dyDescent="0.25">
      <c r="B646" s="221" t="s">
        <v>73</v>
      </c>
      <c r="C646" s="257" t="s">
        <v>1091</v>
      </c>
      <c r="D646" s="258">
        <v>44400</v>
      </c>
      <c r="E646" s="221" t="s">
        <v>337</v>
      </c>
      <c r="F646" s="260" t="s">
        <v>129</v>
      </c>
      <c r="G646" s="261">
        <v>147.56</v>
      </c>
      <c r="H646" s="123">
        <f>+ICF[[#This Row],[Сума във Валута]]/RESOURCE!$F$2</f>
        <v>45.602746795971285</v>
      </c>
      <c r="I646" s="259" t="s">
        <v>338</v>
      </c>
      <c r="J646" s="119"/>
      <c r="K646" s="119">
        <f t="shared" si="9"/>
        <v>44592</v>
      </c>
      <c r="L6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46" s="221" t="s">
        <v>321</v>
      </c>
      <c r="N646" s="221" t="s">
        <v>956</v>
      </c>
      <c r="O646" s="221" t="s">
        <v>4</v>
      </c>
      <c r="P646" s="118"/>
    </row>
    <row r="647" spans="2:16" x14ac:dyDescent="0.25">
      <c r="B647" s="221" t="s">
        <v>73</v>
      </c>
      <c r="C647" s="257" t="s">
        <v>1106</v>
      </c>
      <c r="D647" s="258">
        <v>44497</v>
      </c>
      <c r="E647" s="221" t="s">
        <v>337</v>
      </c>
      <c r="F647" s="260" t="s">
        <v>129</v>
      </c>
      <c r="G647" s="261">
        <v>178926.02</v>
      </c>
      <c r="H647" s="123">
        <f>+ICF[[#This Row],[Сума във Валута]]/RESOURCE!$F$2</f>
        <v>55296.272602811689</v>
      </c>
      <c r="I647" s="259" t="s">
        <v>338</v>
      </c>
      <c r="J647" s="119"/>
      <c r="K647" s="119">
        <f t="shared" si="9"/>
        <v>44592</v>
      </c>
      <c r="L6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47" s="221" t="s">
        <v>321</v>
      </c>
      <c r="N647" s="221" t="s">
        <v>956</v>
      </c>
      <c r="O647" s="221" t="s">
        <v>4</v>
      </c>
      <c r="P647" s="118"/>
    </row>
    <row r="648" spans="2:16" x14ac:dyDescent="0.25">
      <c r="B648" s="221" t="s">
        <v>73</v>
      </c>
      <c r="C648" s="257" t="s">
        <v>1106</v>
      </c>
      <c r="D648" s="258">
        <v>44525</v>
      </c>
      <c r="E648" s="221" t="s">
        <v>337</v>
      </c>
      <c r="F648" s="260" t="s">
        <v>129</v>
      </c>
      <c r="G648" s="261">
        <v>27812.68</v>
      </c>
      <c r="H648" s="123">
        <f>+ICF[[#This Row],[Сума във Валута]]/RESOURCE!$F$2</f>
        <v>8595.3822428664589</v>
      </c>
      <c r="I648" s="259" t="s">
        <v>338</v>
      </c>
      <c r="J648" s="119"/>
      <c r="K648" s="119">
        <f t="shared" si="9"/>
        <v>44592</v>
      </c>
      <c r="L6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48" s="221" t="s">
        <v>321</v>
      </c>
      <c r="N648" s="221" t="s">
        <v>956</v>
      </c>
      <c r="O648" s="221" t="s">
        <v>4</v>
      </c>
      <c r="P648" s="118"/>
    </row>
    <row r="649" spans="2:16" x14ac:dyDescent="0.25">
      <c r="B649" s="221" t="s">
        <v>73</v>
      </c>
      <c r="C649" s="257" t="s">
        <v>1200</v>
      </c>
      <c r="D649" s="258">
        <v>44629</v>
      </c>
      <c r="E649" s="221" t="s">
        <v>337</v>
      </c>
      <c r="F649" s="260" t="s">
        <v>129</v>
      </c>
      <c r="G649" s="261">
        <v>1713.6</v>
      </c>
      <c r="H649" s="123">
        <f>+ICF[[#This Row],[Сума във Валута]]/RESOURCE!$F$2</f>
        <v>529.58028537256973</v>
      </c>
      <c r="I649" s="259" t="s">
        <v>338</v>
      </c>
      <c r="J649" s="119"/>
      <c r="K649" s="119">
        <f t="shared" si="9"/>
        <v>44592</v>
      </c>
      <c r="L6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649" s="221" t="s">
        <v>321</v>
      </c>
      <c r="N649" s="221" t="s">
        <v>956</v>
      </c>
      <c r="O649" s="221" t="s">
        <v>4</v>
      </c>
      <c r="P649" s="118"/>
    </row>
    <row r="650" spans="2:16" x14ac:dyDescent="0.25">
      <c r="B650" s="221" t="s">
        <v>73</v>
      </c>
      <c r="C650" s="257" t="s">
        <v>1201</v>
      </c>
      <c r="D650" s="258">
        <v>44629</v>
      </c>
      <c r="E650" s="221" t="s">
        <v>337</v>
      </c>
      <c r="F650" s="260" t="s">
        <v>129</v>
      </c>
      <c r="G650" s="261">
        <v>173.74</v>
      </c>
      <c r="H650" s="123">
        <f>+ICF[[#This Row],[Сума във Валута]]/RESOURCE!$F$2</f>
        <v>53.693556711385547</v>
      </c>
      <c r="I650" s="259" t="s">
        <v>338</v>
      </c>
      <c r="J650" s="119"/>
      <c r="K650" s="119">
        <f t="shared" si="9"/>
        <v>44592</v>
      </c>
      <c r="L6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650" s="221" t="s">
        <v>321</v>
      </c>
      <c r="N650" s="221" t="s">
        <v>956</v>
      </c>
      <c r="O650" s="221" t="s">
        <v>4</v>
      </c>
      <c r="P650" s="118"/>
    </row>
    <row r="651" spans="2:16" x14ac:dyDescent="0.25">
      <c r="B651" s="221" t="s">
        <v>73</v>
      </c>
      <c r="C651" s="257" t="s">
        <v>1201</v>
      </c>
      <c r="D651" s="258">
        <v>44644</v>
      </c>
      <c r="E651" s="221" t="s">
        <v>337</v>
      </c>
      <c r="F651" s="260" t="s">
        <v>129</v>
      </c>
      <c r="G651" s="261">
        <v>138.04</v>
      </c>
      <c r="H651" s="123">
        <f>+ICF[[#This Row],[Сума във Валута]]/RESOURCE!$F$2</f>
        <v>42.660634099457006</v>
      </c>
      <c r="I651" s="259" t="s">
        <v>338</v>
      </c>
      <c r="J651" s="119"/>
      <c r="K651" s="119">
        <f t="shared" si="9"/>
        <v>44592</v>
      </c>
      <c r="L6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651" s="221" t="s">
        <v>321</v>
      </c>
      <c r="N651" s="221" t="s">
        <v>956</v>
      </c>
      <c r="O651" s="221" t="s">
        <v>4</v>
      </c>
      <c r="P651" s="118"/>
    </row>
    <row r="652" spans="2:16" x14ac:dyDescent="0.25">
      <c r="B652" s="221" t="s">
        <v>73</v>
      </c>
      <c r="C652" s="257" t="s">
        <v>1201</v>
      </c>
      <c r="D652" s="258">
        <v>44644</v>
      </c>
      <c r="E652" s="221" t="s">
        <v>337</v>
      </c>
      <c r="F652" s="260" t="s">
        <v>129</v>
      </c>
      <c r="G652" s="261">
        <v>201.11</v>
      </c>
      <c r="H652" s="123">
        <f>+ICF[[#This Row],[Сума във Валута]]/RESOURCE!$F$2</f>
        <v>62.152130713864089</v>
      </c>
      <c r="I652" s="259" t="s">
        <v>338</v>
      </c>
      <c r="J652" s="119"/>
      <c r="K652" s="119">
        <f t="shared" si="9"/>
        <v>44592</v>
      </c>
      <c r="L6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652" s="221" t="s">
        <v>321</v>
      </c>
      <c r="N652" s="221" t="s">
        <v>956</v>
      </c>
      <c r="O652" s="221" t="s">
        <v>4</v>
      </c>
      <c r="P652" s="118"/>
    </row>
    <row r="653" spans="2:16" x14ac:dyDescent="0.25">
      <c r="B653" s="221" t="s">
        <v>73</v>
      </c>
      <c r="C653" s="257" t="s">
        <v>1267</v>
      </c>
      <c r="D653" s="258">
        <v>44658</v>
      </c>
      <c r="E653" s="221" t="s">
        <v>337</v>
      </c>
      <c r="F653" s="260" t="s">
        <v>129</v>
      </c>
      <c r="G653" s="261">
        <v>285.24299999999999</v>
      </c>
      <c r="H653" s="123">
        <f>+ICF[[#This Row],[Сума във Валута]]/RESOURCE!$F$2</f>
        <v>88.153051669309008</v>
      </c>
      <c r="I653" s="259" t="s">
        <v>338</v>
      </c>
      <c r="J653" s="119"/>
      <c r="K653" s="119">
        <f t="shared" si="9"/>
        <v>44592</v>
      </c>
      <c r="L6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53" s="221" t="s">
        <v>321</v>
      </c>
      <c r="N653" s="221" t="s">
        <v>956</v>
      </c>
      <c r="O653" s="221" t="s">
        <v>4</v>
      </c>
      <c r="P653" s="118"/>
    </row>
    <row r="654" spans="2:16" x14ac:dyDescent="0.25">
      <c r="B654" s="221" t="s">
        <v>73</v>
      </c>
      <c r="C654" s="257" t="s">
        <v>1124</v>
      </c>
      <c r="D654" s="258">
        <v>44553</v>
      </c>
      <c r="E654" s="221" t="s">
        <v>337</v>
      </c>
      <c r="F654" s="260" t="s">
        <v>129</v>
      </c>
      <c r="G654" s="261">
        <v>2913.1849999999999</v>
      </c>
      <c r="H654" s="123">
        <f>+ICF[[#This Row],[Сума във Валута]]/RESOURCE!$F$2</f>
        <v>900.30657308770401</v>
      </c>
      <c r="I654" s="259" t="s">
        <v>338</v>
      </c>
      <c r="J654" s="119"/>
      <c r="K654" s="119">
        <f t="shared" si="9"/>
        <v>44592</v>
      </c>
      <c r="L6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54" s="221" t="s">
        <v>321</v>
      </c>
      <c r="N654" s="221" t="s">
        <v>956</v>
      </c>
      <c r="O654" s="221" t="s">
        <v>4</v>
      </c>
      <c r="P654" s="118"/>
    </row>
    <row r="655" spans="2:16" x14ac:dyDescent="0.25">
      <c r="B655" s="221" t="s">
        <v>73</v>
      </c>
      <c r="C655" s="257" t="s">
        <v>451</v>
      </c>
      <c r="D655" s="258">
        <v>44712</v>
      </c>
      <c r="E655" s="221" t="s">
        <v>337</v>
      </c>
      <c r="F655" s="260" t="s">
        <v>129</v>
      </c>
      <c r="G655" s="261">
        <v>6461.2939999999999</v>
      </c>
      <c r="H655" s="123">
        <f>+ICF[[#This Row],[Сума във Валута]]/RESOURCE!$F$2</f>
        <v>1996.8335203058314</v>
      </c>
      <c r="I655" s="259" t="s">
        <v>338</v>
      </c>
      <c r="J655" s="119"/>
      <c r="K655" s="119">
        <f t="shared" si="9"/>
        <v>44592</v>
      </c>
      <c r="L6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55" s="221" t="s">
        <v>321</v>
      </c>
      <c r="N655" s="221" t="s">
        <v>956</v>
      </c>
      <c r="O655" s="221" t="s">
        <v>4</v>
      </c>
      <c r="P655" s="118"/>
    </row>
    <row r="656" spans="2:16" x14ac:dyDescent="0.25">
      <c r="B656" s="221" t="s">
        <v>73</v>
      </c>
      <c r="C656" s="257" t="s">
        <v>451</v>
      </c>
      <c r="D656" s="258">
        <v>44712</v>
      </c>
      <c r="E656" s="221" t="s">
        <v>337</v>
      </c>
      <c r="F656" s="260" t="s">
        <v>129</v>
      </c>
      <c r="G656" s="261">
        <v>834.75400000000002</v>
      </c>
      <c r="H656" s="123">
        <f>+ICF[[#This Row],[Сума във Валута]]/RESOURCE!$F$2</f>
        <v>257.97692666660487</v>
      </c>
      <c r="I656" s="259" t="s">
        <v>338</v>
      </c>
      <c r="J656" s="119"/>
      <c r="K656" s="119">
        <f t="shared" si="9"/>
        <v>44592</v>
      </c>
      <c r="L6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56" s="221" t="s">
        <v>321</v>
      </c>
      <c r="N656" s="221" t="s">
        <v>956</v>
      </c>
      <c r="O656" s="221" t="s">
        <v>4</v>
      </c>
      <c r="P656" s="118"/>
    </row>
    <row r="657" spans="2:16" x14ac:dyDescent="0.25">
      <c r="B657" s="221" t="s">
        <v>73</v>
      </c>
      <c r="C657" s="257" t="s">
        <v>929</v>
      </c>
      <c r="D657" s="258">
        <v>44712</v>
      </c>
      <c r="E657" s="221" t="s">
        <v>337</v>
      </c>
      <c r="F657" s="260" t="s">
        <v>129</v>
      </c>
      <c r="G657" s="261">
        <v>3986.5149999999999</v>
      </c>
      <c r="H657" s="123">
        <f>+ICF[[#This Row],[Сума във Валута]]/RESOURCE!$F$2</f>
        <v>1232.0143273471228</v>
      </c>
      <c r="I657" s="259" t="s">
        <v>338</v>
      </c>
      <c r="J657" s="119"/>
      <c r="K657" s="119">
        <f t="shared" si="9"/>
        <v>44592</v>
      </c>
      <c r="L6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57" s="221" t="s">
        <v>321</v>
      </c>
      <c r="N657" s="221" t="s">
        <v>956</v>
      </c>
      <c r="O657" s="221" t="s">
        <v>4</v>
      </c>
      <c r="P657" s="118"/>
    </row>
    <row r="658" spans="2:16" x14ac:dyDescent="0.25">
      <c r="B658" s="221" t="s">
        <v>73</v>
      </c>
      <c r="C658" s="257" t="s">
        <v>664</v>
      </c>
      <c r="D658" s="258">
        <v>44742</v>
      </c>
      <c r="E658" s="221" t="s">
        <v>337</v>
      </c>
      <c r="F658" s="260" t="s">
        <v>129</v>
      </c>
      <c r="G658" s="261">
        <v>8947.2109999999993</v>
      </c>
      <c r="H658" s="123">
        <f>+ICF[[#This Row],[Сума във Валута]]/RESOURCE!$F$2</f>
        <v>2765.0948615012808</v>
      </c>
      <c r="I658" s="259" t="s">
        <v>338</v>
      </c>
      <c r="J658" s="119"/>
      <c r="K658" s="119">
        <f t="shared" si="9"/>
        <v>44592</v>
      </c>
      <c r="L6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58" s="221" t="s">
        <v>321</v>
      </c>
      <c r="N658" s="221" t="s">
        <v>956</v>
      </c>
      <c r="O658" s="221" t="s">
        <v>4</v>
      </c>
      <c r="P658" s="118"/>
    </row>
    <row r="659" spans="2:16" x14ac:dyDescent="0.25">
      <c r="B659" s="221" t="s">
        <v>73</v>
      </c>
      <c r="C659" s="257" t="s">
        <v>683</v>
      </c>
      <c r="D659" s="258">
        <v>44742</v>
      </c>
      <c r="E659" s="221" t="s">
        <v>337</v>
      </c>
      <c r="F659" s="260" t="s">
        <v>129</v>
      </c>
      <c r="G659" s="261">
        <v>5954.1120000000001</v>
      </c>
      <c r="H659" s="123">
        <f>+ICF[[#This Row],[Сума във Валута]]/RESOURCE!$F$2</f>
        <v>1840.091230217228</v>
      </c>
      <c r="I659" s="259" t="s">
        <v>338</v>
      </c>
      <c r="J659" s="119"/>
      <c r="K659" s="119">
        <f t="shared" si="9"/>
        <v>44592</v>
      </c>
      <c r="L6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59" s="221" t="s">
        <v>321</v>
      </c>
      <c r="N659" s="221" t="s">
        <v>956</v>
      </c>
      <c r="O659" s="221" t="s">
        <v>4</v>
      </c>
      <c r="P659" s="118"/>
    </row>
    <row r="660" spans="2:16" x14ac:dyDescent="0.25">
      <c r="B660" s="221" t="s">
        <v>73</v>
      </c>
      <c r="C660" s="257" t="s">
        <v>754</v>
      </c>
      <c r="D660" s="258">
        <v>44682</v>
      </c>
      <c r="E660" s="221" t="s">
        <v>337</v>
      </c>
      <c r="F660" s="260" t="s">
        <v>129</v>
      </c>
      <c r="G660" s="261">
        <v>802.59</v>
      </c>
      <c r="H660" s="123">
        <f>+ICF[[#This Row],[Сума във Валута]]/RESOURCE!$F$2</f>
        <v>248.03678877052448</v>
      </c>
      <c r="I660" s="259" t="s">
        <v>338</v>
      </c>
      <c r="J660" s="119"/>
      <c r="K660" s="119">
        <f t="shared" si="9"/>
        <v>44592</v>
      </c>
      <c r="L6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60" s="221" t="s">
        <v>321</v>
      </c>
      <c r="N660" s="221" t="s">
        <v>956</v>
      </c>
      <c r="O660" s="221" t="s">
        <v>4</v>
      </c>
      <c r="P660" s="118"/>
    </row>
    <row r="661" spans="2:16" x14ac:dyDescent="0.25">
      <c r="B661" s="221" t="s">
        <v>73</v>
      </c>
      <c r="C661" s="257" t="s">
        <v>548</v>
      </c>
      <c r="D661" s="258">
        <v>44682</v>
      </c>
      <c r="E661" s="221" t="s">
        <v>337</v>
      </c>
      <c r="F661" s="260" t="s">
        <v>129</v>
      </c>
      <c r="G661" s="261">
        <v>9313.1270000000004</v>
      </c>
      <c r="H661" s="123">
        <f>+ICF[[#This Row],[Сума във Валута]]/RESOURCE!$F$2</f>
        <v>2878.1795368644866</v>
      </c>
      <c r="I661" s="259" t="s">
        <v>338</v>
      </c>
      <c r="J661" s="119"/>
      <c r="K661" s="119">
        <f t="shared" si="9"/>
        <v>44592</v>
      </c>
      <c r="L6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61" s="221" t="s">
        <v>321</v>
      </c>
      <c r="N661" s="221" t="s">
        <v>956</v>
      </c>
      <c r="O661" s="221" t="s">
        <v>4</v>
      </c>
      <c r="P661" s="118"/>
    </row>
    <row r="662" spans="2:16" x14ac:dyDescent="0.25">
      <c r="B662" s="221" t="s">
        <v>73</v>
      </c>
      <c r="C662" s="257" t="s">
        <v>742</v>
      </c>
      <c r="D662" s="258">
        <v>44619</v>
      </c>
      <c r="E662" s="221" t="s">
        <v>337</v>
      </c>
      <c r="F662" s="260" t="s">
        <v>129</v>
      </c>
      <c r="G662" s="261">
        <v>266.83300000000003</v>
      </c>
      <c r="H662" s="123">
        <f>+ICF[[#This Row],[Сума във Валута]]/RESOURCE!$F$2</f>
        <v>82.463524910608612</v>
      </c>
      <c r="I662" s="259" t="s">
        <v>338</v>
      </c>
      <c r="J662" s="119"/>
      <c r="K662" s="119">
        <f t="shared" si="9"/>
        <v>44592</v>
      </c>
      <c r="L6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662" s="221" t="s">
        <v>321</v>
      </c>
      <c r="N662" s="221" t="s">
        <v>956</v>
      </c>
      <c r="O662" s="221" t="s">
        <v>4</v>
      </c>
      <c r="P662" s="118"/>
    </row>
    <row r="663" spans="2:16" x14ac:dyDescent="0.25">
      <c r="B663" s="221" t="s">
        <v>73</v>
      </c>
      <c r="C663" s="257" t="s">
        <v>742</v>
      </c>
      <c r="D663" s="258">
        <v>44652</v>
      </c>
      <c r="E663" s="221" t="s">
        <v>337</v>
      </c>
      <c r="F663" s="260" t="s">
        <v>129</v>
      </c>
      <c r="G663" s="261">
        <v>770.303</v>
      </c>
      <c r="H663" s="123">
        <f>+ICF[[#This Row],[Сума във Валута]]/RESOURCE!$F$2</f>
        <v>238.05863828393242</v>
      </c>
      <c r="I663" s="259" t="s">
        <v>338</v>
      </c>
      <c r="J663" s="119"/>
      <c r="K663" s="119">
        <f t="shared" si="9"/>
        <v>44592</v>
      </c>
      <c r="L6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63" s="221" t="s">
        <v>321</v>
      </c>
      <c r="N663" s="221" t="s">
        <v>956</v>
      </c>
      <c r="O663" s="221" t="s">
        <v>4</v>
      </c>
      <c r="P663" s="118"/>
    </row>
    <row r="664" spans="2:16" x14ac:dyDescent="0.25">
      <c r="B664" s="221" t="s">
        <v>73</v>
      </c>
      <c r="C664" s="257" t="s">
        <v>653</v>
      </c>
      <c r="D664" s="258">
        <v>44742</v>
      </c>
      <c r="E664" s="221" t="s">
        <v>337</v>
      </c>
      <c r="F664" s="260" t="s">
        <v>129</v>
      </c>
      <c r="G664" s="261">
        <v>10060.273999999999</v>
      </c>
      <c r="H664" s="123">
        <f>+ICF[[#This Row],[Сума във Валута]]/RESOURCE!$F$2</f>
        <v>3109.0819186777799</v>
      </c>
      <c r="I664" s="259" t="s">
        <v>338</v>
      </c>
      <c r="J664" s="119"/>
      <c r="K664" s="119">
        <f t="shared" si="9"/>
        <v>44592</v>
      </c>
      <c r="L6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64" s="221" t="s">
        <v>321</v>
      </c>
      <c r="N664" s="221" t="s">
        <v>956</v>
      </c>
      <c r="O664" s="221" t="s">
        <v>4</v>
      </c>
      <c r="P664" s="118"/>
    </row>
    <row r="665" spans="2:16" x14ac:dyDescent="0.25">
      <c r="B665" s="221" t="s">
        <v>73</v>
      </c>
      <c r="C665" s="257" t="s">
        <v>629</v>
      </c>
      <c r="D665" s="258">
        <v>44742</v>
      </c>
      <c r="E665" s="221" t="s">
        <v>337</v>
      </c>
      <c r="F665" s="260" t="s">
        <v>129</v>
      </c>
      <c r="G665" s="261">
        <v>61843.298000000003</v>
      </c>
      <c r="H665" s="123">
        <f>+ICF[[#This Row],[Сума във Валута]]/RESOURCE!$F$2</f>
        <v>19112.389941188652</v>
      </c>
      <c r="I665" s="259" t="s">
        <v>338</v>
      </c>
      <c r="J665" s="119"/>
      <c r="K665" s="119">
        <f t="shared" si="9"/>
        <v>44592</v>
      </c>
      <c r="L6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65" s="221" t="s">
        <v>321</v>
      </c>
      <c r="N665" s="221" t="s">
        <v>956</v>
      </c>
      <c r="O665" s="221" t="s">
        <v>4</v>
      </c>
      <c r="P665" s="118"/>
    </row>
    <row r="666" spans="2:16" x14ac:dyDescent="0.25">
      <c r="B666" s="221" t="s">
        <v>73</v>
      </c>
      <c r="C666" s="257" t="s">
        <v>738</v>
      </c>
      <c r="D666" s="258">
        <v>44710</v>
      </c>
      <c r="E666" s="221" t="s">
        <v>337</v>
      </c>
      <c r="F666" s="260" t="s">
        <v>129</v>
      </c>
      <c r="G666" s="261">
        <v>73.730999999999995</v>
      </c>
      <c r="H666" s="123">
        <f>+ICF[[#This Row],[Сума във Валута]]/RESOURCE!$F$2</f>
        <v>22.786230170871228</v>
      </c>
      <c r="I666" s="259" t="s">
        <v>338</v>
      </c>
      <c r="J666" s="119"/>
      <c r="K666" s="119">
        <f t="shared" si="9"/>
        <v>44592</v>
      </c>
      <c r="L6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66" s="221" t="s">
        <v>321</v>
      </c>
      <c r="N666" s="221" t="s">
        <v>956</v>
      </c>
      <c r="O666" s="221" t="s">
        <v>4</v>
      </c>
      <c r="P666" s="118"/>
    </row>
    <row r="667" spans="2:16" x14ac:dyDescent="0.25">
      <c r="B667" s="221" t="s">
        <v>73</v>
      </c>
      <c r="C667" s="257" t="s">
        <v>738</v>
      </c>
      <c r="D667" s="258">
        <v>44712</v>
      </c>
      <c r="E667" s="221" t="s">
        <v>337</v>
      </c>
      <c r="F667" s="260" t="s">
        <v>129</v>
      </c>
      <c r="G667" s="261">
        <v>3909.8249999999998</v>
      </c>
      <c r="H667" s="123">
        <f>+ICF[[#This Row],[Сума във Валута]]/RESOURCE!$F$2</f>
        <v>1208.313631685812</v>
      </c>
      <c r="I667" s="259" t="s">
        <v>338</v>
      </c>
      <c r="J667" s="119"/>
      <c r="K667" s="119">
        <f t="shared" si="9"/>
        <v>44592</v>
      </c>
      <c r="L6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67" s="221" t="s">
        <v>321</v>
      </c>
      <c r="N667" s="221" t="s">
        <v>956</v>
      </c>
      <c r="O667" s="221" t="s">
        <v>4</v>
      </c>
      <c r="P667" s="118"/>
    </row>
    <row r="668" spans="2:16" x14ac:dyDescent="0.25">
      <c r="B668" s="221" t="s">
        <v>73</v>
      </c>
      <c r="C668" s="257" t="s">
        <v>449</v>
      </c>
      <c r="D668" s="258">
        <v>42634</v>
      </c>
      <c r="E668" s="221" t="s">
        <v>337</v>
      </c>
      <c r="F668" s="260" t="s">
        <v>129</v>
      </c>
      <c r="G668" s="261">
        <v>-1.5469999999999999</v>
      </c>
      <c r="H668" s="123">
        <f>+ICF[[#This Row],[Сума във Валута]]/RESOURCE!$F$2</f>
        <v>-0.4780933131835699</v>
      </c>
      <c r="I668" s="259" t="s">
        <v>338</v>
      </c>
      <c r="J668" s="119"/>
      <c r="K668" s="119">
        <f t="shared" si="9"/>
        <v>44592</v>
      </c>
      <c r="L6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68" s="221" t="s">
        <v>321</v>
      </c>
      <c r="N668" s="221" t="s">
        <v>956</v>
      </c>
      <c r="O668" s="221" t="s">
        <v>4</v>
      </c>
      <c r="P668" s="118"/>
    </row>
    <row r="669" spans="2:16" x14ac:dyDescent="0.25">
      <c r="B669" s="221" t="s">
        <v>73</v>
      </c>
      <c r="C669" s="257" t="s">
        <v>449</v>
      </c>
      <c r="D669" s="258">
        <v>42643</v>
      </c>
      <c r="E669" s="221" t="s">
        <v>337</v>
      </c>
      <c r="F669" s="260" t="s">
        <v>129</v>
      </c>
      <c r="G669" s="261">
        <v>-0.21</v>
      </c>
      <c r="H669" s="123">
        <f>+ICF[[#This Row],[Сума във Валута]]/RESOURCE!$F$2</f>
        <v>-6.4899544776050214E-2</v>
      </c>
      <c r="I669" s="259" t="s">
        <v>338</v>
      </c>
      <c r="J669" s="119"/>
      <c r="K669" s="119">
        <f t="shared" si="9"/>
        <v>44592</v>
      </c>
      <c r="L6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69" s="221" t="s">
        <v>321</v>
      </c>
      <c r="N669" s="221" t="s">
        <v>956</v>
      </c>
      <c r="O669" s="221" t="s">
        <v>4</v>
      </c>
      <c r="P669" s="118"/>
    </row>
    <row r="670" spans="2:16" x14ac:dyDescent="0.25">
      <c r="B670" s="221" t="s">
        <v>73</v>
      </c>
      <c r="C670" s="257" t="s">
        <v>449</v>
      </c>
      <c r="D670" s="258">
        <v>43615</v>
      </c>
      <c r="E670" s="221" t="s">
        <v>337</v>
      </c>
      <c r="F670" s="260" t="s">
        <v>129</v>
      </c>
      <c r="G670" s="261">
        <v>-56.69</v>
      </c>
      <c r="H670" s="123">
        <f>+ICF[[#This Row],[Сума във Валута]]/RESOURCE!$F$2</f>
        <v>-17.519786635020413</v>
      </c>
      <c r="I670" s="259" t="s">
        <v>338</v>
      </c>
      <c r="J670" s="119"/>
      <c r="K670" s="119">
        <f t="shared" si="9"/>
        <v>44592</v>
      </c>
      <c r="L6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70" s="221" t="s">
        <v>321</v>
      </c>
      <c r="N670" s="221" t="s">
        <v>956</v>
      </c>
      <c r="O670" s="221" t="s">
        <v>4</v>
      </c>
      <c r="P670" s="118"/>
    </row>
    <row r="671" spans="2:16" x14ac:dyDescent="0.25">
      <c r="B671" s="221" t="s">
        <v>73</v>
      </c>
      <c r="C671" s="257" t="s">
        <v>449</v>
      </c>
      <c r="D671" s="258">
        <v>44678</v>
      </c>
      <c r="E671" s="221" t="s">
        <v>337</v>
      </c>
      <c r="F671" s="260" t="s">
        <v>129</v>
      </c>
      <c r="G671" s="261">
        <v>0.625</v>
      </c>
      <c r="H671" s="123">
        <f>+ICF[[#This Row],[Сума във Валута]]/RESOURCE!$F$2</f>
        <v>0.19315340707157802</v>
      </c>
      <c r="I671" s="259" t="s">
        <v>338</v>
      </c>
      <c r="J671" s="119"/>
      <c r="K671" s="119">
        <f t="shared" si="9"/>
        <v>44592</v>
      </c>
      <c r="L6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71" s="221" t="s">
        <v>321</v>
      </c>
      <c r="N671" s="221" t="s">
        <v>956</v>
      </c>
      <c r="O671" s="221" t="s">
        <v>4</v>
      </c>
      <c r="P671" s="118"/>
    </row>
    <row r="672" spans="2:16" x14ac:dyDescent="0.25">
      <c r="B672" s="221" t="s">
        <v>73</v>
      </c>
      <c r="C672" s="257" t="s">
        <v>449</v>
      </c>
      <c r="D672" s="258">
        <v>44712</v>
      </c>
      <c r="E672" s="221" t="s">
        <v>337</v>
      </c>
      <c r="F672" s="260" t="s">
        <v>129</v>
      </c>
      <c r="G672" s="261">
        <v>4190.0770000000002</v>
      </c>
      <c r="H672" s="123">
        <f>+ICF[[#This Row],[Сума във Валута]]/RESOURCE!$F$2</f>
        <v>1294.9242375076103</v>
      </c>
      <c r="I672" s="259" t="s">
        <v>338</v>
      </c>
      <c r="J672" s="119"/>
      <c r="K672" s="119">
        <f t="shared" si="9"/>
        <v>44592</v>
      </c>
      <c r="L6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72" s="221" t="s">
        <v>321</v>
      </c>
      <c r="N672" s="221" t="s">
        <v>956</v>
      </c>
      <c r="O672" s="221" t="s">
        <v>4</v>
      </c>
      <c r="P672" s="118"/>
    </row>
    <row r="673" spans="2:16" x14ac:dyDescent="0.25">
      <c r="B673" s="221" t="s">
        <v>73</v>
      </c>
      <c r="C673" s="257" t="s">
        <v>895</v>
      </c>
      <c r="D673" s="258">
        <v>44712</v>
      </c>
      <c r="E673" s="221" t="s">
        <v>337</v>
      </c>
      <c r="F673" s="260" t="s">
        <v>129</v>
      </c>
      <c r="G673" s="261">
        <v>8276.9940000000006</v>
      </c>
      <c r="H673" s="123">
        <f>+ICF[[#This Row],[Сума във Валута]]/RESOURCE!$F$2</f>
        <v>2557.9673462576143</v>
      </c>
      <c r="I673" s="259" t="s">
        <v>338</v>
      </c>
      <c r="J673" s="119"/>
      <c r="K673" s="119">
        <f t="shared" si="9"/>
        <v>44592</v>
      </c>
      <c r="L6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73" s="221" t="s">
        <v>321</v>
      </c>
      <c r="N673" s="221" t="s">
        <v>956</v>
      </c>
      <c r="O673" s="221" t="s">
        <v>4</v>
      </c>
      <c r="P673" s="118"/>
    </row>
    <row r="674" spans="2:16" x14ac:dyDescent="0.25">
      <c r="B674" s="221" t="s">
        <v>73</v>
      </c>
      <c r="C674" s="257" t="s">
        <v>796</v>
      </c>
      <c r="D674" s="258">
        <v>44712</v>
      </c>
      <c r="E674" s="221" t="s">
        <v>337</v>
      </c>
      <c r="F674" s="260" t="s">
        <v>129</v>
      </c>
      <c r="G674" s="261">
        <v>15508.790999999999</v>
      </c>
      <c r="H674" s="123">
        <f>+ICF[[#This Row],[Сума във Валута]]/RESOURCE!$F$2</f>
        <v>4792.9213139376407</v>
      </c>
      <c r="I674" s="259" t="s">
        <v>338</v>
      </c>
      <c r="J674" s="119"/>
      <c r="K674" s="119">
        <f t="shared" si="9"/>
        <v>44592</v>
      </c>
      <c r="L6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74" s="221" t="s">
        <v>321</v>
      </c>
      <c r="N674" s="221" t="s">
        <v>956</v>
      </c>
      <c r="O674" s="221" t="s">
        <v>4</v>
      </c>
      <c r="P674" s="118"/>
    </row>
    <row r="675" spans="2:16" x14ac:dyDescent="0.25">
      <c r="B675" s="221" t="s">
        <v>73</v>
      </c>
      <c r="C675" s="257" t="s">
        <v>502</v>
      </c>
      <c r="D675" s="258">
        <v>44711</v>
      </c>
      <c r="E675" s="221" t="s">
        <v>337</v>
      </c>
      <c r="F675" s="260" t="s">
        <v>129</v>
      </c>
      <c r="G675" s="261">
        <v>21522.696</v>
      </c>
      <c r="H675" s="123">
        <f>+ICF[[#This Row],[Сума във Валута]]/RESOURCE!$F$2</f>
        <v>6651.4912988253182</v>
      </c>
      <c r="I675" s="259" t="s">
        <v>338</v>
      </c>
      <c r="J675" s="119"/>
      <c r="K675" s="119">
        <f t="shared" si="9"/>
        <v>44592</v>
      </c>
      <c r="L6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75" s="221" t="s">
        <v>321</v>
      </c>
      <c r="N675" s="221" t="s">
        <v>956</v>
      </c>
      <c r="O675" s="221" t="s">
        <v>4</v>
      </c>
      <c r="P675" s="118"/>
    </row>
    <row r="676" spans="2:16" x14ac:dyDescent="0.25">
      <c r="B676" s="221" t="s">
        <v>73</v>
      </c>
      <c r="C676" s="257" t="s">
        <v>502</v>
      </c>
      <c r="D676" s="258">
        <v>44742</v>
      </c>
      <c r="E676" s="221" t="s">
        <v>337</v>
      </c>
      <c r="F676" s="260" t="s">
        <v>129</v>
      </c>
      <c r="G676" s="261">
        <v>24375.986000000001</v>
      </c>
      <c r="H676" s="123">
        <f>+ICF[[#This Row],[Сума във Валута]]/RESOURCE!$F$2</f>
        <v>7533.2875946065387</v>
      </c>
      <c r="I676" s="259" t="s">
        <v>338</v>
      </c>
      <c r="J676" s="119"/>
      <c r="K676" s="119">
        <f t="shared" si="9"/>
        <v>44592</v>
      </c>
      <c r="L6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76" s="221" t="s">
        <v>321</v>
      </c>
      <c r="N676" s="221" t="s">
        <v>956</v>
      </c>
      <c r="O676" s="221" t="s">
        <v>4</v>
      </c>
      <c r="P676" s="118"/>
    </row>
    <row r="677" spans="2:16" x14ac:dyDescent="0.25">
      <c r="B677" s="221" t="s">
        <v>73</v>
      </c>
      <c r="C677" s="257" t="s">
        <v>362</v>
      </c>
      <c r="D677" s="258">
        <v>44712</v>
      </c>
      <c r="E677" s="221" t="s">
        <v>337</v>
      </c>
      <c r="F677" s="260" t="s">
        <v>129</v>
      </c>
      <c r="G677" s="261">
        <v>2569.9479999999999</v>
      </c>
      <c r="H677" s="123">
        <f>+ICF[[#This Row],[Сума във Валута]]/RESOURCE!$F$2</f>
        <v>794.23073951486037</v>
      </c>
      <c r="I677" s="259" t="s">
        <v>338</v>
      </c>
      <c r="J677" s="119"/>
      <c r="K677" s="119">
        <f t="shared" si="9"/>
        <v>44592</v>
      </c>
      <c r="L6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77" s="221" t="s">
        <v>321</v>
      </c>
      <c r="N677" s="221" t="s">
        <v>956</v>
      </c>
      <c r="O677" s="221" t="s">
        <v>4</v>
      </c>
      <c r="P677" s="118"/>
    </row>
    <row r="678" spans="2:16" x14ac:dyDescent="0.25">
      <c r="B678" s="221" t="s">
        <v>73</v>
      </c>
      <c r="C678" s="257" t="s">
        <v>1140</v>
      </c>
      <c r="D678" s="258">
        <v>44588</v>
      </c>
      <c r="E678" s="221" t="s">
        <v>337</v>
      </c>
      <c r="F678" s="260" t="s">
        <v>129</v>
      </c>
      <c r="G678" s="261">
        <v>1344.5440000000001</v>
      </c>
      <c r="H678" s="123">
        <f>+ICF[[#This Row],[Сума във Валута]]/RESOURCE!$F$2</f>
        <v>415.52520729223647</v>
      </c>
      <c r="I678" s="259" t="s">
        <v>338</v>
      </c>
      <c r="J678" s="119"/>
      <c r="K678" s="119">
        <f t="shared" si="9"/>
        <v>44592</v>
      </c>
      <c r="L6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78" s="221" t="s">
        <v>321</v>
      </c>
      <c r="N678" s="221" t="s">
        <v>956</v>
      </c>
      <c r="O678" s="221" t="s">
        <v>4</v>
      </c>
      <c r="P678" s="118"/>
    </row>
    <row r="679" spans="2:16" x14ac:dyDescent="0.25">
      <c r="B679" s="221" t="s">
        <v>73</v>
      </c>
      <c r="C679" s="257" t="s">
        <v>522</v>
      </c>
      <c r="D679" s="258">
        <v>44618</v>
      </c>
      <c r="E679" s="221" t="s">
        <v>337</v>
      </c>
      <c r="F679" s="260" t="s">
        <v>129</v>
      </c>
      <c r="G679" s="261">
        <v>-57.798000000000002</v>
      </c>
      <c r="H679" s="123">
        <f>+ICF[[#This Row],[Сума във Валута]]/RESOURCE!$F$2</f>
        <v>-17.862208995076905</v>
      </c>
      <c r="I679" s="259" t="s">
        <v>338</v>
      </c>
      <c r="J679" s="119"/>
      <c r="K679" s="119">
        <f t="shared" si="9"/>
        <v>44592</v>
      </c>
      <c r="L6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679" s="221" t="s">
        <v>321</v>
      </c>
      <c r="N679" s="221" t="s">
        <v>956</v>
      </c>
      <c r="O679" s="221" t="s">
        <v>4</v>
      </c>
      <c r="P679" s="118"/>
    </row>
    <row r="680" spans="2:16" x14ac:dyDescent="0.25">
      <c r="B680" s="221" t="s">
        <v>73</v>
      </c>
      <c r="C680" s="257" t="s">
        <v>522</v>
      </c>
      <c r="D680" s="258">
        <v>44742</v>
      </c>
      <c r="E680" s="221" t="s">
        <v>337</v>
      </c>
      <c r="F680" s="260" t="s">
        <v>129</v>
      </c>
      <c r="G680" s="261">
        <v>8863.0220000000008</v>
      </c>
      <c r="H680" s="123">
        <f>+ICF[[#This Row],[Сума във Валута]]/RESOURCE!$F$2</f>
        <v>2739.0766340005625</v>
      </c>
      <c r="I680" s="259" t="s">
        <v>338</v>
      </c>
      <c r="J680" s="119"/>
      <c r="K680" s="119">
        <f t="shared" si="9"/>
        <v>44592</v>
      </c>
      <c r="L6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80" s="221" t="s">
        <v>321</v>
      </c>
      <c r="N680" s="221" t="s">
        <v>956</v>
      </c>
      <c r="O680" s="221" t="s">
        <v>4</v>
      </c>
      <c r="P680" s="118"/>
    </row>
    <row r="681" spans="2:16" x14ac:dyDescent="0.25">
      <c r="B681" s="221" t="s">
        <v>73</v>
      </c>
      <c r="C681" s="257" t="s">
        <v>1268</v>
      </c>
      <c r="D681" s="258">
        <v>40992</v>
      </c>
      <c r="E681" s="221" t="s">
        <v>337</v>
      </c>
      <c r="F681" s="260" t="s">
        <v>129</v>
      </c>
      <c r="G681" s="261">
        <v>99.381</v>
      </c>
      <c r="H681" s="123">
        <f>+ICF[[#This Row],[Сума във Валута]]/RESOURCE!$F$2</f>
        <v>30.713245997088791</v>
      </c>
      <c r="I681" s="259" t="s">
        <v>338</v>
      </c>
      <c r="J681" s="119"/>
      <c r="K681" s="119">
        <f t="shared" si="9"/>
        <v>44592</v>
      </c>
      <c r="L6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81" s="221" t="s">
        <v>321</v>
      </c>
      <c r="N681" s="221" t="s">
        <v>956</v>
      </c>
      <c r="O681" s="221" t="s">
        <v>4</v>
      </c>
      <c r="P681" s="118"/>
    </row>
    <row r="682" spans="2:16" x14ac:dyDescent="0.25">
      <c r="B682" s="221" t="s">
        <v>73</v>
      </c>
      <c r="C682" s="257" t="s">
        <v>1152</v>
      </c>
      <c r="D682" s="258">
        <v>44591</v>
      </c>
      <c r="E682" s="221" t="s">
        <v>337</v>
      </c>
      <c r="F682" s="260" t="s">
        <v>129</v>
      </c>
      <c r="G682" s="261">
        <v>20163.999</v>
      </c>
      <c r="H682" s="123">
        <f>+ICF[[#This Row],[Сума във Валута]]/RESOURCE!$F$2</f>
        <v>6231.5921712606269</v>
      </c>
      <c r="I682" s="259" t="s">
        <v>338</v>
      </c>
      <c r="J682" s="119"/>
      <c r="K682" s="119">
        <f t="shared" si="9"/>
        <v>44592</v>
      </c>
      <c r="L6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82" s="221" t="s">
        <v>321</v>
      </c>
      <c r="N682" s="221" t="s">
        <v>956</v>
      </c>
      <c r="O682" s="221" t="s">
        <v>4</v>
      </c>
      <c r="P682" s="118"/>
    </row>
    <row r="683" spans="2:16" x14ac:dyDescent="0.25">
      <c r="B683" s="221" t="s">
        <v>73</v>
      </c>
      <c r="C683" s="257" t="s">
        <v>498</v>
      </c>
      <c r="D683" s="258">
        <v>44742</v>
      </c>
      <c r="E683" s="221" t="s">
        <v>337</v>
      </c>
      <c r="F683" s="260" t="s">
        <v>129</v>
      </c>
      <c r="G683" s="261">
        <v>4253.701</v>
      </c>
      <c r="H683" s="123">
        <f>+ICF[[#This Row],[Сума във Валута]]/RESOURCE!$F$2</f>
        <v>1314.5869453020455</v>
      </c>
      <c r="I683" s="259" t="s">
        <v>338</v>
      </c>
      <c r="J683" s="119"/>
      <c r="K683" s="119">
        <f t="shared" si="9"/>
        <v>44592</v>
      </c>
      <c r="L6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83" s="221" t="s">
        <v>321</v>
      </c>
      <c r="N683" s="221" t="s">
        <v>956</v>
      </c>
      <c r="O683" s="221" t="s">
        <v>4</v>
      </c>
      <c r="P683" s="118"/>
    </row>
    <row r="684" spans="2:16" x14ac:dyDescent="0.25">
      <c r="B684" s="221" t="s">
        <v>73</v>
      </c>
      <c r="C684" s="257" t="s">
        <v>468</v>
      </c>
      <c r="D684" s="258">
        <v>44682</v>
      </c>
      <c r="E684" s="221" t="s">
        <v>337</v>
      </c>
      <c r="F684" s="260" t="s">
        <v>129</v>
      </c>
      <c r="G684" s="261">
        <v>2000.98</v>
      </c>
      <c r="H684" s="123">
        <f>+ICF[[#This Row],[Сума във Валута]]/RESOURCE!$F$2</f>
        <v>618.39376717133791</v>
      </c>
      <c r="I684" s="259" t="s">
        <v>338</v>
      </c>
      <c r="J684" s="119"/>
      <c r="K684" s="119">
        <f t="shared" si="9"/>
        <v>44592</v>
      </c>
      <c r="L6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84" s="221" t="s">
        <v>321</v>
      </c>
      <c r="N684" s="221" t="s">
        <v>956</v>
      </c>
      <c r="O684" s="221" t="s">
        <v>4</v>
      </c>
      <c r="P684" s="118"/>
    </row>
    <row r="685" spans="2:16" x14ac:dyDescent="0.25">
      <c r="B685" s="221" t="s">
        <v>73</v>
      </c>
      <c r="C685" s="257" t="s">
        <v>1191</v>
      </c>
      <c r="D685" s="258">
        <v>44622</v>
      </c>
      <c r="E685" s="221" t="s">
        <v>337</v>
      </c>
      <c r="F685" s="260" t="s">
        <v>129</v>
      </c>
      <c r="G685" s="261">
        <v>2044.55</v>
      </c>
      <c r="H685" s="123">
        <f>+ICF[[#This Row],[Сума във Валута]]/RESOURCE!$F$2</f>
        <v>631.85887748511175</v>
      </c>
      <c r="I685" s="259" t="s">
        <v>338</v>
      </c>
      <c r="J685" s="119"/>
      <c r="K685" s="119">
        <f t="shared" si="9"/>
        <v>44592</v>
      </c>
      <c r="L6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685" s="221" t="s">
        <v>321</v>
      </c>
      <c r="N685" s="221" t="s">
        <v>956</v>
      </c>
      <c r="O685" s="221" t="s">
        <v>4</v>
      </c>
      <c r="P685" s="118"/>
    </row>
    <row r="686" spans="2:16" x14ac:dyDescent="0.25">
      <c r="B686" s="221" t="s">
        <v>73</v>
      </c>
      <c r="C686" s="257" t="s">
        <v>741</v>
      </c>
      <c r="D686" s="258">
        <v>44649</v>
      </c>
      <c r="E686" s="221" t="s">
        <v>337</v>
      </c>
      <c r="F686" s="260" t="s">
        <v>129</v>
      </c>
      <c r="G686" s="261">
        <v>342.57100000000003</v>
      </c>
      <c r="H686" s="123">
        <f>+ICF[[#This Row],[Сума във Валута]]/RESOURCE!$F$2</f>
        <v>105.87000930226809</v>
      </c>
      <c r="I686" s="259" t="s">
        <v>338</v>
      </c>
      <c r="J686" s="119"/>
      <c r="K686" s="119">
        <f t="shared" si="9"/>
        <v>44592</v>
      </c>
      <c r="L6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86" s="221" t="s">
        <v>321</v>
      </c>
      <c r="N686" s="221" t="s">
        <v>956</v>
      </c>
      <c r="O686" s="221" t="s">
        <v>4</v>
      </c>
      <c r="P686" s="118"/>
    </row>
    <row r="687" spans="2:16" x14ac:dyDescent="0.25">
      <c r="B687" s="221" t="s">
        <v>73</v>
      </c>
      <c r="C687" s="257" t="s">
        <v>741</v>
      </c>
      <c r="D687" s="258">
        <v>44682</v>
      </c>
      <c r="E687" s="221" t="s">
        <v>337</v>
      </c>
      <c r="F687" s="260" t="s">
        <v>129</v>
      </c>
      <c r="G687" s="261">
        <v>178.208</v>
      </c>
      <c r="H687" s="123">
        <f>+ICF[[#This Row],[Сума във Валута]]/RESOURCE!$F$2</f>
        <v>55.074371787858837</v>
      </c>
      <c r="I687" s="259" t="s">
        <v>338</v>
      </c>
      <c r="J687" s="119"/>
      <c r="K687" s="119">
        <f t="shared" si="9"/>
        <v>44592</v>
      </c>
      <c r="L6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87" s="221" t="s">
        <v>321</v>
      </c>
      <c r="N687" s="221" t="s">
        <v>956</v>
      </c>
      <c r="O687" s="221" t="s">
        <v>4</v>
      </c>
      <c r="P687" s="118"/>
    </row>
    <row r="688" spans="2:16" x14ac:dyDescent="0.25">
      <c r="B688" s="221" t="s">
        <v>73</v>
      </c>
      <c r="C688" s="257" t="s">
        <v>412</v>
      </c>
      <c r="D688" s="258">
        <v>44622</v>
      </c>
      <c r="E688" s="221" t="s">
        <v>337</v>
      </c>
      <c r="F688" s="260" t="s">
        <v>129</v>
      </c>
      <c r="G688" s="261">
        <v>3248.335</v>
      </c>
      <c r="H688" s="123">
        <f>+ICF[[#This Row],[Сума във Валута]]/RESOURCE!$F$2</f>
        <v>1003.883156095767</v>
      </c>
      <c r="I688" s="259" t="s">
        <v>338</v>
      </c>
      <c r="J688" s="119"/>
      <c r="K688" s="119">
        <f t="shared" si="9"/>
        <v>44592</v>
      </c>
      <c r="L6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688" s="221" t="s">
        <v>321</v>
      </c>
      <c r="N688" s="221" t="s">
        <v>956</v>
      </c>
      <c r="O688" s="221" t="s">
        <v>4</v>
      </c>
      <c r="P688" s="118"/>
    </row>
    <row r="689" spans="2:16" x14ac:dyDescent="0.25">
      <c r="B689" s="221" t="s">
        <v>73</v>
      </c>
      <c r="C689" s="257" t="s">
        <v>1269</v>
      </c>
      <c r="D689" s="258">
        <v>42155</v>
      </c>
      <c r="E689" s="221" t="s">
        <v>337</v>
      </c>
      <c r="F689" s="260" t="s">
        <v>129</v>
      </c>
      <c r="G689" s="261">
        <v>1243.7829999999999</v>
      </c>
      <c r="H689" s="123">
        <f>+ICF[[#This Row],[Сума във Валута]]/RESOURCE!$F$2</f>
        <v>384.38547857233362</v>
      </c>
      <c r="I689" s="259" t="s">
        <v>338</v>
      </c>
      <c r="J689" s="119"/>
      <c r="K689" s="119">
        <f t="shared" si="9"/>
        <v>44592</v>
      </c>
      <c r="L6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89" s="221" t="s">
        <v>321</v>
      </c>
      <c r="N689" s="221" t="s">
        <v>956</v>
      </c>
      <c r="O689" s="221" t="s">
        <v>4</v>
      </c>
      <c r="P689" s="118"/>
    </row>
    <row r="690" spans="2:16" x14ac:dyDescent="0.25">
      <c r="B690" s="221" t="s">
        <v>73</v>
      </c>
      <c r="C690" s="257" t="s">
        <v>757</v>
      </c>
      <c r="D690" s="258">
        <v>44712</v>
      </c>
      <c r="E690" s="221" t="s">
        <v>337</v>
      </c>
      <c r="F690" s="260" t="s">
        <v>129</v>
      </c>
      <c r="G690" s="261">
        <v>3433.3829999999998</v>
      </c>
      <c r="H690" s="123">
        <f>+ICF[[#This Row],[Сума във Валута]]/RESOURCE!$F$2</f>
        <v>1061.0713987706172</v>
      </c>
      <c r="I690" s="259" t="s">
        <v>338</v>
      </c>
      <c r="J690" s="119"/>
      <c r="K690" s="119">
        <f t="shared" si="9"/>
        <v>44592</v>
      </c>
      <c r="L6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90" s="221" t="s">
        <v>321</v>
      </c>
      <c r="N690" s="221" t="s">
        <v>956</v>
      </c>
      <c r="O690" s="221" t="s">
        <v>4</v>
      </c>
      <c r="P690" s="118"/>
    </row>
    <row r="691" spans="2:16" x14ac:dyDescent="0.25">
      <c r="B691" s="221" t="s">
        <v>73</v>
      </c>
      <c r="C691" s="257" t="s">
        <v>1182</v>
      </c>
      <c r="D691" s="258">
        <v>44621</v>
      </c>
      <c r="E691" s="221" t="s">
        <v>337</v>
      </c>
      <c r="F691" s="260" t="s">
        <v>129</v>
      </c>
      <c r="G691" s="261">
        <v>266.56</v>
      </c>
      <c r="H691" s="123">
        <f>+ICF[[#This Row],[Сума във Валута]]/RESOURCE!$F$2</f>
        <v>82.37915550239974</v>
      </c>
      <c r="I691" s="259" t="s">
        <v>338</v>
      </c>
      <c r="J691" s="119"/>
      <c r="K691" s="119">
        <f t="shared" si="9"/>
        <v>44592</v>
      </c>
      <c r="L6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691" s="221" t="s">
        <v>321</v>
      </c>
      <c r="N691" s="221" t="s">
        <v>956</v>
      </c>
      <c r="O691" s="221" t="s">
        <v>4</v>
      </c>
      <c r="P691" s="118"/>
    </row>
    <row r="692" spans="2:16" x14ac:dyDescent="0.25">
      <c r="B692" s="221" t="s">
        <v>73</v>
      </c>
      <c r="C692" s="257" t="s">
        <v>1156</v>
      </c>
      <c r="D692" s="258">
        <v>44598</v>
      </c>
      <c r="E692" s="221" t="s">
        <v>337</v>
      </c>
      <c r="F692" s="260" t="s">
        <v>129</v>
      </c>
      <c r="G692" s="261">
        <v>39.430999999999997</v>
      </c>
      <c r="H692" s="123">
        <f>+ICF[[#This Row],[Сума във Валута]]/RESOURCE!$F$2</f>
        <v>12.185971190783027</v>
      </c>
      <c r="I692" s="259" t="s">
        <v>338</v>
      </c>
      <c r="J692" s="119"/>
      <c r="K692" s="119">
        <f t="shared" si="9"/>
        <v>44592</v>
      </c>
      <c r="L6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92" s="221" t="s">
        <v>321</v>
      </c>
      <c r="N692" s="221" t="s">
        <v>956</v>
      </c>
      <c r="O692" s="221" t="s">
        <v>4</v>
      </c>
      <c r="P692" s="118"/>
    </row>
    <row r="693" spans="2:16" x14ac:dyDescent="0.25">
      <c r="B693" s="221" t="s">
        <v>73</v>
      </c>
      <c r="C693" s="257" t="s">
        <v>1211</v>
      </c>
      <c r="D693" s="258">
        <v>44644</v>
      </c>
      <c r="E693" s="221" t="s">
        <v>337</v>
      </c>
      <c r="F693" s="260" t="s">
        <v>129</v>
      </c>
      <c r="G693" s="261">
        <v>2832.2</v>
      </c>
      <c r="H693" s="123">
        <f>+ICF[[#This Row],[Сума във Валута]]/RESOURCE!$F$2</f>
        <v>875.27852721299712</v>
      </c>
      <c r="I693" s="259" t="s">
        <v>338</v>
      </c>
      <c r="J693" s="119"/>
      <c r="K693" s="119">
        <f t="shared" si="9"/>
        <v>44592</v>
      </c>
      <c r="L6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693" s="221" t="s">
        <v>321</v>
      </c>
      <c r="N693" s="221" t="s">
        <v>956</v>
      </c>
      <c r="O693" s="221" t="s">
        <v>4</v>
      </c>
      <c r="P693" s="118"/>
    </row>
    <row r="694" spans="2:16" x14ac:dyDescent="0.25">
      <c r="B694" s="221" t="s">
        <v>73</v>
      </c>
      <c r="C694" s="257" t="s">
        <v>1211</v>
      </c>
      <c r="D694" s="258">
        <v>44647</v>
      </c>
      <c r="E694" s="221" t="s">
        <v>337</v>
      </c>
      <c r="F694" s="260" t="s">
        <v>129</v>
      </c>
      <c r="G694" s="261">
        <v>19880.14</v>
      </c>
      <c r="H694" s="123">
        <f>+ICF[[#This Row],[Сума във Валута]]/RESOURCE!$F$2</f>
        <v>6143.8668384959374</v>
      </c>
      <c r="I694" s="259" t="s">
        <v>338</v>
      </c>
      <c r="J694" s="119"/>
      <c r="K694" s="119">
        <f t="shared" si="9"/>
        <v>44592</v>
      </c>
      <c r="L6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694" s="221" t="s">
        <v>321</v>
      </c>
      <c r="N694" s="221" t="s">
        <v>956</v>
      </c>
      <c r="O694" s="221" t="s">
        <v>4</v>
      </c>
      <c r="P694" s="118"/>
    </row>
    <row r="695" spans="2:16" x14ac:dyDescent="0.25">
      <c r="B695" s="221" t="s">
        <v>73</v>
      </c>
      <c r="C695" s="257" t="s">
        <v>1118</v>
      </c>
      <c r="D695" s="258">
        <v>44537</v>
      </c>
      <c r="E695" s="221" t="s">
        <v>337</v>
      </c>
      <c r="F695" s="260" t="s">
        <v>129</v>
      </c>
      <c r="G695" s="261">
        <v>15248.66</v>
      </c>
      <c r="H695" s="123">
        <f>+ICF[[#This Row],[Сума във Валута]]/RESOURCE!$F$2</f>
        <v>4712.5290116417418</v>
      </c>
      <c r="I695" s="259" t="s">
        <v>338</v>
      </c>
      <c r="J695" s="119"/>
      <c r="K695" s="119">
        <f t="shared" si="9"/>
        <v>44592</v>
      </c>
      <c r="L6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695" s="221" t="s">
        <v>321</v>
      </c>
      <c r="N695" s="221" t="s">
        <v>956</v>
      </c>
      <c r="O695" s="221" t="s">
        <v>4</v>
      </c>
      <c r="P695" s="118"/>
    </row>
    <row r="696" spans="2:16" x14ac:dyDescent="0.25">
      <c r="B696" s="221" t="s">
        <v>73</v>
      </c>
      <c r="C696" s="257" t="s">
        <v>1210</v>
      </c>
      <c r="D696" s="258">
        <v>44641</v>
      </c>
      <c r="E696" s="221" t="s">
        <v>337</v>
      </c>
      <c r="F696" s="260" t="s">
        <v>129</v>
      </c>
      <c r="G696" s="261">
        <v>6.5339999999999998</v>
      </c>
      <c r="H696" s="123">
        <f>+ICF[[#This Row],[Сума във Валута]]/RESOURCE!$F$2</f>
        <v>2.019302978889105</v>
      </c>
      <c r="I696" s="259" t="s">
        <v>338</v>
      </c>
      <c r="J696" s="119"/>
      <c r="K696" s="119">
        <f t="shared" si="9"/>
        <v>44592</v>
      </c>
      <c r="L6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696" s="221" t="s">
        <v>321</v>
      </c>
      <c r="N696" s="221" t="s">
        <v>956</v>
      </c>
      <c r="O696" s="221" t="s">
        <v>4</v>
      </c>
      <c r="P696" s="118"/>
    </row>
    <row r="697" spans="2:16" x14ac:dyDescent="0.25">
      <c r="B697" s="221" t="s">
        <v>73</v>
      </c>
      <c r="C697" s="257" t="s">
        <v>786</v>
      </c>
      <c r="D697" s="258">
        <v>44650</v>
      </c>
      <c r="E697" s="221" t="s">
        <v>337</v>
      </c>
      <c r="F697" s="260" t="s">
        <v>129</v>
      </c>
      <c r="G697" s="261">
        <v>2059.2860000000001</v>
      </c>
      <c r="H697" s="123">
        <f>+ICF[[#This Row],[Сума във Валута]]/RESOURCE!$F$2</f>
        <v>636.41297125568258</v>
      </c>
      <c r="I697" s="259" t="s">
        <v>338</v>
      </c>
      <c r="J697" s="119"/>
      <c r="K697" s="119">
        <f t="shared" si="9"/>
        <v>44592</v>
      </c>
      <c r="L6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97" s="221" t="s">
        <v>321</v>
      </c>
      <c r="N697" s="221" t="s">
        <v>956</v>
      </c>
      <c r="O697" s="221" t="s">
        <v>4</v>
      </c>
      <c r="P697" s="118"/>
    </row>
    <row r="698" spans="2:16" x14ac:dyDescent="0.25">
      <c r="B698" s="221" t="s">
        <v>73</v>
      </c>
      <c r="C698" s="257" t="s">
        <v>830</v>
      </c>
      <c r="D698" s="258">
        <v>44712</v>
      </c>
      <c r="E698" s="221" t="s">
        <v>337</v>
      </c>
      <c r="F698" s="260" t="s">
        <v>129</v>
      </c>
      <c r="G698" s="261">
        <v>280.26</v>
      </c>
      <c r="H698" s="123">
        <f>+ICF[[#This Row],[Сума във Валута]]/RESOURCE!$F$2</f>
        <v>86.613078185408725</v>
      </c>
      <c r="I698" s="259" t="s">
        <v>338</v>
      </c>
      <c r="J698" s="119"/>
      <c r="K698" s="119">
        <f t="shared" si="9"/>
        <v>44592</v>
      </c>
      <c r="L6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98" s="221" t="s">
        <v>321</v>
      </c>
      <c r="N698" s="221" t="s">
        <v>956</v>
      </c>
      <c r="O698" s="221" t="s">
        <v>4</v>
      </c>
      <c r="P698" s="118"/>
    </row>
    <row r="699" spans="2:16" x14ac:dyDescent="0.25">
      <c r="B699" s="221" t="s">
        <v>73</v>
      </c>
      <c r="C699" s="257" t="s">
        <v>773</v>
      </c>
      <c r="D699" s="258">
        <v>44678</v>
      </c>
      <c r="E699" s="221" t="s">
        <v>337</v>
      </c>
      <c r="F699" s="260" t="s">
        <v>129</v>
      </c>
      <c r="G699" s="261">
        <v>6972.9589999999998</v>
      </c>
      <c r="H699" s="123">
        <f>+ICF[[#This Row],[Сума във Валута]]/RESOURCE!$F$2</f>
        <v>2154.9612611526777</v>
      </c>
      <c r="I699" s="259" t="s">
        <v>338</v>
      </c>
      <c r="J699" s="119"/>
      <c r="K699" s="119">
        <f t="shared" si="9"/>
        <v>44592</v>
      </c>
      <c r="L6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699" s="221" t="s">
        <v>321</v>
      </c>
      <c r="N699" s="221" t="s">
        <v>956</v>
      </c>
      <c r="O699" s="221" t="s">
        <v>4</v>
      </c>
      <c r="P699" s="118"/>
    </row>
    <row r="700" spans="2:16" x14ac:dyDescent="0.25">
      <c r="B700" s="221" t="s">
        <v>73</v>
      </c>
      <c r="C700" s="257" t="s">
        <v>773</v>
      </c>
      <c r="D700" s="258">
        <v>44712</v>
      </c>
      <c r="E700" s="221" t="s">
        <v>337</v>
      </c>
      <c r="F700" s="260" t="s">
        <v>129</v>
      </c>
      <c r="G700" s="261">
        <v>2166.1419999999998</v>
      </c>
      <c r="H700" s="123">
        <f>+ICF[[#This Row],[Сума във Валута]]/RESOURCE!$F$2</f>
        <v>669.43633200134741</v>
      </c>
      <c r="I700" s="259" t="s">
        <v>338</v>
      </c>
      <c r="J700" s="119"/>
      <c r="K700" s="119">
        <f t="shared" si="9"/>
        <v>44592</v>
      </c>
      <c r="L7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00" s="221" t="s">
        <v>321</v>
      </c>
      <c r="N700" s="221" t="s">
        <v>956</v>
      </c>
      <c r="O700" s="221" t="s">
        <v>4</v>
      </c>
      <c r="P700" s="118"/>
    </row>
    <row r="701" spans="2:16" x14ac:dyDescent="0.25">
      <c r="B701" s="221" t="s">
        <v>73</v>
      </c>
      <c r="C701" s="257" t="s">
        <v>1270</v>
      </c>
      <c r="D701" s="258">
        <v>42936</v>
      </c>
      <c r="E701" s="221" t="s">
        <v>337</v>
      </c>
      <c r="F701" s="260" t="s">
        <v>129</v>
      </c>
      <c r="G701" s="261">
        <v>0.38700000000000001</v>
      </c>
      <c r="H701" s="123">
        <f>+ICF[[#This Row],[Сума във Валута]]/RESOURCE!$F$2</f>
        <v>0.11960058965872111</v>
      </c>
      <c r="I701" s="259" t="s">
        <v>338</v>
      </c>
      <c r="J701" s="119"/>
      <c r="K701" s="119">
        <f t="shared" si="9"/>
        <v>44592</v>
      </c>
      <c r="L7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01" s="221" t="s">
        <v>321</v>
      </c>
      <c r="N701" s="221" t="s">
        <v>956</v>
      </c>
      <c r="O701" s="221" t="s">
        <v>4</v>
      </c>
      <c r="P701" s="118"/>
    </row>
    <row r="702" spans="2:16" x14ac:dyDescent="0.25">
      <c r="B702" s="221" t="s">
        <v>73</v>
      </c>
      <c r="C702" s="257" t="s">
        <v>1270</v>
      </c>
      <c r="D702" s="258">
        <v>42946</v>
      </c>
      <c r="E702" s="221" t="s">
        <v>337</v>
      </c>
      <c r="F702" s="260" t="s">
        <v>129</v>
      </c>
      <c r="G702" s="261">
        <v>-0.38700000000000001</v>
      </c>
      <c r="H702" s="123">
        <f>+ICF[[#This Row],[Сума във Валута]]/RESOURCE!$F$2</f>
        <v>-0.11960058965872111</v>
      </c>
      <c r="I702" s="259" t="s">
        <v>338</v>
      </c>
      <c r="J702" s="119"/>
      <c r="K702" s="119">
        <f t="shared" si="9"/>
        <v>44592</v>
      </c>
      <c r="L7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02" s="221" t="s">
        <v>321</v>
      </c>
      <c r="N702" s="221" t="s">
        <v>956</v>
      </c>
      <c r="O702" s="221" t="s">
        <v>4</v>
      </c>
      <c r="P702" s="118"/>
    </row>
    <row r="703" spans="2:16" x14ac:dyDescent="0.25">
      <c r="B703" s="221" t="s">
        <v>73</v>
      </c>
      <c r="C703" s="257" t="s">
        <v>707</v>
      </c>
      <c r="D703" s="258">
        <v>44680</v>
      </c>
      <c r="E703" s="221" t="s">
        <v>337</v>
      </c>
      <c r="F703" s="260" t="s">
        <v>129</v>
      </c>
      <c r="G703" s="261">
        <v>2272.6550000000002</v>
      </c>
      <c r="H703" s="123">
        <f>+ICF[[#This Row],[Сума във Валута]]/RESOURCE!$F$2</f>
        <v>702.35369015721153</v>
      </c>
      <c r="I703" s="259" t="s">
        <v>338</v>
      </c>
      <c r="J703" s="119"/>
      <c r="K703" s="119">
        <f t="shared" si="9"/>
        <v>44592</v>
      </c>
      <c r="L7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03" s="221" t="s">
        <v>321</v>
      </c>
      <c r="N703" s="221" t="s">
        <v>956</v>
      </c>
      <c r="O703" s="221" t="s">
        <v>4</v>
      </c>
      <c r="P703" s="118"/>
    </row>
    <row r="704" spans="2:16" x14ac:dyDescent="0.25">
      <c r="B704" s="221" t="s">
        <v>73</v>
      </c>
      <c r="C704" s="257" t="s">
        <v>707</v>
      </c>
      <c r="D704" s="258">
        <v>44712</v>
      </c>
      <c r="E704" s="221" t="s">
        <v>337</v>
      </c>
      <c r="F704" s="260" t="s">
        <v>129</v>
      </c>
      <c r="G704" s="261">
        <v>2092.4070000000002</v>
      </c>
      <c r="H704" s="123">
        <f>+ICF[[#This Row],[Сума във Валута]]/RESOURCE!$F$2</f>
        <v>646.64886564867095</v>
      </c>
      <c r="I704" s="259" t="s">
        <v>338</v>
      </c>
      <c r="J704" s="119"/>
      <c r="K704" s="119">
        <f t="shared" si="9"/>
        <v>44592</v>
      </c>
      <c r="L7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04" s="221" t="s">
        <v>321</v>
      </c>
      <c r="N704" s="221" t="s">
        <v>956</v>
      </c>
      <c r="O704" s="221" t="s">
        <v>4</v>
      </c>
      <c r="P704" s="118"/>
    </row>
    <row r="705" spans="2:16" x14ac:dyDescent="0.25">
      <c r="B705" s="221" t="s">
        <v>73</v>
      </c>
      <c r="C705" s="257" t="s">
        <v>585</v>
      </c>
      <c r="D705" s="258">
        <v>44652</v>
      </c>
      <c r="E705" s="221" t="s">
        <v>337</v>
      </c>
      <c r="F705" s="260" t="s">
        <v>129</v>
      </c>
      <c r="G705" s="261">
        <v>4925.8689999999997</v>
      </c>
      <c r="H705" s="123">
        <f>+ICF[[#This Row],[Сума във Валута]]/RESOURCE!$F$2</f>
        <v>1522.317408221227</v>
      </c>
      <c r="I705" s="259" t="s">
        <v>338</v>
      </c>
      <c r="J705" s="119"/>
      <c r="K705" s="119">
        <f t="shared" si="9"/>
        <v>44592</v>
      </c>
      <c r="L7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05" s="221" t="s">
        <v>321</v>
      </c>
      <c r="N705" s="221" t="s">
        <v>956</v>
      </c>
      <c r="O705" s="221" t="s">
        <v>4</v>
      </c>
      <c r="P705" s="118"/>
    </row>
    <row r="706" spans="2:16" x14ac:dyDescent="0.25">
      <c r="B706" s="221" t="s">
        <v>73</v>
      </c>
      <c r="C706" s="257" t="s">
        <v>471</v>
      </c>
      <c r="D706" s="258">
        <v>44712</v>
      </c>
      <c r="E706" s="221" t="s">
        <v>337</v>
      </c>
      <c r="F706" s="260" t="s">
        <v>129</v>
      </c>
      <c r="G706" s="261">
        <v>3613.9</v>
      </c>
      <c r="H706" s="123">
        <f>+ICF[[#This Row],[Сума във Валута]]/RESOURCE!$F$2</f>
        <v>1116.8593565055612</v>
      </c>
      <c r="I706" s="259" t="s">
        <v>338</v>
      </c>
      <c r="J706" s="119"/>
      <c r="K706" s="119">
        <f t="shared" ref="K706:K769" si="10">$K$1</f>
        <v>44592</v>
      </c>
      <c r="L7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06" s="221" t="s">
        <v>321</v>
      </c>
      <c r="N706" s="221" t="s">
        <v>956</v>
      </c>
      <c r="O706" s="221" t="s">
        <v>4</v>
      </c>
      <c r="P706" s="118"/>
    </row>
    <row r="707" spans="2:16" x14ac:dyDescent="0.25">
      <c r="B707" s="221" t="s">
        <v>73</v>
      </c>
      <c r="C707" s="257" t="s">
        <v>584</v>
      </c>
      <c r="D707" s="258">
        <v>44682</v>
      </c>
      <c r="E707" s="221" t="s">
        <v>337</v>
      </c>
      <c r="F707" s="260" t="s">
        <v>129</v>
      </c>
      <c r="G707" s="261">
        <v>690.65200000000004</v>
      </c>
      <c r="H707" s="123">
        <f>+ICF[[#This Row],[Сума във Валута]]/RESOURCE!$F$2</f>
        <v>213.44285904127921</v>
      </c>
      <c r="I707" s="259" t="s">
        <v>338</v>
      </c>
      <c r="J707" s="119"/>
      <c r="K707" s="119">
        <f t="shared" si="10"/>
        <v>44592</v>
      </c>
      <c r="L7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07" s="221" t="s">
        <v>321</v>
      </c>
      <c r="N707" s="221" t="s">
        <v>956</v>
      </c>
      <c r="O707" s="221" t="s">
        <v>4</v>
      </c>
      <c r="P707" s="118"/>
    </row>
    <row r="708" spans="2:16" x14ac:dyDescent="0.25">
      <c r="B708" s="221" t="s">
        <v>73</v>
      </c>
      <c r="C708" s="257" t="s">
        <v>769</v>
      </c>
      <c r="D708" s="258">
        <v>44742</v>
      </c>
      <c r="E708" s="221" t="s">
        <v>337</v>
      </c>
      <c r="F708" s="260" t="s">
        <v>129</v>
      </c>
      <c r="G708" s="261">
        <v>1015.986</v>
      </c>
      <c r="H708" s="123">
        <f>+ICF[[#This Row],[Сума във Валута]]/RESOURCE!$F$2</f>
        <v>313.98585189923881</v>
      </c>
      <c r="I708" s="259" t="s">
        <v>338</v>
      </c>
      <c r="J708" s="119"/>
      <c r="K708" s="119">
        <f t="shared" si="10"/>
        <v>44592</v>
      </c>
      <c r="L7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08" s="221" t="s">
        <v>321</v>
      </c>
      <c r="N708" s="221" t="s">
        <v>956</v>
      </c>
      <c r="O708" s="221" t="s">
        <v>4</v>
      </c>
      <c r="P708" s="118"/>
    </row>
    <row r="709" spans="2:16" x14ac:dyDescent="0.25">
      <c r="B709" s="221" t="s">
        <v>73</v>
      </c>
      <c r="C709" s="257" t="s">
        <v>799</v>
      </c>
      <c r="D709" s="258">
        <v>44622</v>
      </c>
      <c r="E709" s="221" t="s">
        <v>337</v>
      </c>
      <c r="F709" s="260" t="s">
        <v>129</v>
      </c>
      <c r="G709" s="261">
        <v>8588.1119999999992</v>
      </c>
      <c r="H709" s="123">
        <f>+ICF[[#This Row],[Сума във Валута]]/RESOURCE!$F$2</f>
        <v>2654.1169489796862</v>
      </c>
      <c r="I709" s="259" t="s">
        <v>338</v>
      </c>
      <c r="J709" s="119"/>
      <c r="K709" s="119">
        <f t="shared" si="10"/>
        <v>44592</v>
      </c>
      <c r="L7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709" s="221" t="s">
        <v>321</v>
      </c>
      <c r="N709" s="221" t="s">
        <v>956</v>
      </c>
      <c r="O709" s="221" t="s">
        <v>4</v>
      </c>
      <c r="P709" s="118"/>
    </row>
    <row r="710" spans="2:16" x14ac:dyDescent="0.25">
      <c r="B710" s="221" t="s">
        <v>73</v>
      </c>
      <c r="C710" s="257" t="s">
        <v>767</v>
      </c>
      <c r="D710" s="258">
        <v>44712</v>
      </c>
      <c r="E710" s="221" t="s">
        <v>337</v>
      </c>
      <c r="F710" s="260" t="s">
        <v>129</v>
      </c>
      <c r="G710" s="261">
        <v>5686.0119999999997</v>
      </c>
      <c r="H710" s="123">
        <f>+ICF[[#This Row],[Сума във Валута]]/RESOURCE!$F$2</f>
        <v>1757.2361447198039</v>
      </c>
      <c r="I710" s="259" t="s">
        <v>338</v>
      </c>
      <c r="J710" s="119"/>
      <c r="K710" s="119">
        <f t="shared" si="10"/>
        <v>44592</v>
      </c>
      <c r="L7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10" s="221" t="s">
        <v>321</v>
      </c>
      <c r="N710" s="221" t="s">
        <v>956</v>
      </c>
      <c r="O710" s="221" t="s">
        <v>4</v>
      </c>
      <c r="P710" s="118"/>
    </row>
    <row r="711" spans="2:16" x14ac:dyDescent="0.25">
      <c r="B711" s="221" t="s">
        <v>73</v>
      </c>
      <c r="C711" s="257" t="s">
        <v>778</v>
      </c>
      <c r="D711" s="258">
        <v>44622</v>
      </c>
      <c r="E711" s="221" t="s">
        <v>337</v>
      </c>
      <c r="F711" s="260" t="s">
        <v>129</v>
      </c>
      <c r="G711" s="261">
        <v>3909.6419999999998</v>
      </c>
      <c r="H711" s="123">
        <f>+ICF[[#This Row],[Сума във Валута]]/RESOURCE!$F$2</f>
        <v>1208.2570763682213</v>
      </c>
      <c r="I711" s="259" t="s">
        <v>338</v>
      </c>
      <c r="J711" s="119"/>
      <c r="K711" s="119">
        <f t="shared" si="10"/>
        <v>44592</v>
      </c>
      <c r="L7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711" s="221" t="s">
        <v>321</v>
      </c>
      <c r="N711" s="221" t="s">
        <v>956</v>
      </c>
      <c r="O711" s="221" t="s">
        <v>4</v>
      </c>
      <c r="P711" s="118"/>
    </row>
    <row r="712" spans="2:16" x14ac:dyDescent="0.25">
      <c r="B712" s="221" t="s">
        <v>73</v>
      </c>
      <c r="C712" s="257" t="s">
        <v>1219</v>
      </c>
      <c r="D712" s="258">
        <v>44650</v>
      </c>
      <c r="E712" s="221" t="s">
        <v>337</v>
      </c>
      <c r="F712" s="260" t="s">
        <v>129</v>
      </c>
      <c r="G712" s="261">
        <v>751.33699999999999</v>
      </c>
      <c r="H712" s="123">
        <f>+ICF[[#This Row],[Сума във Валута]]/RESOURCE!$F$2</f>
        <v>232.19728225430114</v>
      </c>
      <c r="I712" s="259" t="s">
        <v>338</v>
      </c>
      <c r="J712" s="119"/>
      <c r="K712" s="119">
        <f t="shared" si="10"/>
        <v>44592</v>
      </c>
      <c r="L7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12" s="221" t="s">
        <v>321</v>
      </c>
      <c r="N712" s="221" t="s">
        <v>956</v>
      </c>
      <c r="O712" s="221" t="s">
        <v>4</v>
      </c>
      <c r="P712" s="118"/>
    </row>
    <row r="713" spans="2:16" x14ac:dyDescent="0.25">
      <c r="B713" s="221" t="s">
        <v>73</v>
      </c>
      <c r="C713" s="257" t="s">
        <v>1219</v>
      </c>
      <c r="D713" s="258">
        <v>44680</v>
      </c>
      <c r="E713" s="221" t="s">
        <v>337</v>
      </c>
      <c r="F713" s="260" t="s">
        <v>129</v>
      </c>
      <c r="G713" s="261">
        <v>1194.357</v>
      </c>
      <c r="H713" s="123">
        <f>+ICF[[#This Row],[Сума във Валута]]/RESOURCE!$F$2</f>
        <v>369.11059809566194</v>
      </c>
      <c r="I713" s="259" t="s">
        <v>338</v>
      </c>
      <c r="J713" s="119"/>
      <c r="K713" s="119">
        <f t="shared" si="10"/>
        <v>44592</v>
      </c>
      <c r="L7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13" s="221" t="s">
        <v>321</v>
      </c>
      <c r="N713" s="221" t="s">
        <v>956</v>
      </c>
      <c r="O713" s="221" t="s">
        <v>4</v>
      </c>
      <c r="P713" s="118"/>
    </row>
    <row r="714" spans="2:16" x14ac:dyDescent="0.25">
      <c r="B714" s="221" t="s">
        <v>73</v>
      </c>
      <c r="C714" s="257" t="s">
        <v>562</v>
      </c>
      <c r="D714" s="258">
        <v>44682</v>
      </c>
      <c r="E714" s="221" t="s">
        <v>337</v>
      </c>
      <c r="F714" s="260" t="s">
        <v>129</v>
      </c>
      <c r="G714" s="261">
        <v>4634.3770000000004</v>
      </c>
      <c r="H714" s="123">
        <f>+ICF[[#This Row],[Сума във Валута]]/RESOURCE!$F$2</f>
        <v>1432.2331315266538</v>
      </c>
      <c r="I714" s="259" t="s">
        <v>338</v>
      </c>
      <c r="J714" s="119"/>
      <c r="K714" s="119">
        <f t="shared" si="10"/>
        <v>44592</v>
      </c>
      <c r="L7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14" s="221" t="s">
        <v>321</v>
      </c>
      <c r="N714" s="221" t="s">
        <v>956</v>
      </c>
      <c r="O714" s="221" t="s">
        <v>4</v>
      </c>
      <c r="P714" s="118"/>
    </row>
    <row r="715" spans="2:16" x14ac:dyDescent="0.25">
      <c r="B715" s="221" t="s">
        <v>73</v>
      </c>
      <c r="C715" s="257" t="s">
        <v>720</v>
      </c>
      <c r="D715" s="258">
        <v>44391</v>
      </c>
      <c r="E715" s="221" t="s">
        <v>337</v>
      </c>
      <c r="F715" s="260" t="s">
        <v>129</v>
      </c>
      <c r="G715" s="261">
        <v>-1E-3</v>
      </c>
      <c r="H715" s="123">
        <f>+ICF[[#This Row],[Сума във Валута]]/RESOURCE!$F$2</f>
        <v>-3.0904545131452485E-4</v>
      </c>
      <c r="I715" s="259" t="s">
        <v>338</v>
      </c>
      <c r="J715" s="119"/>
      <c r="K715" s="119">
        <f t="shared" si="10"/>
        <v>44592</v>
      </c>
      <c r="L7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15" s="221" t="s">
        <v>321</v>
      </c>
      <c r="N715" s="221" t="s">
        <v>956</v>
      </c>
      <c r="O715" s="221" t="s">
        <v>4</v>
      </c>
      <c r="P715" s="118"/>
    </row>
    <row r="716" spans="2:16" x14ac:dyDescent="0.25">
      <c r="B716" s="221" t="s">
        <v>73</v>
      </c>
      <c r="C716" s="257" t="s">
        <v>720</v>
      </c>
      <c r="D716" s="258">
        <v>44712</v>
      </c>
      <c r="E716" s="221" t="s">
        <v>337</v>
      </c>
      <c r="F716" s="260" t="s">
        <v>129</v>
      </c>
      <c r="G716" s="261">
        <v>6612.9639999999999</v>
      </c>
      <c r="H716" s="123">
        <f>+ICF[[#This Row],[Сума във Валута]]/RESOURCE!$F$2</f>
        <v>2043.7064439067053</v>
      </c>
      <c r="I716" s="259" t="s">
        <v>338</v>
      </c>
      <c r="J716" s="119"/>
      <c r="K716" s="119">
        <f t="shared" si="10"/>
        <v>44592</v>
      </c>
      <c r="L7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16" s="221" t="s">
        <v>321</v>
      </c>
      <c r="N716" s="221" t="s">
        <v>956</v>
      </c>
      <c r="O716" s="221" t="s">
        <v>4</v>
      </c>
      <c r="P716" s="118"/>
    </row>
    <row r="717" spans="2:16" x14ac:dyDescent="0.25">
      <c r="B717" s="221" t="s">
        <v>73</v>
      </c>
      <c r="C717" s="257" t="s">
        <v>1271</v>
      </c>
      <c r="D717" s="258">
        <v>44712</v>
      </c>
      <c r="E717" s="221" t="s">
        <v>337</v>
      </c>
      <c r="F717" s="260" t="s">
        <v>129</v>
      </c>
      <c r="G717" s="261">
        <v>1852.9670000000001</v>
      </c>
      <c r="H717" s="123">
        <f>+ICF[[#This Row],[Сума във Валута]]/RESOURCE!$F$2</f>
        <v>572.6510227859211</v>
      </c>
      <c r="I717" s="259" t="s">
        <v>338</v>
      </c>
      <c r="J717" s="119"/>
      <c r="K717" s="119">
        <f t="shared" si="10"/>
        <v>44592</v>
      </c>
      <c r="L7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17" s="221" t="s">
        <v>321</v>
      </c>
      <c r="N717" s="221" t="s">
        <v>956</v>
      </c>
      <c r="O717" s="221" t="s">
        <v>4</v>
      </c>
      <c r="P717" s="118"/>
    </row>
    <row r="718" spans="2:16" s="90" customFormat="1" x14ac:dyDescent="0.25">
      <c r="B718" s="221" t="s">
        <v>73</v>
      </c>
      <c r="C718" s="257" t="s">
        <v>1272</v>
      </c>
      <c r="D718" s="258">
        <v>44651</v>
      </c>
      <c r="E718" s="221" t="s">
        <v>337</v>
      </c>
      <c r="F718" s="260" t="s">
        <v>129</v>
      </c>
      <c r="G718" s="261">
        <v>180.19800000000001</v>
      </c>
      <c r="H718" s="123">
        <f>+ICF[[#This Row],[Сума във Валута]]/RESOURCE!$F$2</f>
        <v>55.689372235974744</v>
      </c>
      <c r="I718" s="259" t="s">
        <v>338</v>
      </c>
      <c r="J718" s="119"/>
      <c r="K718" s="119">
        <f t="shared" si="10"/>
        <v>44592</v>
      </c>
      <c r="L7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18" s="221" t="s">
        <v>321</v>
      </c>
      <c r="N718" s="221" t="s">
        <v>956</v>
      </c>
      <c r="O718" s="221" t="s">
        <v>4</v>
      </c>
      <c r="P718" s="118"/>
    </row>
    <row r="719" spans="2:16" x14ac:dyDescent="0.25">
      <c r="B719" s="221" t="s">
        <v>73</v>
      </c>
      <c r="C719" s="257" t="s">
        <v>1272</v>
      </c>
      <c r="D719" s="258">
        <v>44682</v>
      </c>
      <c r="E719" s="221" t="s">
        <v>337</v>
      </c>
      <c r="F719" s="260" t="s">
        <v>129</v>
      </c>
      <c r="G719" s="261">
        <v>823.98500000000001</v>
      </c>
      <c r="H719" s="123">
        <f>+ICF[[#This Row],[Сума във Валута]]/RESOURCE!$F$2</f>
        <v>254.64881620139874</v>
      </c>
      <c r="I719" s="259" t="s">
        <v>338</v>
      </c>
      <c r="J719" s="119"/>
      <c r="K719" s="119">
        <f t="shared" si="10"/>
        <v>44592</v>
      </c>
      <c r="L7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19" s="221" t="s">
        <v>321</v>
      </c>
      <c r="N719" s="221" t="s">
        <v>956</v>
      </c>
      <c r="O719" s="221" t="s">
        <v>4</v>
      </c>
      <c r="P719" s="118"/>
    </row>
    <row r="720" spans="2:16" x14ac:dyDescent="0.25">
      <c r="B720" s="221" t="s">
        <v>73</v>
      </c>
      <c r="C720" s="257" t="s">
        <v>684</v>
      </c>
      <c r="D720" s="258">
        <v>44711</v>
      </c>
      <c r="E720" s="221" t="s">
        <v>337</v>
      </c>
      <c r="F720" s="260" t="s">
        <v>129</v>
      </c>
      <c r="G720" s="261">
        <v>2098.3510000000001</v>
      </c>
      <c r="H720" s="123">
        <f>+ICF[[#This Row],[Сума във Валута]]/RESOURCE!$F$2</f>
        <v>648.48583181128447</v>
      </c>
      <c r="I720" s="259" t="s">
        <v>338</v>
      </c>
      <c r="J720" s="119"/>
      <c r="K720" s="119">
        <f t="shared" si="10"/>
        <v>44592</v>
      </c>
      <c r="L7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20" s="221" t="s">
        <v>321</v>
      </c>
      <c r="N720" s="221" t="s">
        <v>956</v>
      </c>
      <c r="O720" s="221" t="s">
        <v>4</v>
      </c>
      <c r="P720" s="118"/>
    </row>
    <row r="721" spans="2:16" x14ac:dyDescent="0.25">
      <c r="B721" s="221" t="s">
        <v>73</v>
      </c>
      <c r="C721" s="257" t="s">
        <v>684</v>
      </c>
      <c r="D721" s="258">
        <v>44742</v>
      </c>
      <c r="E721" s="221" t="s">
        <v>337</v>
      </c>
      <c r="F721" s="260" t="s">
        <v>129</v>
      </c>
      <c r="G721" s="261">
        <v>1183.0530000000001</v>
      </c>
      <c r="H721" s="123">
        <f>+ICF[[#This Row],[Сума във Валута]]/RESOURCE!$F$2</f>
        <v>365.61714831400258</v>
      </c>
      <c r="I721" s="259" t="s">
        <v>338</v>
      </c>
      <c r="J721" s="119"/>
      <c r="K721" s="119">
        <f t="shared" si="10"/>
        <v>44592</v>
      </c>
      <c r="L7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21" s="221" t="s">
        <v>321</v>
      </c>
      <c r="N721" s="221" t="s">
        <v>956</v>
      </c>
      <c r="O721" s="221" t="s">
        <v>4</v>
      </c>
      <c r="P721" s="118"/>
    </row>
    <row r="722" spans="2:16" x14ac:dyDescent="0.25">
      <c r="B722" s="221" t="s">
        <v>73</v>
      </c>
      <c r="C722" s="257" t="s">
        <v>568</v>
      </c>
      <c r="D722" s="258">
        <v>44712</v>
      </c>
      <c r="E722" s="221" t="s">
        <v>337</v>
      </c>
      <c r="F722" s="260" t="s">
        <v>129</v>
      </c>
      <c r="G722" s="261">
        <v>588.72299999999996</v>
      </c>
      <c r="H722" s="123">
        <f>+ICF[[#This Row],[Сума във Валута]]/RESOURCE!$F$2</f>
        <v>181.94216523424097</v>
      </c>
      <c r="I722" s="259" t="s">
        <v>338</v>
      </c>
      <c r="J722" s="119"/>
      <c r="K722" s="119">
        <f t="shared" si="10"/>
        <v>44592</v>
      </c>
      <c r="L7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22" s="221" t="s">
        <v>321</v>
      </c>
      <c r="N722" s="221" t="s">
        <v>956</v>
      </c>
      <c r="O722" s="221" t="s">
        <v>4</v>
      </c>
      <c r="P722" s="118"/>
    </row>
    <row r="723" spans="2:16" x14ac:dyDescent="0.25">
      <c r="B723" s="221" t="s">
        <v>73</v>
      </c>
      <c r="C723" s="257" t="s">
        <v>496</v>
      </c>
      <c r="D723" s="258">
        <v>43461</v>
      </c>
      <c r="E723" s="221" t="s">
        <v>337</v>
      </c>
      <c r="F723" s="260" t="s">
        <v>129</v>
      </c>
      <c r="G723" s="261">
        <v>-99.998999999999995</v>
      </c>
      <c r="H723" s="123">
        <f>+ICF[[#This Row],[Сума във Валута]]/RESOURCE!$F$2</f>
        <v>-30.904236086001166</v>
      </c>
      <c r="I723" s="259" t="s">
        <v>338</v>
      </c>
      <c r="J723" s="119"/>
      <c r="K723" s="119">
        <f t="shared" si="10"/>
        <v>44592</v>
      </c>
      <c r="L7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23" s="221" t="s">
        <v>321</v>
      </c>
      <c r="N723" s="221" t="s">
        <v>956</v>
      </c>
      <c r="O723" s="221" t="s">
        <v>4</v>
      </c>
      <c r="P723" s="118"/>
    </row>
    <row r="724" spans="2:16" x14ac:dyDescent="0.25">
      <c r="B724" s="221" t="s">
        <v>73</v>
      </c>
      <c r="C724" s="257" t="s">
        <v>496</v>
      </c>
      <c r="D724" s="258">
        <v>44742</v>
      </c>
      <c r="E724" s="221" t="s">
        <v>337</v>
      </c>
      <c r="F724" s="260" t="s">
        <v>129</v>
      </c>
      <c r="G724" s="261">
        <v>1810.1220000000001</v>
      </c>
      <c r="H724" s="123">
        <f>+ICF[[#This Row],[Сума във Валута]]/RESOURCE!$F$2</f>
        <v>559.40997042435038</v>
      </c>
      <c r="I724" s="259" t="s">
        <v>338</v>
      </c>
      <c r="J724" s="119"/>
      <c r="K724" s="119">
        <f t="shared" si="10"/>
        <v>44592</v>
      </c>
      <c r="L7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24" s="221" t="s">
        <v>321</v>
      </c>
      <c r="N724" s="221" t="s">
        <v>956</v>
      </c>
      <c r="O724" s="221" t="s">
        <v>4</v>
      </c>
      <c r="P724" s="118"/>
    </row>
    <row r="725" spans="2:16" x14ac:dyDescent="0.25">
      <c r="B725" s="221" t="s">
        <v>73</v>
      </c>
      <c r="C725" s="257" t="s">
        <v>458</v>
      </c>
      <c r="D725" s="258">
        <v>44712</v>
      </c>
      <c r="E725" s="221" t="s">
        <v>337</v>
      </c>
      <c r="F725" s="260" t="s">
        <v>129</v>
      </c>
      <c r="G725" s="261">
        <v>10623.752</v>
      </c>
      <c r="H725" s="123">
        <f>+ICF[[#This Row],[Сума във Валута]]/RESOURCE!$F$2</f>
        <v>3283.2222314935857</v>
      </c>
      <c r="I725" s="259" t="s">
        <v>338</v>
      </c>
      <c r="J725" s="119"/>
      <c r="K725" s="119">
        <f t="shared" si="10"/>
        <v>44592</v>
      </c>
      <c r="L7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25" s="221" t="s">
        <v>321</v>
      </c>
      <c r="N725" s="221" t="s">
        <v>956</v>
      </c>
      <c r="O725" s="221" t="s">
        <v>4</v>
      </c>
      <c r="P725" s="118"/>
    </row>
    <row r="726" spans="2:16" x14ac:dyDescent="0.25">
      <c r="B726" s="221" t="s">
        <v>73</v>
      </c>
      <c r="C726" s="257" t="s">
        <v>1123</v>
      </c>
      <c r="D726" s="258">
        <v>44548</v>
      </c>
      <c r="E726" s="221" t="s">
        <v>337</v>
      </c>
      <c r="F726" s="260" t="s">
        <v>129</v>
      </c>
      <c r="G726" s="261">
        <v>846.26199999999994</v>
      </c>
      <c r="H726" s="123">
        <f>+ICF[[#This Row],[Сума във Валута]]/RESOURCE!$F$2</f>
        <v>261.5334217203324</v>
      </c>
      <c r="I726" s="259" t="s">
        <v>338</v>
      </c>
      <c r="J726" s="119"/>
      <c r="K726" s="119">
        <f t="shared" si="10"/>
        <v>44592</v>
      </c>
      <c r="L7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26" s="221" t="s">
        <v>321</v>
      </c>
      <c r="N726" s="221" t="s">
        <v>956</v>
      </c>
      <c r="O726" s="221" t="s">
        <v>4</v>
      </c>
      <c r="P726" s="118"/>
    </row>
    <row r="727" spans="2:16" x14ac:dyDescent="0.25">
      <c r="B727" s="221" t="s">
        <v>73</v>
      </c>
      <c r="C727" s="257" t="s">
        <v>1123</v>
      </c>
      <c r="D727" s="258">
        <v>44596</v>
      </c>
      <c r="E727" s="221" t="s">
        <v>337</v>
      </c>
      <c r="F727" s="260" t="s">
        <v>129</v>
      </c>
      <c r="G727" s="261">
        <v>298.67200000000003</v>
      </c>
      <c r="H727" s="123">
        <f>+ICF[[#This Row],[Сума във Валута]]/RESOURCE!$F$2</f>
        <v>92.303223035011769</v>
      </c>
      <c r="I727" s="259" t="s">
        <v>338</v>
      </c>
      <c r="J727" s="119"/>
      <c r="K727" s="119">
        <f t="shared" si="10"/>
        <v>44592</v>
      </c>
      <c r="L7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27" s="221" t="s">
        <v>321</v>
      </c>
      <c r="N727" s="221" t="s">
        <v>956</v>
      </c>
      <c r="O727" s="221" t="s">
        <v>4</v>
      </c>
      <c r="P727" s="118"/>
    </row>
    <row r="728" spans="2:16" x14ac:dyDescent="0.25">
      <c r="B728" s="221" t="s">
        <v>73</v>
      </c>
      <c r="C728" s="257" t="s">
        <v>1273</v>
      </c>
      <c r="D728" s="258">
        <v>44662</v>
      </c>
      <c r="E728" s="221" t="s">
        <v>337</v>
      </c>
      <c r="F728" s="260" t="s">
        <v>129</v>
      </c>
      <c r="G728" s="261">
        <v>390.928</v>
      </c>
      <c r="H728" s="123">
        <f>+ICF[[#This Row],[Сума във Валута]]/RESOURCE!$F$2</f>
        <v>120.81452019148456</v>
      </c>
      <c r="I728" s="259" t="s">
        <v>338</v>
      </c>
      <c r="J728" s="119"/>
      <c r="K728" s="119">
        <f t="shared" si="10"/>
        <v>44592</v>
      </c>
      <c r="L7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28" s="221" t="s">
        <v>321</v>
      </c>
      <c r="N728" s="221" t="s">
        <v>956</v>
      </c>
      <c r="O728" s="221" t="s">
        <v>4</v>
      </c>
      <c r="P728" s="118"/>
    </row>
    <row r="729" spans="2:16" x14ac:dyDescent="0.25">
      <c r="B729" s="221" t="s">
        <v>73</v>
      </c>
      <c r="C729" s="257" t="s">
        <v>1273</v>
      </c>
      <c r="D729" s="258">
        <v>44671</v>
      </c>
      <c r="E729" s="221" t="s">
        <v>337</v>
      </c>
      <c r="F729" s="260" t="s">
        <v>129</v>
      </c>
      <c r="G729" s="261">
        <v>434.74700000000001</v>
      </c>
      <c r="H729" s="123">
        <f>+ICF[[#This Row],[Сума във Валута]]/RESOURCE!$F$2</f>
        <v>134.35658282263572</v>
      </c>
      <c r="I729" s="259" t="s">
        <v>338</v>
      </c>
      <c r="J729" s="119"/>
      <c r="K729" s="119">
        <f t="shared" si="10"/>
        <v>44592</v>
      </c>
      <c r="L7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29" s="221" t="s">
        <v>321</v>
      </c>
      <c r="N729" s="221" t="s">
        <v>956</v>
      </c>
      <c r="O729" s="221" t="s">
        <v>4</v>
      </c>
      <c r="P729" s="118"/>
    </row>
    <row r="730" spans="2:16" x14ac:dyDescent="0.25">
      <c r="B730" s="221" t="s">
        <v>73</v>
      </c>
      <c r="C730" s="257" t="s">
        <v>1273</v>
      </c>
      <c r="D730" s="258">
        <v>44676</v>
      </c>
      <c r="E730" s="221" t="s">
        <v>337</v>
      </c>
      <c r="F730" s="260" t="s">
        <v>129</v>
      </c>
      <c r="G730" s="261">
        <v>355.75799999999998</v>
      </c>
      <c r="H730" s="123">
        <f>+ICF[[#This Row],[Сума във Валута]]/RESOURCE!$F$2</f>
        <v>109.94539166875272</v>
      </c>
      <c r="I730" s="259" t="s">
        <v>338</v>
      </c>
      <c r="J730" s="119"/>
      <c r="K730" s="119">
        <f t="shared" si="10"/>
        <v>44592</v>
      </c>
      <c r="L7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30" s="221" t="s">
        <v>321</v>
      </c>
      <c r="N730" s="221" t="s">
        <v>956</v>
      </c>
      <c r="O730" s="221" t="s">
        <v>4</v>
      </c>
      <c r="P730" s="118"/>
    </row>
    <row r="731" spans="2:16" s="90" customFormat="1" x14ac:dyDescent="0.25">
      <c r="B731" s="221" t="s">
        <v>73</v>
      </c>
      <c r="C731" s="257" t="s">
        <v>870</v>
      </c>
      <c r="D731" s="258">
        <v>44692</v>
      </c>
      <c r="E731" s="221" t="s">
        <v>337</v>
      </c>
      <c r="F731" s="260" t="s">
        <v>129</v>
      </c>
      <c r="G731" s="261">
        <v>617.55100000000004</v>
      </c>
      <c r="H731" s="123">
        <f>+ICF[[#This Row],[Сума във Валута]]/RESOURCE!$F$2</f>
        <v>190.85132750473613</v>
      </c>
      <c r="I731" s="259" t="s">
        <v>338</v>
      </c>
      <c r="J731" s="119"/>
      <c r="K731" s="119">
        <f t="shared" si="10"/>
        <v>44592</v>
      </c>
      <c r="L7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31" s="221" t="s">
        <v>321</v>
      </c>
      <c r="N731" s="221" t="s">
        <v>956</v>
      </c>
      <c r="O731" s="221" t="s">
        <v>4</v>
      </c>
      <c r="P731" s="118"/>
    </row>
    <row r="732" spans="2:16" x14ac:dyDescent="0.25">
      <c r="B732" s="221" t="s">
        <v>73</v>
      </c>
      <c r="C732" s="257" t="s">
        <v>1164</v>
      </c>
      <c r="D732" s="258">
        <v>44612</v>
      </c>
      <c r="E732" s="221" t="s">
        <v>337</v>
      </c>
      <c r="F732" s="260" t="s">
        <v>129</v>
      </c>
      <c r="G732" s="261">
        <v>13762.95</v>
      </c>
      <c r="H732" s="123">
        <f>+ICF[[#This Row],[Сума във Валута]]/RESOURCE!$F$2</f>
        <v>4253.3770941692401</v>
      </c>
      <c r="I732" s="259" t="s">
        <v>338</v>
      </c>
      <c r="J732" s="119"/>
      <c r="K732" s="119">
        <f t="shared" si="10"/>
        <v>44592</v>
      </c>
      <c r="L7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732" s="221" t="s">
        <v>321</v>
      </c>
      <c r="N732" s="221" t="s">
        <v>956</v>
      </c>
      <c r="O732" s="221" t="s">
        <v>4</v>
      </c>
      <c r="P732" s="118"/>
    </row>
    <row r="733" spans="2:16" x14ac:dyDescent="0.25">
      <c r="B733" s="221" t="s">
        <v>73</v>
      </c>
      <c r="C733" s="257" t="s">
        <v>1274</v>
      </c>
      <c r="D733" s="258">
        <v>41257</v>
      </c>
      <c r="E733" s="221" t="s">
        <v>337</v>
      </c>
      <c r="F733" s="260" t="s">
        <v>129</v>
      </c>
      <c r="G733" s="261">
        <v>102.54600000000001</v>
      </c>
      <c r="H733" s="123">
        <f>+ICF[[#This Row],[Сума във Валута]]/RESOURCE!$F$2</f>
        <v>31.691374850499265</v>
      </c>
      <c r="I733" s="259" t="s">
        <v>338</v>
      </c>
      <c r="J733" s="119"/>
      <c r="K733" s="119">
        <f t="shared" si="10"/>
        <v>44592</v>
      </c>
      <c r="L7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33" s="221" t="s">
        <v>321</v>
      </c>
      <c r="N733" s="221" t="s">
        <v>956</v>
      </c>
      <c r="O733" s="221" t="s">
        <v>4</v>
      </c>
      <c r="P733" s="118"/>
    </row>
    <row r="734" spans="2:16" x14ac:dyDescent="0.25">
      <c r="B734" s="221" t="s">
        <v>73</v>
      </c>
      <c r="C734" s="257" t="s">
        <v>1114</v>
      </c>
      <c r="D734" s="258">
        <v>44529</v>
      </c>
      <c r="E734" s="221" t="s">
        <v>337</v>
      </c>
      <c r="F734" s="260" t="s">
        <v>129</v>
      </c>
      <c r="G734" s="261">
        <v>430.19</v>
      </c>
      <c r="H734" s="123">
        <f>+ICF[[#This Row],[Сума във Валута]]/RESOURCE!$F$2</f>
        <v>132.94826270099543</v>
      </c>
      <c r="I734" s="259" t="s">
        <v>338</v>
      </c>
      <c r="J734" s="119"/>
      <c r="K734" s="119">
        <f t="shared" si="10"/>
        <v>44592</v>
      </c>
      <c r="L7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34" s="221" t="s">
        <v>321</v>
      </c>
      <c r="N734" s="221" t="s">
        <v>956</v>
      </c>
      <c r="O734" s="221" t="s">
        <v>4</v>
      </c>
      <c r="P734" s="118"/>
    </row>
    <row r="735" spans="2:16" x14ac:dyDescent="0.25">
      <c r="B735" s="221" t="s">
        <v>73</v>
      </c>
      <c r="C735" s="257" t="s">
        <v>1114</v>
      </c>
      <c r="D735" s="258">
        <v>44589</v>
      </c>
      <c r="E735" s="221" t="s">
        <v>337</v>
      </c>
      <c r="F735" s="260" t="s">
        <v>129</v>
      </c>
      <c r="G735" s="261">
        <v>143.995</v>
      </c>
      <c r="H735" s="123">
        <f>+ICF[[#This Row],[Сума във Валута]]/RESOURCE!$F$2</f>
        <v>44.500999762035001</v>
      </c>
      <c r="I735" s="259" t="s">
        <v>338</v>
      </c>
      <c r="J735" s="119"/>
      <c r="K735" s="119">
        <f t="shared" si="10"/>
        <v>44592</v>
      </c>
      <c r="L7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35" s="221" t="s">
        <v>321</v>
      </c>
      <c r="N735" s="221" t="s">
        <v>956</v>
      </c>
      <c r="O735" s="221" t="s">
        <v>4</v>
      </c>
      <c r="P735" s="118"/>
    </row>
    <row r="736" spans="2:16" x14ac:dyDescent="0.25">
      <c r="B736" s="221" t="s">
        <v>73</v>
      </c>
      <c r="C736" s="257" t="s">
        <v>1101</v>
      </c>
      <c r="D736" s="258">
        <v>44471</v>
      </c>
      <c r="E736" s="221" t="s">
        <v>337</v>
      </c>
      <c r="F736" s="260" t="s">
        <v>129</v>
      </c>
      <c r="G736" s="261">
        <v>7328.62</v>
      </c>
      <c r="H736" s="123">
        <f>+ICF[[#This Row],[Сума във Валута]]/RESOURCE!$F$2</f>
        <v>2264.8766754126527</v>
      </c>
      <c r="I736" s="259" t="s">
        <v>338</v>
      </c>
      <c r="J736" s="119"/>
      <c r="K736" s="119">
        <f t="shared" si="10"/>
        <v>44592</v>
      </c>
      <c r="L7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36" s="221" t="s">
        <v>321</v>
      </c>
      <c r="N736" s="221" t="s">
        <v>956</v>
      </c>
      <c r="O736" s="221" t="s">
        <v>4</v>
      </c>
      <c r="P736" s="118"/>
    </row>
    <row r="737" spans="2:16" x14ac:dyDescent="0.25">
      <c r="B737" s="221" t="s">
        <v>73</v>
      </c>
      <c r="C737" s="257" t="s">
        <v>1101</v>
      </c>
      <c r="D737" s="258">
        <v>44489</v>
      </c>
      <c r="E737" s="221" t="s">
        <v>337</v>
      </c>
      <c r="F737" s="260" t="s">
        <v>129</v>
      </c>
      <c r="G737" s="261">
        <v>15327.8</v>
      </c>
      <c r="H737" s="123">
        <f>+ICF[[#This Row],[Сума във Валута]]/RESOURCE!$F$2</f>
        <v>4736.9868686587733</v>
      </c>
      <c r="I737" s="259" t="s">
        <v>338</v>
      </c>
      <c r="J737" s="119"/>
      <c r="K737" s="119">
        <f t="shared" si="10"/>
        <v>44592</v>
      </c>
      <c r="L7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37" s="221" t="s">
        <v>321</v>
      </c>
      <c r="N737" s="221" t="s">
        <v>956</v>
      </c>
      <c r="O737" s="221" t="s">
        <v>4</v>
      </c>
      <c r="P737" s="118"/>
    </row>
    <row r="738" spans="2:16" x14ac:dyDescent="0.25">
      <c r="B738" s="221" t="s">
        <v>73</v>
      </c>
      <c r="C738" s="257" t="s">
        <v>1101</v>
      </c>
      <c r="D738" s="258">
        <v>44506</v>
      </c>
      <c r="E738" s="221" t="s">
        <v>337</v>
      </c>
      <c r="F738" s="260" t="s">
        <v>129</v>
      </c>
      <c r="G738" s="261">
        <v>1868.9</v>
      </c>
      <c r="H738" s="123">
        <f>+ICF[[#This Row],[Сума във Валута]]/RESOURCE!$F$2</f>
        <v>577.57504396171544</v>
      </c>
      <c r="I738" s="259" t="s">
        <v>338</v>
      </c>
      <c r="J738" s="119"/>
      <c r="K738" s="119">
        <f t="shared" si="10"/>
        <v>44592</v>
      </c>
      <c r="L7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38" s="221" t="s">
        <v>321</v>
      </c>
      <c r="N738" s="221" t="s">
        <v>956</v>
      </c>
      <c r="O738" s="221" t="s">
        <v>4</v>
      </c>
      <c r="P738" s="118"/>
    </row>
    <row r="739" spans="2:16" x14ac:dyDescent="0.25">
      <c r="B739" s="221" t="s">
        <v>73</v>
      </c>
      <c r="C739" s="257" t="s">
        <v>1101</v>
      </c>
      <c r="D739" s="258">
        <v>44526</v>
      </c>
      <c r="E739" s="221" t="s">
        <v>337</v>
      </c>
      <c r="F739" s="260" t="s">
        <v>129</v>
      </c>
      <c r="G739" s="261">
        <v>7611.84</v>
      </c>
      <c r="H739" s="123">
        <f>+ICF[[#This Row],[Сума във Валута]]/RESOURCE!$F$2</f>
        <v>2352.4045281339527</v>
      </c>
      <c r="I739" s="259" t="s">
        <v>338</v>
      </c>
      <c r="J739" s="119"/>
      <c r="K739" s="119">
        <f t="shared" si="10"/>
        <v>44592</v>
      </c>
      <c r="L7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39" s="221" t="s">
        <v>321</v>
      </c>
      <c r="N739" s="221" t="s">
        <v>956</v>
      </c>
      <c r="O739" s="221" t="s">
        <v>4</v>
      </c>
      <c r="P739" s="118"/>
    </row>
    <row r="740" spans="2:16" x14ac:dyDescent="0.25">
      <c r="B740" s="221" t="s">
        <v>73</v>
      </c>
      <c r="C740" s="257" t="s">
        <v>1101</v>
      </c>
      <c r="D740" s="258">
        <v>44548</v>
      </c>
      <c r="E740" s="221" t="s">
        <v>337</v>
      </c>
      <c r="F740" s="260" t="s">
        <v>129</v>
      </c>
      <c r="G740" s="261">
        <v>11681.64</v>
      </c>
      <c r="H740" s="123">
        <f>+ICF[[#This Row],[Сума във Валута]]/RESOURCE!$F$2</f>
        <v>3610.1577058938055</v>
      </c>
      <c r="I740" s="259" t="s">
        <v>338</v>
      </c>
      <c r="J740" s="119"/>
      <c r="K740" s="119">
        <f t="shared" si="10"/>
        <v>44592</v>
      </c>
      <c r="L7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40" s="221" t="s">
        <v>321</v>
      </c>
      <c r="N740" s="221" t="s">
        <v>956</v>
      </c>
      <c r="O740" s="221" t="s">
        <v>4</v>
      </c>
      <c r="P740" s="118"/>
    </row>
    <row r="741" spans="2:16" x14ac:dyDescent="0.25">
      <c r="B741" s="221" t="s">
        <v>73</v>
      </c>
      <c r="C741" s="257" t="s">
        <v>1101</v>
      </c>
      <c r="D741" s="258">
        <v>44579</v>
      </c>
      <c r="E741" s="221" t="s">
        <v>337</v>
      </c>
      <c r="F741" s="260" t="s">
        <v>129</v>
      </c>
      <c r="G741" s="261">
        <v>15837.12</v>
      </c>
      <c r="H741" s="123">
        <f>+ICF[[#This Row],[Сума във Валута]]/RESOURCE!$F$2</f>
        <v>4894.3898979222877</v>
      </c>
      <c r="I741" s="259" t="s">
        <v>338</v>
      </c>
      <c r="J741" s="119"/>
      <c r="K741" s="119">
        <f t="shared" si="10"/>
        <v>44592</v>
      </c>
      <c r="L7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41" s="221" t="s">
        <v>321</v>
      </c>
      <c r="N741" s="221" t="s">
        <v>956</v>
      </c>
      <c r="O741" s="221" t="s">
        <v>4</v>
      </c>
      <c r="P741" s="118"/>
    </row>
    <row r="742" spans="2:16" x14ac:dyDescent="0.25">
      <c r="B742" s="221" t="s">
        <v>73</v>
      </c>
      <c r="C742" s="257" t="s">
        <v>1101</v>
      </c>
      <c r="D742" s="258">
        <v>44615</v>
      </c>
      <c r="E742" s="221" t="s">
        <v>337</v>
      </c>
      <c r="F742" s="260" t="s">
        <v>129</v>
      </c>
      <c r="G742" s="261">
        <v>8941.07</v>
      </c>
      <c r="H742" s="123">
        <f>+ICF[[#This Row],[Сума във Валута]]/RESOURCE!$F$2</f>
        <v>2763.1970133847585</v>
      </c>
      <c r="I742" s="259" t="s">
        <v>338</v>
      </c>
      <c r="J742" s="119"/>
      <c r="K742" s="119">
        <f t="shared" si="10"/>
        <v>44592</v>
      </c>
      <c r="L7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742" s="221" t="s">
        <v>321</v>
      </c>
      <c r="N742" s="221" t="s">
        <v>956</v>
      </c>
      <c r="O742" s="221" t="s">
        <v>4</v>
      </c>
      <c r="P742" s="118"/>
    </row>
    <row r="743" spans="2:16" x14ac:dyDescent="0.25">
      <c r="B743" s="221" t="s">
        <v>73</v>
      </c>
      <c r="C743" s="257" t="s">
        <v>1101</v>
      </c>
      <c r="D743" s="258">
        <v>44658</v>
      </c>
      <c r="E743" s="221" t="s">
        <v>337</v>
      </c>
      <c r="F743" s="260" t="s">
        <v>129</v>
      </c>
      <c r="G743" s="261">
        <v>17653.060000000001</v>
      </c>
      <c r="H743" s="123">
        <f>+ICF[[#This Row],[Сума във Валута]]/RESOURCE!$F$2</f>
        <v>5455.597894782386</v>
      </c>
      <c r="I743" s="259" t="s">
        <v>338</v>
      </c>
      <c r="J743" s="119"/>
      <c r="K743" s="119">
        <f t="shared" si="10"/>
        <v>44592</v>
      </c>
      <c r="L7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43" s="221" t="s">
        <v>321</v>
      </c>
      <c r="N743" s="221" t="s">
        <v>956</v>
      </c>
      <c r="O743" s="221" t="s">
        <v>4</v>
      </c>
      <c r="P743" s="118"/>
    </row>
    <row r="744" spans="2:16" x14ac:dyDescent="0.25">
      <c r="B744" s="221" t="s">
        <v>73</v>
      </c>
      <c r="C744" s="257" t="s">
        <v>1101</v>
      </c>
      <c r="D744" s="258">
        <v>44658</v>
      </c>
      <c r="E744" s="221" t="s">
        <v>337</v>
      </c>
      <c r="F744" s="260" t="s">
        <v>129</v>
      </c>
      <c r="G744" s="261">
        <v>7569</v>
      </c>
      <c r="H744" s="123">
        <f>+ICF[[#This Row],[Сума във Валута]]/RESOURCE!$F$2</f>
        <v>2339.1650209996383</v>
      </c>
      <c r="I744" s="259" t="s">
        <v>338</v>
      </c>
      <c r="J744" s="119"/>
      <c r="K744" s="119">
        <f t="shared" si="10"/>
        <v>44592</v>
      </c>
      <c r="L7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44" s="221" t="s">
        <v>321</v>
      </c>
      <c r="N744" s="221" t="s">
        <v>956</v>
      </c>
      <c r="O744" s="221" t="s">
        <v>4</v>
      </c>
      <c r="P744" s="118"/>
    </row>
    <row r="745" spans="2:16" x14ac:dyDescent="0.25">
      <c r="B745" s="221" t="s">
        <v>73</v>
      </c>
      <c r="C745" s="257" t="s">
        <v>1101</v>
      </c>
      <c r="D745" s="258">
        <v>44666</v>
      </c>
      <c r="E745" s="221" t="s">
        <v>337</v>
      </c>
      <c r="F745" s="260" t="s">
        <v>129</v>
      </c>
      <c r="G745" s="261">
        <v>6079.12</v>
      </c>
      <c r="H745" s="123">
        <f>+ICF[[#This Row],[Сума във Валута]]/RESOURCE!$F$2</f>
        <v>1878.7243839951541</v>
      </c>
      <c r="I745" s="259" t="s">
        <v>338</v>
      </c>
      <c r="J745" s="119"/>
      <c r="K745" s="119">
        <f t="shared" si="10"/>
        <v>44592</v>
      </c>
      <c r="L7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45" s="221" t="s">
        <v>321</v>
      </c>
      <c r="N745" s="221" t="s">
        <v>956</v>
      </c>
      <c r="O745" s="221" t="s">
        <v>4</v>
      </c>
      <c r="P745" s="118"/>
    </row>
    <row r="746" spans="2:16" x14ac:dyDescent="0.25">
      <c r="B746" s="221" t="s">
        <v>73</v>
      </c>
      <c r="C746" s="257" t="s">
        <v>1101</v>
      </c>
      <c r="D746" s="258">
        <v>44709</v>
      </c>
      <c r="E746" s="221" t="s">
        <v>337</v>
      </c>
      <c r="F746" s="260" t="s">
        <v>129</v>
      </c>
      <c r="G746" s="261">
        <v>11822.06</v>
      </c>
      <c r="H746" s="123">
        <f>+ICF[[#This Row],[Сума във Валута]]/RESOURCE!$F$2</f>
        <v>3653.5538681673911</v>
      </c>
      <c r="I746" s="259" t="s">
        <v>338</v>
      </c>
      <c r="J746" s="119"/>
      <c r="K746" s="119">
        <f t="shared" si="10"/>
        <v>44592</v>
      </c>
      <c r="L7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46" s="221" t="s">
        <v>321</v>
      </c>
      <c r="N746" s="221" t="s">
        <v>956</v>
      </c>
      <c r="O746" s="221" t="s">
        <v>4</v>
      </c>
      <c r="P746" s="118"/>
    </row>
    <row r="747" spans="2:16" x14ac:dyDescent="0.25">
      <c r="B747" s="221" t="s">
        <v>73</v>
      </c>
      <c r="C747" s="257" t="s">
        <v>1101</v>
      </c>
      <c r="D747" s="258">
        <v>44709</v>
      </c>
      <c r="E747" s="221" t="s">
        <v>337</v>
      </c>
      <c r="F747" s="260" t="s">
        <v>129</v>
      </c>
      <c r="G747" s="261">
        <v>9132.66</v>
      </c>
      <c r="H747" s="123">
        <f>+ICF[[#This Row],[Сума във Валута]]/RESOURCE!$F$2</f>
        <v>2822.4070314021083</v>
      </c>
      <c r="I747" s="259" t="s">
        <v>338</v>
      </c>
      <c r="J747" s="119"/>
      <c r="K747" s="119">
        <f t="shared" si="10"/>
        <v>44592</v>
      </c>
      <c r="L7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47" s="221" t="s">
        <v>321</v>
      </c>
      <c r="N747" s="221" t="s">
        <v>956</v>
      </c>
      <c r="O747" s="221" t="s">
        <v>4</v>
      </c>
      <c r="P747" s="118"/>
    </row>
    <row r="748" spans="2:16" x14ac:dyDescent="0.25">
      <c r="B748" s="221" t="s">
        <v>73</v>
      </c>
      <c r="C748" s="257" t="s">
        <v>1134</v>
      </c>
      <c r="D748" s="258">
        <v>44580</v>
      </c>
      <c r="E748" s="221" t="s">
        <v>337</v>
      </c>
      <c r="F748" s="260" t="s">
        <v>129</v>
      </c>
      <c r="G748" s="261">
        <v>274.3</v>
      </c>
      <c r="H748" s="123">
        <f>+ICF[[#This Row],[Сума във Валута]]/RESOURCE!$F$2</f>
        <v>84.771167295574159</v>
      </c>
      <c r="I748" s="259" t="s">
        <v>338</v>
      </c>
      <c r="J748" s="119"/>
      <c r="K748" s="119">
        <f t="shared" si="10"/>
        <v>44592</v>
      </c>
      <c r="L7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48" s="221" t="s">
        <v>321</v>
      </c>
      <c r="N748" s="221" t="s">
        <v>956</v>
      </c>
      <c r="O748" s="221" t="s">
        <v>4</v>
      </c>
      <c r="P748" s="118"/>
    </row>
    <row r="749" spans="2:16" x14ac:dyDescent="0.25">
      <c r="B749" s="221" t="s">
        <v>73</v>
      </c>
      <c r="C749" s="257" t="s">
        <v>1134</v>
      </c>
      <c r="D749" s="258">
        <v>44654</v>
      </c>
      <c r="E749" s="221" t="s">
        <v>337</v>
      </c>
      <c r="F749" s="260" t="s">
        <v>129</v>
      </c>
      <c r="G749" s="261">
        <v>170.77</v>
      </c>
      <c r="H749" s="123">
        <f>+ICF[[#This Row],[Сума във Валута]]/RESOURCE!$F$2</f>
        <v>52.775691720981406</v>
      </c>
      <c r="I749" s="259" t="s">
        <v>338</v>
      </c>
      <c r="J749" s="119"/>
      <c r="K749" s="119">
        <f t="shared" si="10"/>
        <v>44592</v>
      </c>
      <c r="L7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49" s="221" t="s">
        <v>321</v>
      </c>
      <c r="N749" s="221" t="s">
        <v>956</v>
      </c>
      <c r="O749" s="221" t="s">
        <v>4</v>
      </c>
      <c r="P749" s="118"/>
    </row>
    <row r="750" spans="2:16" x14ac:dyDescent="0.25">
      <c r="B750" s="221" t="s">
        <v>73</v>
      </c>
      <c r="C750" s="257" t="s">
        <v>1134</v>
      </c>
      <c r="D750" s="258">
        <v>44658</v>
      </c>
      <c r="E750" s="221" t="s">
        <v>337</v>
      </c>
      <c r="F750" s="260" t="s">
        <v>129</v>
      </c>
      <c r="G750" s="261">
        <v>548</v>
      </c>
      <c r="H750" s="123">
        <f>+ICF[[#This Row],[Сума във Валута]]/RESOURCE!$F$2</f>
        <v>169.3569073203596</v>
      </c>
      <c r="I750" s="259" t="s">
        <v>338</v>
      </c>
      <c r="J750" s="119"/>
      <c r="K750" s="119">
        <f t="shared" si="10"/>
        <v>44592</v>
      </c>
      <c r="L7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0" s="221" t="s">
        <v>321</v>
      </c>
      <c r="N750" s="221" t="s">
        <v>956</v>
      </c>
      <c r="O750" s="221" t="s">
        <v>4</v>
      </c>
      <c r="P750" s="118"/>
    </row>
    <row r="751" spans="2:16" x14ac:dyDescent="0.25">
      <c r="B751" s="221" t="s">
        <v>73</v>
      </c>
      <c r="C751" s="257" t="s">
        <v>1134</v>
      </c>
      <c r="D751" s="258">
        <v>44675</v>
      </c>
      <c r="E751" s="221" t="s">
        <v>337</v>
      </c>
      <c r="F751" s="260" t="s">
        <v>129</v>
      </c>
      <c r="G751" s="261">
        <v>274.3</v>
      </c>
      <c r="H751" s="123">
        <f>+ICF[[#This Row],[Сума във Валута]]/RESOURCE!$F$2</f>
        <v>84.771167295574159</v>
      </c>
      <c r="I751" s="259" t="s">
        <v>338</v>
      </c>
      <c r="J751" s="119"/>
      <c r="K751" s="119">
        <f t="shared" si="10"/>
        <v>44592</v>
      </c>
      <c r="L7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1" s="221" t="s">
        <v>321</v>
      </c>
      <c r="N751" s="221" t="s">
        <v>956</v>
      </c>
      <c r="O751" s="221" t="s">
        <v>4</v>
      </c>
      <c r="P751" s="118"/>
    </row>
    <row r="752" spans="2:16" x14ac:dyDescent="0.25">
      <c r="B752" s="221" t="s">
        <v>73</v>
      </c>
      <c r="C752" s="257" t="s">
        <v>1134</v>
      </c>
      <c r="D752" s="258">
        <v>44677</v>
      </c>
      <c r="E752" s="221" t="s">
        <v>337</v>
      </c>
      <c r="F752" s="260" t="s">
        <v>129</v>
      </c>
      <c r="G752" s="261">
        <v>750.3</v>
      </c>
      <c r="H752" s="123">
        <f>+ICF[[#This Row],[Сума във Валута]]/RESOURCE!$F$2</f>
        <v>231.87680212128797</v>
      </c>
      <c r="I752" s="259" t="s">
        <v>338</v>
      </c>
      <c r="J752" s="119"/>
      <c r="K752" s="119">
        <f t="shared" si="10"/>
        <v>44592</v>
      </c>
      <c r="L7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2" s="221" t="s">
        <v>321</v>
      </c>
      <c r="N752" s="221" t="s">
        <v>956</v>
      </c>
      <c r="O752" s="221" t="s">
        <v>4</v>
      </c>
      <c r="P752" s="118"/>
    </row>
    <row r="753" spans="2:16" x14ac:dyDescent="0.25">
      <c r="B753" s="221" t="s">
        <v>73</v>
      </c>
      <c r="C753" s="257" t="s">
        <v>1134</v>
      </c>
      <c r="D753" s="258">
        <v>44682</v>
      </c>
      <c r="E753" s="221" t="s">
        <v>337</v>
      </c>
      <c r="F753" s="260" t="s">
        <v>129</v>
      </c>
      <c r="G753" s="261">
        <v>336.18</v>
      </c>
      <c r="H753" s="123">
        <f>+ICF[[#This Row],[Сума във Валута]]/RESOURCE!$F$2</f>
        <v>103.89489982291695</v>
      </c>
      <c r="I753" s="259" t="s">
        <v>338</v>
      </c>
      <c r="J753" s="119"/>
      <c r="K753" s="119">
        <f t="shared" si="10"/>
        <v>44592</v>
      </c>
      <c r="L7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3" s="221" t="s">
        <v>321</v>
      </c>
      <c r="N753" s="221" t="s">
        <v>956</v>
      </c>
      <c r="O753" s="221" t="s">
        <v>4</v>
      </c>
      <c r="P753" s="118"/>
    </row>
    <row r="754" spans="2:16" x14ac:dyDescent="0.25">
      <c r="B754" s="221" t="s">
        <v>73</v>
      </c>
      <c r="C754" s="257" t="s">
        <v>1275</v>
      </c>
      <c r="D754" s="258">
        <v>44705</v>
      </c>
      <c r="E754" s="221" t="s">
        <v>337</v>
      </c>
      <c r="F754" s="260" t="s">
        <v>129</v>
      </c>
      <c r="G754" s="261">
        <v>-13.340999999999999</v>
      </c>
      <c r="H754" s="123">
        <f>+ICF[[#This Row],[Сума във Валута]]/RESOURCE!$F$2</f>
        <v>-4.1229753659870756</v>
      </c>
      <c r="I754" s="259" t="s">
        <v>338</v>
      </c>
      <c r="J754" s="119"/>
      <c r="K754" s="119">
        <f t="shared" si="10"/>
        <v>44592</v>
      </c>
      <c r="L7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4" s="221" t="s">
        <v>321</v>
      </c>
      <c r="N754" s="221" t="s">
        <v>956</v>
      </c>
      <c r="O754" s="221" t="s">
        <v>4</v>
      </c>
      <c r="P754" s="118"/>
    </row>
    <row r="755" spans="2:16" x14ac:dyDescent="0.25">
      <c r="B755" s="221" t="s">
        <v>73</v>
      </c>
      <c r="C755" s="257" t="s">
        <v>555</v>
      </c>
      <c r="D755" s="258">
        <v>44712</v>
      </c>
      <c r="E755" s="221" t="s">
        <v>337</v>
      </c>
      <c r="F755" s="260" t="s">
        <v>129</v>
      </c>
      <c r="G755" s="261">
        <v>4822.491</v>
      </c>
      <c r="H755" s="123">
        <f>+ICF[[#This Row],[Сума във Валута]]/RESOURCE!$F$2</f>
        <v>1490.368907555234</v>
      </c>
      <c r="I755" s="259" t="s">
        <v>338</v>
      </c>
      <c r="J755" s="127"/>
      <c r="K755" s="119">
        <f t="shared" si="10"/>
        <v>44592</v>
      </c>
      <c r="L7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5" s="221" t="s">
        <v>321</v>
      </c>
      <c r="N755" s="221" t="s">
        <v>956</v>
      </c>
      <c r="O755" s="221" t="s">
        <v>4</v>
      </c>
      <c r="P755" s="118"/>
    </row>
    <row r="756" spans="2:16" x14ac:dyDescent="0.25">
      <c r="B756" s="221" t="s">
        <v>73</v>
      </c>
      <c r="C756" s="257" t="s">
        <v>413</v>
      </c>
      <c r="D756" s="258">
        <v>44629</v>
      </c>
      <c r="E756" s="221" t="s">
        <v>337</v>
      </c>
      <c r="F756" s="260" t="s">
        <v>129</v>
      </c>
      <c r="G756" s="261">
        <v>1627.739</v>
      </c>
      <c r="H756" s="123">
        <f>+ICF[[#This Row],[Сума във Валута]]/RESOURCE!$F$2</f>
        <v>503.04533387725331</v>
      </c>
      <c r="I756" s="259" t="s">
        <v>338</v>
      </c>
      <c r="J756" s="119"/>
      <c r="K756" s="119">
        <f t="shared" si="10"/>
        <v>44592</v>
      </c>
      <c r="L7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756" s="221" t="s">
        <v>321</v>
      </c>
      <c r="N756" s="221" t="s">
        <v>956</v>
      </c>
      <c r="O756" s="221" t="s">
        <v>4</v>
      </c>
      <c r="P756" s="118"/>
    </row>
    <row r="757" spans="2:16" x14ac:dyDescent="0.25">
      <c r="B757" s="221" t="s">
        <v>73</v>
      </c>
      <c r="C757" s="257" t="s">
        <v>413</v>
      </c>
      <c r="D757" s="258">
        <v>44650</v>
      </c>
      <c r="E757" s="221" t="s">
        <v>337</v>
      </c>
      <c r="F757" s="260" t="s">
        <v>129</v>
      </c>
      <c r="G757" s="261">
        <v>191.929</v>
      </c>
      <c r="H757" s="123">
        <f>+ICF[[#This Row],[Сума във Валута]]/RESOURCE!$F$2</f>
        <v>59.314784425345437</v>
      </c>
      <c r="I757" s="259" t="s">
        <v>338</v>
      </c>
      <c r="J757" s="119"/>
      <c r="K757" s="119">
        <f t="shared" si="10"/>
        <v>44592</v>
      </c>
      <c r="L7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7" s="221" t="s">
        <v>321</v>
      </c>
      <c r="N757" s="221" t="s">
        <v>956</v>
      </c>
      <c r="O757" s="221" t="s">
        <v>4</v>
      </c>
      <c r="P757" s="118"/>
    </row>
    <row r="758" spans="2:16" x14ac:dyDescent="0.25">
      <c r="B758" s="221" t="s">
        <v>73</v>
      </c>
      <c r="C758" s="257" t="s">
        <v>413</v>
      </c>
      <c r="D758" s="258">
        <v>44654</v>
      </c>
      <c r="E758" s="221" t="s">
        <v>337</v>
      </c>
      <c r="F758" s="260" t="s">
        <v>129</v>
      </c>
      <c r="G758" s="261">
        <v>1337.12</v>
      </c>
      <c r="H758" s="123">
        <f>+ICF[[#This Row],[Сума във Валута]]/RESOURCE!$F$2</f>
        <v>413.23085386167742</v>
      </c>
      <c r="I758" s="259" t="s">
        <v>338</v>
      </c>
      <c r="J758" s="119"/>
      <c r="K758" s="119">
        <f t="shared" si="10"/>
        <v>44592</v>
      </c>
      <c r="L7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8" s="221" t="s">
        <v>321</v>
      </c>
      <c r="N758" s="221" t="s">
        <v>956</v>
      </c>
      <c r="O758" s="221" t="s">
        <v>4</v>
      </c>
      <c r="P758" s="118"/>
    </row>
    <row r="759" spans="2:16" x14ac:dyDescent="0.25">
      <c r="B759" s="221" t="s">
        <v>73</v>
      </c>
      <c r="C759" s="257" t="s">
        <v>413</v>
      </c>
      <c r="D759" s="258">
        <v>44663</v>
      </c>
      <c r="E759" s="221" t="s">
        <v>337</v>
      </c>
      <c r="F759" s="260" t="s">
        <v>129</v>
      </c>
      <c r="G759" s="261">
        <v>1337.12</v>
      </c>
      <c r="H759" s="123">
        <f>+ICF[[#This Row],[Сума във Валута]]/RESOURCE!$F$2</f>
        <v>413.23085386167742</v>
      </c>
      <c r="I759" s="259" t="s">
        <v>338</v>
      </c>
      <c r="J759" s="119"/>
      <c r="K759" s="119">
        <f t="shared" si="10"/>
        <v>44592</v>
      </c>
      <c r="L7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59" s="221" t="s">
        <v>321</v>
      </c>
      <c r="N759" s="221" t="s">
        <v>956</v>
      </c>
      <c r="O759" s="221" t="s">
        <v>4</v>
      </c>
      <c r="P759" s="118"/>
    </row>
    <row r="760" spans="2:16" x14ac:dyDescent="0.25">
      <c r="B760" s="221" t="s">
        <v>73</v>
      </c>
      <c r="C760" s="257" t="s">
        <v>413</v>
      </c>
      <c r="D760" s="258">
        <v>44685</v>
      </c>
      <c r="E760" s="221" t="s">
        <v>337</v>
      </c>
      <c r="F760" s="260" t="s">
        <v>129</v>
      </c>
      <c r="G760" s="261">
        <v>850.38400000000001</v>
      </c>
      <c r="H760" s="123">
        <f>+ICF[[#This Row],[Сума във Валута]]/RESOURCE!$F$2</f>
        <v>262.80730707065089</v>
      </c>
      <c r="I760" s="259" t="s">
        <v>338</v>
      </c>
      <c r="J760" s="119"/>
      <c r="K760" s="119">
        <f t="shared" si="10"/>
        <v>44592</v>
      </c>
      <c r="L7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60" s="221" t="s">
        <v>321</v>
      </c>
      <c r="N760" s="221" t="s">
        <v>956</v>
      </c>
      <c r="O760" s="221" t="s">
        <v>4</v>
      </c>
      <c r="P760" s="118"/>
    </row>
    <row r="761" spans="2:16" x14ac:dyDescent="0.25">
      <c r="B761" s="221" t="s">
        <v>73</v>
      </c>
      <c r="C761" s="257" t="s">
        <v>413</v>
      </c>
      <c r="D761" s="258">
        <v>44700</v>
      </c>
      <c r="E761" s="221" t="s">
        <v>337</v>
      </c>
      <c r="F761" s="260" t="s">
        <v>129</v>
      </c>
      <c r="G761" s="261">
        <v>385.79199999999997</v>
      </c>
      <c r="H761" s="123">
        <f>+ICF[[#This Row],[Сума във Валута]]/RESOURCE!$F$2</f>
        <v>119.22726275353315</v>
      </c>
      <c r="I761" s="259" t="s">
        <v>338</v>
      </c>
      <c r="J761" s="119"/>
      <c r="K761" s="119">
        <f t="shared" si="10"/>
        <v>44592</v>
      </c>
      <c r="L7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61" s="221" t="s">
        <v>321</v>
      </c>
      <c r="N761" s="221" t="s">
        <v>956</v>
      </c>
      <c r="O761" s="221" t="s">
        <v>4</v>
      </c>
      <c r="P761" s="118"/>
    </row>
    <row r="762" spans="2:16" x14ac:dyDescent="0.25">
      <c r="B762" s="221" t="s">
        <v>73</v>
      </c>
      <c r="C762" s="257" t="s">
        <v>413</v>
      </c>
      <c r="D762" s="258">
        <v>44700</v>
      </c>
      <c r="E762" s="221" t="s">
        <v>337</v>
      </c>
      <c r="F762" s="260" t="s">
        <v>129</v>
      </c>
      <c r="G762" s="261">
        <v>268.584</v>
      </c>
      <c r="H762" s="123">
        <f>+ICF[[#This Row],[Сума във Валута]]/RESOURCE!$F$2</f>
        <v>83.004663495860342</v>
      </c>
      <c r="I762" s="259" t="s">
        <v>338</v>
      </c>
      <c r="J762" s="119"/>
      <c r="K762" s="119">
        <f t="shared" si="10"/>
        <v>44592</v>
      </c>
      <c r="L7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62" s="221" t="s">
        <v>321</v>
      </c>
      <c r="N762" s="221" t="s">
        <v>956</v>
      </c>
      <c r="O762" s="221" t="s">
        <v>4</v>
      </c>
      <c r="P762" s="118"/>
    </row>
    <row r="763" spans="2:16" x14ac:dyDescent="0.25">
      <c r="B763" s="221" t="s">
        <v>73</v>
      </c>
      <c r="C763" s="257" t="s">
        <v>413</v>
      </c>
      <c r="D763" s="258">
        <v>44708</v>
      </c>
      <c r="E763" s="221" t="s">
        <v>337</v>
      </c>
      <c r="F763" s="260" t="s">
        <v>129</v>
      </c>
      <c r="G763" s="261">
        <v>770.98500000000001</v>
      </c>
      <c r="H763" s="123">
        <f>+ICF[[#This Row],[Сума във Валута]]/RESOURCE!$F$2</f>
        <v>238.26940728172892</v>
      </c>
      <c r="I763" s="259" t="s">
        <v>338</v>
      </c>
      <c r="J763" s="119"/>
      <c r="K763" s="119">
        <f t="shared" si="10"/>
        <v>44592</v>
      </c>
      <c r="L7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63" s="221" t="s">
        <v>321</v>
      </c>
      <c r="N763" s="221" t="s">
        <v>956</v>
      </c>
      <c r="O763" s="221" t="s">
        <v>4</v>
      </c>
      <c r="P763" s="118"/>
    </row>
    <row r="764" spans="2:16" x14ac:dyDescent="0.25">
      <c r="B764" s="221" t="s">
        <v>73</v>
      </c>
      <c r="C764" s="257" t="s">
        <v>413</v>
      </c>
      <c r="D764" s="258">
        <v>44708</v>
      </c>
      <c r="E764" s="221" t="s">
        <v>337</v>
      </c>
      <c r="F764" s="260" t="s">
        <v>129</v>
      </c>
      <c r="G764" s="261">
        <v>312.964</v>
      </c>
      <c r="H764" s="123">
        <f>+ICF[[#This Row],[Сума във Валута]]/RESOURCE!$F$2</f>
        <v>96.720100625198953</v>
      </c>
      <c r="I764" s="259" t="s">
        <v>338</v>
      </c>
      <c r="J764" s="119"/>
      <c r="K764" s="119">
        <f t="shared" si="10"/>
        <v>44592</v>
      </c>
      <c r="L7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64" s="221" t="s">
        <v>321</v>
      </c>
      <c r="N764" s="221" t="s">
        <v>956</v>
      </c>
      <c r="O764" s="221" t="s">
        <v>4</v>
      </c>
      <c r="P764" s="118"/>
    </row>
    <row r="765" spans="2:16" x14ac:dyDescent="0.25">
      <c r="B765" s="221" t="s">
        <v>73</v>
      </c>
      <c r="C765" s="257" t="s">
        <v>413</v>
      </c>
      <c r="D765" s="258">
        <v>44708</v>
      </c>
      <c r="E765" s="221" t="s">
        <v>337</v>
      </c>
      <c r="F765" s="260" t="s">
        <v>129</v>
      </c>
      <c r="G765" s="261">
        <v>312.964</v>
      </c>
      <c r="H765" s="123">
        <f>+ICF[[#This Row],[Сума във Валута]]/RESOURCE!$F$2</f>
        <v>96.720100625198953</v>
      </c>
      <c r="I765" s="259" t="s">
        <v>338</v>
      </c>
      <c r="J765" s="119"/>
      <c r="K765" s="119">
        <f t="shared" si="10"/>
        <v>44592</v>
      </c>
      <c r="L7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65" s="221" t="s">
        <v>321</v>
      </c>
      <c r="N765" s="221" t="s">
        <v>956</v>
      </c>
      <c r="O765" s="221" t="s">
        <v>4</v>
      </c>
      <c r="P765" s="118"/>
    </row>
    <row r="766" spans="2:16" x14ac:dyDescent="0.25">
      <c r="B766" s="221" t="s">
        <v>73</v>
      </c>
      <c r="C766" s="257" t="s">
        <v>361</v>
      </c>
      <c r="D766" s="258">
        <v>44521</v>
      </c>
      <c r="E766" s="221" t="s">
        <v>337</v>
      </c>
      <c r="F766" s="260" t="s">
        <v>129</v>
      </c>
      <c r="G766" s="261">
        <v>266.26799999999997</v>
      </c>
      <c r="H766" s="123">
        <f>+ICF[[#This Row],[Сума във Валута]]/RESOURCE!$F$2</f>
        <v>82.288914230615887</v>
      </c>
      <c r="I766" s="259" t="s">
        <v>338</v>
      </c>
      <c r="J766" s="119"/>
      <c r="K766" s="119">
        <f t="shared" si="10"/>
        <v>44592</v>
      </c>
      <c r="L7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66" s="221" t="s">
        <v>321</v>
      </c>
      <c r="N766" s="221" t="s">
        <v>956</v>
      </c>
      <c r="O766" s="221" t="s">
        <v>4</v>
      </c>
      <c r="P766" s="118"/>
    </row>
    <row r="767" spans="2:16" x14ac:dyDescent="0.25">
      <c r="B767" s="221" t="s">
        <v>73</v>
      </c>
      <c r="C767" s="257" t="s">
        <v>361</v>
      </c>
      <c r="D767" s="258">
        <v>44571</v>
      </c>
      <c r="E767" s="221" t="s">
        <v>337</v>
      </c>
      <c r="F767" s="260" t="s">
        <v>129</v>
      </c>
      <c r="G767" s="261">
        <v>266.26799999999997</v>
      </c>
      <c r="H767" s="123">
        <f>+ICF[[#This Row],[Сума във Валута]]/RESOURCE!$F$2</f>
        <v>82.288914230615887</v>
      </c>
      <c r="I767" s="259" t="s">
        <v>338</v>
      </c>
      <c r="J767" s="119"/>
      <c r="K767" s="119">
        <f t="shared" si="10"/>
        <v>44592</v>
      </c>
      <c r="L7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67" s="221" t="s">
        <v>321</v>
      </c>
      <c r="N767" s="221" t="s">
        <v>956</v>
      </c>
      <c r="O767" s="221" t="s">
        <v>4</v>
      </c>
      <c r="P767" s="118"/>
    </row>
    <row r="768" spans="2:16" x14ac:dyDescent="0.25">
      <c r="B768" s="221" t="s">
        <v>73</v>
      </c>
      <c r="C768" s="257" t="s">
        <v>863</v>
      </c>
      <c r="D768" s="258">
        <v>44380</v>
      </c>
      <c r="E768" s="221" t="s">
        <v>337</v>
      </c>
      <c r="F768" s="260" t="s">
        <v>129</v>
      </c>
      <c r="G768" s="261">
        <v>-25.896999999999998</v>
      </c>
      <c r="H768" s="123">
        <f>+ICF[[#This Row],[Сума във Валута]]/RESOURCE!$F$2</f>
        <v>-8.0033500526922481</v>
      </c>
      <c r="I768" s="259" t="s">
        <v>338</v>
      </c>
      <c r="J768" s="119"/>
      <c r="K768" s="119">
        <f t="shared" si="10"/>
        <v>44592</v>
      </c>
      <c r="L7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68" s="221" t="s">
        <v>321</v>
      </c>
      <c r="N768" s="221" t="s">
        <v>956</v>
      </c>
      <c r="O768" s="221" t="s">
        <v>4</v>
      </c>
      <c r="P768" s="118"/>
    </row>
    <row r="769" spans="2:16" x14ac:dyDescent="0.25">
      <c r="B769" s="221" t="s">
        <v>73</v>
      </c>
      <c r="C769" s="257" t="s">
        <v>863</v>
      </c>
      <c r="D769" s="258">
        <v>44622</v>
      </c>
      <c r="E769" s="221" t="s">
        <v>337</v>
      </c>
      <c r="F769" s="260" t="s">
        <v>129</v>
      </c>
      <c r="G769" s="261">
        <v>2366.7820000000002</v>
      </c>
      <c r="H769" s="123">
        <f>+ICF[[#This Row],[Сума във Валута]]/RESOURCE!$F$2</f>
        <v>731.44321135309372</v>
      </c>
      <c r="I769" s="259" t="s">
        <v>338</v>
      </c>
      <c r="J769" s="119"/>
      <c r="K769" s="119">
        <f t="shared" si="10"/>
        <v>44592</v>
      </c>
      <c r="L7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769" s="221" t="s">
        <v>321</v>
      </c>
      <c r="N769" s="221" t="s">
        <v>956</v>
      </c>
      <c r="O769" s="221" t="s">
        <v>4</v>
      </c>
      <c r="P769" s="118"/>
    </row>
    <row r="770" spans="2:16" x14ac:dyDescent="0.25">
      <c r="B770" s="221" t="s">
        <v>73</v>
      </c>
      <c r="C770" s="257" t="s">
        <v>558</v>
      </c>
      <c r="D770" s="258">
        <v>44622</v>
      </c>
      <c r="E770" s="221" t="s">
        <v>337</v>
      </c>
      <c r="F770" s="260" t="s">
        <v>129</v>
      </c>
      <c r="G770" s="261">
        <v>796.31399999999996</v>
      </c>
      <c r="H770" s="123">
        <f>+ICF[[#This Row],[Сума във Валута]]/RESOURCE!$F$2</f>
        <v>246.0972195180745</v>
      </c>
      <c r="I770" s="259" t="s">
        <v>338</v>
      </c>
      <c r="J770" s="119"/>
      <c r="K770" s="119">
        <f t="shared" ref="K770:K833" si="11">$K$1</f>
        <v>44592</v>
      </c>
      <c r="L7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770" s="221" t="s">
        <v>321</v>
      </c>
      <c r="N770" s="221" t="s">
        <v>956</v>
      </c>
      <c r="O770" s="221" t="s">
        <v>4</v>
      </c>
      <c r="P770" s="118"/>
    </row>
    <row r="771" spans="2:16" x14ac:dyDescent="0.25">
      <c r="B771" s="221" t="s">
        <v>73</v>
      </c>
      <c r="C771" s="257" t="s">
        <v>850</v>
      </c>
      <c r="D771" s="258">
        <v>44682</v>
      </c>
      <c r="E771" s="221" t="s">
        <v>337</v>
      </c>
      <c r="F771" s="260" t="s">
        <v>129</v>
      </c>
      <c r="G771" s="261">
        <v>194.19499999999999</v>
      </c>
      <c r="H771" s="123">
        <f>+ICF[[#This Row],[Сума във Валута]]/RESOURCE!$F$2</f>
        <v>60.015081418024145</v>
      </c>
      <c r="I771" s="259" t="s">
        <v>338</v>
      </c>
      <c r="J771" s="119"/>
      <c r="K771" s="119">
        <f t="shared" si="11"/>
        <v>44592</v>
      </c>
      <c r="L7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1" s="221" t="s">
        <v>321</v>
      </c>
      <c r="N771" s="221" t="s">
        <v>956</v>
      </c>
      <c r="O771" s="221" t="s">
        <v>4</v>
      </c>
      <c r="P771" s="118"/>
    </row>
    <row r="772" spans="2:16" x14ac:dyDescent="0.25">
      <c r="B772" s="221" t="s">
        <v>73</v>
      </c>
      <c r="C772" s="257" t="s">
        <v>391</v>
      </c>
      <c r="D772" s="258">
        <v>44682</v>
      </c>
      <c r="E772" s="221" t="s">
        <v>337</v>
      </c>
      <c r="F772" s="260" t="s">
        <v>129</v>
      </c>
      <c r="G772" s="261">
        <v>2206.0729999999999</v>
      </c>
      <c r="H772" s="123">
        <f>+ICF[[#This Row],[Сума във Валута]]/RESOURCE!$F$2</f>
        <v>681.77682591778773</v>
      </c>
      <c r="I772" s="259" t="s">
        <v>338</v>
      </c>
      <c r="J772" s="119"/>
      <c r="K772" s="119">
        <f t="shared" si="11"/>
        <v>44592</v>
      </c>
      <c r="L7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2" s="221" t="s">
        <v>321</v>
      </c>
      <c r="N772" s="221" t="s">
        <v>956</v>
      </c>
      <c r="O772" s="221" t="s">
        <v>4</v>
      </c>
      <c r="P772" s="118"/>
    </row>
    <row r="773" spans="2:16" x14ac:dyDescent="0.25">
      <c r="B773" s="221" t="s">
        <v>73</v>
      </c>
      <c r="C773" s="257" t="s">
        <v>825</v>
      </c>
      <c r="D773" s="258">
        <v>44712</v>
      </c>
      <c r="E773" s="221" t="s">
        <v>337</v>
      </c>
      <c r="F773" s="260" t="s">
        <v>129</v>
      </c>
      <c r="G773" s="261">
        <v>3575.703</v>
      </c>
      <c r="H773" s="123">
        <f>+ICF[[#This Row],[Сума във Валута]]/RESOURCE!$F$2</f>
        <v>1105.0547474017003</v>
      </c>
      <c r="I773" s="259" t="s">
        <v>338</v>
      </c>
      <c r="J773" s="119"/>
      <c r="K773" s="119">
        <f t="shared" si="11"/>
        <v>44592</v>
      </c>
      <c r="L7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3" s="221" t="s">
        <v>321</v>
      </c>
      <c r="N773" s="221" t="s">
        <v>956</v>
      </c>
      <c r="O773" s="221" t="s">
        <v>4</v>
      </c>
      <c r="P773" s="118"/>
    </row>
    <row r="774" spans="2:16" x14ac:dyDescent="0.25">
      <c r="B774" s="221" t="s">
        <v>73</v>
      </c>
      <c r="C774" s="257" t="s">
        <v>739</v>
      </c>
      <c r="D774" s="258">
        <v>44619</v>
      </c>
      <c r="E774" s="221" t="s">
        <v>337</v>
      </c>
      <c r="F774" s="260" t="s">
        <v>129</v>
      </c>
      <c r="G774" s="261">
        <v>2266.8359999999998</v>
      </c>
      <c r="H774" s="123">
        <f>+ICF[[#This Row],[Сума във Валута]]/RESOURCE!$F$2</f>
        <v>700.55535467601214</v>
      </c>
      <c r="I774" s="259" t="s">
        <v>338</v>
      </c>
      <c r="J774" s="119"/>
      <c r="K774" s="119">
        <f t="shared" si="11"/>
        <v>44592</v>
      </c>
      <c r="L7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774" s="221" t="s">
        <v>321</v>
      </c>
      <c r="N774" s="221" t="s">
        <v>956</v>
      </c>
      <c r="O774" s="221" t="s">
        <v>4</v>
      </c>
      <c r="P774" s="118"/>
    </row>
    <row r="775" spans="2:16" x14ac:dyDescent="0.25">
      <c r="B775" s="221" t="s">
        <v>73</v>
      </c>
      <c r="C775" s="257" t="s">
        <v>739</v>
      </c>
      <c r="D775" s="258">
        <v>44652</v>
      </c>
      <c r="E775" s="221" t="s">
        <v>337</v>
      </c>
      <c r="F775" s="260" t="s">
        <v>129</v>
      </c>
      <c r="G775" s="261">
        <v>1964.2860000000001</v>
      </c>
      <c r="H775" s="123">
        <f>+ICF[[#This Row],[Сума във Валута]]/RESOURCE!$F$2</f>
        <v>607.05365338080276</v>
      </c>
      <c r="I775" s="259" t="s">
        <v>338</v>
      </c>
      <c r="J775" s="119"/>
      <c r="K775" s="119">
        <f t="shared" si="11"/>
        <v>44592</v>
      </c>
      <c r="L7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5" s="221" t="s">
        <v>321</v>
      </c>
      <c r="N775" s="221" t="s">
        <v>956</v>
      </c>
      <c r="O775" s="221" t="s">
        <v>4</v>
      </c>
      <c r="P775" s="118"/>
    </row>
    <row r="776" spans="2:16" x14ac:dyDescent="0.25">
      <c r="B776" s="221" t="s">
        <v>73</v>
      </c>
      <c r="C776" s="257" t="s">
        <v>527</v>
      </c>
      <c r="D776" s="258">
        <v>44682</v>
      </c>
      <c r="E776" s="221" t="s">
        <v>337</v>
      </c>
      <c r="F776" s="260" t="s">
        <v>129</v>
      </c>
      <c r="G776" s="261">
        <v>366.851</v>
      </c>
      <c r="H776" s="123">
        <f>+ICF[[#This Row],[Сума във Валута]]/RESOURCE!$F$2</f>
        <v>113.37363286018474</v>
      </c>
      <c r="I776" s="259" t="s">
        <v>338</v>
      </c>
      <c r="J776" s="119"/>
      <c r="K776" s="119">
        <f t="shared" si="11"/>
        <v>44592</v>
      </c>
      <c r="L7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6" s="221" t="s">
        <v>321</v>
      </c>
      <c r="N776" s="221" t="s">
        <v>956</v>
      </c>
      <c r="O776" s="221" t="s">
        <v>4</v>
      </c>
      <c r="P776" s="118"/>
    </row>
    <row r="777" spans="2:16" x14ac:dyDescent="0.25">
      <c r="B777" s="221" t="s">
        <v>73</v>
      </c>
      <c r="C777" s="257" t="s">
        <v>718</v>
      </c>
      <c r="D777" s="258">
        <v>44712</v>
      </c>
      <c r="E777" s="221" t="s">
        <v>337</v>
      </c>
      <c r="F777" s="260" t="s">
        <v>129</v>
      </c>
      <c r="G777" s="261">
        <v>4089.5340000000001</v>
      </c>
      <c r="H777" s="123">
        <f>+ICF[[#This Row],[Сума във Валута]]/RESOURCE!$F$2</f>
        <v>1263.851880696094</v>
      </c>
      <c r="I777" s="259" t="s">
        <v>338</v>
      </c>
      <c r="J777" s="119"/>
      <c r="K777" s="119">
        <f t="shared" si="11"/>
        <v>44592</v>
      </c>
      <c r="L7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7" s="221" t="s">
        <v>321</v>
      </c>
      <c r="N777" s="221" t="s">
        <v>956</v>
      </c>
      <c r="O777" s="221" t="s">
        <v>4</v>
      </c>
      <c r="P777" s="118"/>
    </row>
    <row r="778" spans="2:16" x14ac:dyDescent="0.25">
      <c r="B778" s="221" t="s">
        <v>73</v>
      </c>
      <c r="C778" s="257" t="s">
        <v>923</v>
      </c>
      <c r="D778" s="258">
        <v>44712</v>
      </c>
      <c r="E778" s="221" t="s">
        <v>337</v>
      </c>
      <c r="F778" s="260" t="s">
        <v>129</v>
      </c>
      <c r="G778" s="261">
        <v>2485.067</v>
      </c>
      <c r="H778" s="123">
        <f>+ICF[[#This Row],[Сума във Валута]]/RESOURCE!$F$2</f>
        <v>767.99865256183227</v>
      </c>
      <c r="I778" s="259" t="s">
        <v>338</v>
      </c>
      <c r="J778" s="119"/>
      <c r="K778" s="119">
        <f t="shared" si="11"/>
        <v>44592</v>
      </c>
      <c r="L7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8" s="221" t="s">
        <v>321</v>
      </c>
      <c r="N778" s="221" t="s">
        <v>956</v>
      </c>
      <c r="O778" s="221" t="s">
        <v>4</v>
      </c>
      <c r="P778" s="118"/>
    </row>
    <row r="779" spans="2:16" x14ac:dyDescent="0.25">
      <c r="B779" s="221" t="s">
        <v>73</v>
      </c>
      <c r="C779" s="257" t="s">
        <v>1216</v>
      </c>
      <c r="D779" s="258">
        <v>44649</v>
      </c>
      <c r="E779" s="221" t="s">
        <v>337</v>
      </c>
      <c r="F779" s="260" t="s">
        <v>129</v>
      </c>
      <c r="G779" s="261">
        <v>500.82799999999997</v>
      </c>
      <c r="H779" s="123">
        <f>+ICF[[#This Row],[Сума във Валута]]/RESOURCE!$F$2</f>
        <v>154.77861529095082</v>
      </c>
      <c r="I779" s="259" t="s">
        <v>338</v>
      </c>
      <c r="J779" s="119"/>
      <c r="K779" s="119">
        <f t="shared" si="11"/>
        <v>44592</v>
      </c>
      <c r="L7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79" s="221" t="s">
        <v>321</v>
      </c>
      <c r="N779" s="221" t="s">
        <v>956</v>
      </c>
      <c r="O779" s="221" t="s">
        <v>4</v>
      </c>
      <c r="P779" s="118"/>
    </row>
    <row r="780" spans="2:16" x14ac:dyDescent="0.25">
      <c r="B780" s="221" t="s">
        <v>73</v>
      </c>
      <c r="C780" s="257" t="s">
        <v>1199</v>
      </c>
      <c r="D780" s="258">
        <v>44627</v>
      </c>
      <c r="E780" s="221" t="s">
        <v>337</v>
      </c>
      <c r="F780" s="260" t="s">
        <v>129</v>
      </c>
      <c r="G780" s="261">
        <v>157.08000000000001</v>
      </c>
      <c r="H780" s="123">
        <f>+ICF[[#This Row],[Сума във Валута]]/RESOURCE!$F$2</f>
        <v>48.544859492485564</v>
      </c>
      <c r="I780" s="259" t="s">
        <v>338</v>
      </c>
      <c r="J780" s="119"/>
      <c r="K780" s="119">
        <f t="shared" si="11"/>
        <v>44592</v>
      </c>
      <c r="L7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780" s="221" t="s">
        <v>321</v>
      </c>
      <c r="N780" s="221" t="s">
        <v>956</v>
      </c>
      <c r="O780" s="221" t="s">
        <v>4</v>
      </c>
      <c r="P780" s="118"/>
    </row>
    <row r="781" spans="2:16" x14ac:dyDescent="0.25">
      <c r="B781" s="221" t="s">
        <v>73</v>
      </c>
      <c r="C781" s="257" t="s">
        <v>1199</v>
      </c>
      <c r="D781" s="258">
        <v>44633</v>
      </c>
      <c r="E781" s="221" t="s">
        <v>337</v>
      </c>
      <c r="F781" s="260" t="s">
        <v>129</v>
      </c>
      <c r="G781" s="261">
        <v>157.08000000000001</v>
      </c>
      <c r="H781" s="123">
        <f>+ICF[[#This Row],[Сума във Валута]]/RESOURCE!$F$2</f>
        <v>48.544859492485564</v>
      </c>
      <c r="I781" s="259" t="s">
        <v>338</v>
      </c>
      <c r="J781" s="119"/>
      <c r="K781" s="119">
        <f t="shared" si="11"/>
        <v>44592</v>
      </c>
      <c r="L7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781" s="221" t="s">
        <v>321</v>
      </c>
      <c r="N781" s="221" t="s">
        <v>956</v>
      </c>
      <c r="O781" s="221" t="s">
        <v>4</v>
      </c>
      <c r="P781" s="118"/>
    </row>
    <row r="782" spans="2:16" x14ac:dyDescent="0.25">
      <c r="B782" s="221" t="s">
        <v>73</v>
      </c>
      <c r="C782" s="257" t="s">
        <v>1199</v>
      </c>
      <c r="D782" s="258">
        <v>44641</v>
      </c>
      <c r="E782" s="221" t="s">
        <v>337</v>
      </c>
      <c r="F782" s="260" t="s">
        <v>129</v>
      </c>
      <c r="G782" s="261">
        <v>265.37</v>
      </c>
      <c r="H782" s="123">
        <f>+ICF[[#This Row],[Сума във Валута]]/RESOURCE!$F$2</f>
        <v>82.011391415335453</v>
      </c>
      <c r="I782" s="259" t="s">
        <v>338</v>
      </c>
      <c r="J782" s="119"/>
      <c r="K782" s="119">
        <f t="shared" si="11"/>
        <v>44592</v>
      </c>
      <c r="L7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782" s="221" t="s">
        <v>321</v>
      </c>
      <c r="N782" s="221" t="s">
        <v>956</v>
      </c>
      <c r="O782" s="221" t="s">
        <v>4</v>
      </c>
      <c r="P782" s="118"/>
    </row>
    <row r="783" spans="2:16" x14ac:dyDescent="0.25">
      <c r="B783" s="221" t="s">
        <v>73</v>
      </c>
      <c r="C783" s="257" t="s">
        <v>1199</v>
      </c>
      <c r="D783" s="258">
        <v>44647</v>
      </c>
      <c r="E783" s="221" t="s">
        <v>337</v>
      </c>
      <c r="F783" s="260" t="s">
        <v>129</v>
      </c>
      <c r="G783" s="261">
        <v>157.08000000000001</v>
      </c>
      <c r="H783" s="123">
        <f>+ICF[[#This Row],[Сума във Валута]]/RESOURCE!$F$2</f>
        <v>48.544859492485564</v>
      </c>
      <c r="I783" s="259" t="s">
        <v>338</v>
      </c>
      <c r="J783" s="119"/>
      <c r="K783" s="119">
        <f t="shared" si="11"/>
        <v>44592</v>
      </c>
      <c r="L7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783" s="221" t="s">
        <v>321</v>
      </c>
      <c r="N783" s="221" t="s">
        <v>956</v>
      </c>
      <c r="O783" s="221" t="s">
        <v>4</v>
      </c>
      <c r="P783" s="118"/>
    </row>
    <row r="784" spans="2:16" x14ac:dyDescent="0.25">
      <c r="B784" s="221" t="s">
        <v>73</v>
      </c>
      <c r="C784" s="257" t="s">
        <v>1199</v>
      </c>
      <c r="D784" s="258">
        <v>44655</v>
      </c>
      <c r="E784" s="221" t="s">
        <v>337</v>
      </c>
      <c r="F784" s="260" t="s">
        <v>129</v>
      </c>
      <c r="G784" s="261">
        <v>265.37</v>
      </c>
      <c r="H784" s="123">
        <f>+ICF[[#This Row],[Сума във Валута]]/RESOURCE!$F$2</f>
        <v>82.011391415335453</v>
      </c>
      <c r="I784" s="259" t="s">
        <v>338</v>
      </c>
      <c r="J784" s="119"/>
      <c r="K784" s="119">
        <f t="shared" si="11"/>
        <v>44592</v>
      </c>
      <c r="L7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84" s="221" t="s">
        <v>321</v>
      </c>
      <c r="N784" s="221" t="s">
        <v>956</v>
      </c>
      <c r="O784" s="221" t="s">
        <v>4</v>
      </c>
      <c r="P784" s="118"/>
    </row>
    <row r="785" spans="2:16" x14ac:dyDescent="0.25">
      <c r="B785" s="221" t="s">
        <v>73</v>
      </c>
      <c r="C785" s="257" t="s">
        <v>1199</v>
      </c>
      <c r="D785" s="258">
        <v>44657</v>
      </c>
      <c r="E785" s="221" t="s">
        <v>337</v>
      </c>
      <c r="F785" s="260" t="s">
        <v>129</v>
      </c>
      <c r="G785" s="261">
        <v>157.08000000000001</v>
      </c>
      <c r="H785" s="123">
        <f>+ICF[[#This Row],[Сума във Валута]]/RESOURCE!$F$2</f>
        <v>48.544859492485564</v>
      </c>
      <c r="I785" s="259" t="s">
        <v>338</v>
      </c>
      <c r="J785" s="119"/>
      <c r="K785" s="119">
        <f t="shared" si="11"/>
        <v>44592</v>
      </c>
      <c r="L7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85" s="221" t="s">
        <v>321</v>
      </c>
      <c r="N785" s="221" t="s">
        <v>956</v>
      </c>
      <c r="O785" s="221" t="s">
        <v>4</v>
      </c>
      <c r="P785" s="118"/>
    </row>
    <row r="786" spans="2:16" x14ac:dyDescent="0.25">
      <c r="B786" s="221" t="s">
        <v>73</v>
      </c>
      <c r="C786" s="257" t="s">
        <v>1199</v>
      </c>
      <c r="D786" s="258">
        <v>44657</v>
      </c>
      <c r="E786" s="221" t="s">
        <v>337</v>
      </c>
      <c r="F786" s="260" t="s">
        <v>129</v>
      </c>
      <c r="G786" s="261">
        <v>157.08000000000001</v>
      </c>
      <c r="H786" s="123">
        <f>+ICF[[#This Row],[Сума във Валута]]/RESOURCE!$F$2</f>
        <v>48.544859492485564</v>
      </c>
      <c r="I786" s="259" t="s">
        <v>338</v>
      </c>
      <c r="J786" s="119"/>
      <c r="K786" s="119">
        <f t="shared" si="11"/>
        <v>44592</v>
      </c>
      <c r="L7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86" s="221" t="s">
        <v>321</v>
      </c>
      <c r="N786" s="221" t="s">
        <v>956</v>
      </c>
      <c r="O786" s="221" t="s">
        <v>4</v>
      </c>
      <c r="P786" s="118"/>
    </row>
    <row r="787" spans="2:16" x14ac:dyDescent="0.25">
      <c r="B787" s="221" t="s">
        <v>73</v>
      </c>
      <c r="C787" s="257" t="s">
        <v>1199</v>
      </c>
      <c r="D787" s="258">
        <v>44660</v>
      </c>
      <c r="E787" s="221" t="s">
        <v>337</v>
      </c>
      <c r="F787" s="260" t="s">
        <v>129</v>
      </c>
      <c r="G787" s="261">
        <v>157.08000000000001</v>
      </c>
      <c r="H787" s="123">
        <f>+ICF[[#This Row],[Сума във Валута]]/RESOURCE!$F$2</f>
        <v>48.544859492485564</v>
      </c>
      <c r="I787" s="259" t="s">
        <v>338</v>
      </c>
      <c r="J787" s="119"/>
      <c r="K787" s="119">
        <f t="shared" si="11"/>
        <v>44592</v>
      </c>
      <c r="L7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87" s="221" t="s">
        <v>321</v>
      </c>
      <c r="N787" s="221" t="s">
        <v>956</v>
      </c>
      <c r="O787" s="221" t="s">
        <v>4</v>
      </c>
      <c r="P787" s="118"/>
    </row>
    <row r="788" spans="2:16" x14ac:dyDescent="0.25">
      <c r="B788" s="221" t="s">
        <v>73</v>
      </c>
      <c r="C788" s="257" t="s">
        <v>551</v>
      </c>
      <c r="D788" s="258">
        <v>44712</v>
      </c>
      <c r="E788" s="221" t="s">
        <v>337</v>
      </c>
      <c r="F788" s="260" t="s">
        <v>129</v>
      </c>
      <c r="G788" s="261">
        <v>7462.375</v>
      </c>
      <c r="H788" s="123">
        <f>+ICF[[#This Row],[Сума във Валута]]/RESOURCE!$F$2</f>
        <v>2306.2130497532271</v>
      </c>
      <c r="I788" s="259" t="s">
        <v>338</v>
      </c>
      <c r="J788" s="119"/>
      <c r="K788" s="119">
        <f t="shared" si="11"/>
        <v>44592</v>
      </c>
      <c r="L7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88" s="221" t="s">
        <v>321</v>
      </c>
      <c r="N788" s="221" t="s">
        <v>956</v>
      </c>
      <c r="O788" s="221" t="s">
        <v>4</v>
      </c>
      <c r="P788" s="118"/>
    </row>
    <row r="789" spans="2:16" x14ac:dyDescent="0.25">
      <c r="B789" s="221" t="s">
        <v>73</v>
      </c>
      <c r="C789" s="257" t="s">
        <v>1173</v>
      </c>
      <c r="D789" s="258">
        <v>44619</v>
      </c>
      <c r="E789" s="221" t="s">
        <v>337</v>
      </c>
      <c r="F789" s="260" t="s">
        <v>129</v>
      </c>
      <c r="G789" s="261">
        <v>218.31800000000001</v>
      </c>
      <c r="H789" s="123">
        <f>+ICF[[#This Row],[Сума във Валута]]/RESOURCE!$F$2</f>
        <v>67.470184840084428</v>
      </c>
      <c r="I789" s="259" t="s">
        <v>338</v>
      </c>
      <c r="J789" s="119"/>
      <c r="K789" s="119">
        <f t="shared" si="11"/>
        <v>44592</v>
      </c>
      <c r="L7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789" s="221" t="s">
        <v>321</v>
      </c>
      <c r="N789" s="221" t="s">
        <v>956</v>
      </c>
      <c r="O789" s="221" t="s">
        <v>4</v>
      </c>
      <c r="P789" s="118"/>
    </row>
    <row r="790" spans="2:16" x14ac:dyDescent="0.25">
      <c r="B790" s="221" t="s">
        <v>73</v>
      </c>
      <c r="C790" s="257" t="s">
        <v>797</v>
      </c>
      <c r="D790" s="258">
        <v>44622</v>
      </c>
      <c r="E790" s="221" t="s">
        <v>337</v>
      </c>
      <c r="F790" s="260" t="s">
        <v>129</v>
      </c>
      <c r="G790" s="261">
        <v>2218.6089999999999</v>
      </c>
      <c r="H790" s="123">
        <f>+ICF[[#This Row],[Сума във Валута]]/RESOURCE!$F$2</f>
        <v>685.65101969546663</v>
      </c>
      <c r="I790" s="259" t="s">
        <v>338</v>
      </c>
      <c r="J790" s="119"/>
      <c r="K790" s="119">
        <f t="shared" si="11"/>
        <v>44592</v>
      </c>
      <c r="L7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790" s="221" t="s">
        <v>321</v>
      </c>
      <c r="N790" s="221" t="s">
        <v>956</v>
      </c>
      <c r="O790" s="221" t="s">
        <v>4</v>
      </c>
      <c r="P790" s="118"/>
    </row>
    <row r="791" spans="2:16" x14ac:dyDescent="0.25">
      <c r="B791" s="221" t="s">
        <v>73</v>
      </c>
      <c r="C791" s="257" t="s">
        <v>793</v>
      </c>
      <c r="D791" s="258">
        <v>44712</v>
      </c>
      <c r="E791" s="221" t="s">
        <v>337</v>
      </c>
      <c r="F791" s="260" t="s">
        <v>129</v>
      </c>
      <c r="G791" s="261">
        <v>4220.4120000000003</v>
      </c>
      <c r="H791" s="123">
        <f>+ICF[[#This Row],[Сума във Валута]]/RESOURCE!$F$2</f>
        <v>1304.2991312732365</v>
      </c>
      <c r="I791" s="259" t="s">
        <v>338</v>
      </c>
      <c r="J791" s="119"/>
      <c r="K791" s="119">
        <f t="shared" si="11"/>
        <v>44592</v>
      </c>
      <c r="L7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91" s="221" t="s">
        <v>321</v>
      </c>
      <c r="N791" s="221" t="s">
        <v>956</v>
      </c>
      <c r="O791" s="221" t="s">
        <v>4</v>
      </c>
      <c r="P791" s="118"/>
    </row>
    <row r="792" spans="2:16" x14ac:dyDescent="0.25">
      <c r="B792" s="221" t="s">
        <v>73</v>
      </c>
      <c r="C792" s="257" t="s">
        <v>1276</v>
      </c>
      <c r="D792" s="258">
        <v>44613</v>
      </c>
      <c r="E792" s="221" t="s">
        <v>337</v>
      </c>
      <c r="F792" s="260" t="s">
        <v>129</v>
      </c>
      <c r="G792" s="261">
        <v>-2318.3519999999999</v>
      </c>
      <c r="H792" s="123">
        <f>+ICF[[#This Row],[Сума във Валута]]/RESOURCE!$F$2</f>
        <v>-716.47614014593125</v>
      </c>
      <c r="I792" s="259" t="s">
        <v>338</v>
      </c>
      <c r="J792" s="119"/>
      <c r="K792" s="119">
        <f t="shared" si="11"/>
        <v>44592</v>
      </c>
      <c r="L7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792" s="221" t="s">
        <v>321</v>
      </c>
      <c r="N792" s="221" t="s">
        <v>956</v>
      </c>
      <c r="O792" s="221" t="s">
        <v>4</v>
      </c>
      <c r="P792" s="118"/>
    </row>
    <row r="793" spans="2:16" x14ac:dyDescent="0.25">
      <c r="B793" s="221" t="s">
        <v>73</v>
      </c>
      <c r="C793" s="257" t="s">
        <v>1276</v>
      </c>
      <c r="D793" s="258">
        <v>44622</v>
      </c>
      <c r="E793" s="221" t="s">
        <v>337</v>
      </c>
      <c r="F793" s="260" t="s">
        <v>129</v>
      </c>
      <c r="G793" s="261">
        <v>2318.3519999999999</v>
      </c>
      <c r="H793" s="123">
        <f>+ICF[[#This Row],[Сума във Валута]]/RESOURCE!$F$2</f>
        <v>716.47614014593125</v>
      </c>
      <c r="I793" s="259" t="s">
        <v>338</v>
      </c>
      <c r="J793" s="119"/>
      <c r="K793" s="119">
        <f t="shared" si="11"/>
        <v>44592</v>
      </c>
      <c r="L7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793" s="221" t="s">
        <v>321</v>
      </c>
      <c r="N793" s="221" t="s">
        <v>956</v>
      </c>
      <c r="O793" s="221" t="s">
        <v>4</v>
      </c>
      <c r="P793" s="118"/>
    </row>
    <row r="794" spans="2:16" x14ac:dyDescent="0.25">
      <c r="B794" s="221" t="s">
        <v>73</v>
      </c>
      <c r="C794" s="257" t="s">
        <v>931</v>
      </c>
      <c r="D794" s="258">
        <v>44682</v>
      </c>
      <c r="E794" s="221" t="s">
        <v>337</v>
      </c>
      <c r="F794" s="260" t="s">
        <v>129</v>
      </c>
      <c r="G794" s="261">
        <v>438.20600000000002</v>
      </c>
      <c r="H794" s="123">
        <f>+ICF[[#This Row],[Сума във Валута]]/RESOURCE!$F$2</f>
        <v>135.42557103873267</v>
      </c>
      <c r="I794" s="259" t="s">
        <v>338</v>
      </c>
      <c r="J794" s="119"/>
      <c r="K794" s="119">
        <f t="shared" si="11"/>
        <v>44592</v>
      </c>
      <c r="L7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94" s="221" t="s">
        <v>321</v>
      </c>
      <c r="N794" s="221" t="s">
        <v>956</v>
      </c>
      <c r="O794" s="221" t="s">
        <v>4</v>
      </c>
      <c r="P794" s="118"/>
    </row>
    <row r="795" spans="2:16" x14ac:dyDescent="0.25">
      <c r="B795" s="221" t="s">
        <v>73</v>
      </c>
      <c r="C795" s="257" t="s">
        <v>780</v>
      </c>
      <c r="D795" s="258">
        <v>44588</v>
      </c>
      <c r="E795" s="221" t="s">
        <v>337</v>
      </c>
      <c r="F795" s="260" t="s">
        <v>129</v>
      </c>
      <c r="G795" s="261">
        <v>3744.1790000000001</v>
      </c>
      <c r="H795" s="123">
        <f>+ICF[[#This Row],[Сума във Валута]]/RESOURCE!$F$2</f>
        <v>1157.1214888573663</v>
      </c>
      <c r="I795" s="259" t="s">
        <v>338</v>
      </c>
      <c r="J795" s="119"/>
      <c r="K795" s="119">
        <f t="shared" si="11"/>
        <v>44592</v>
      </c>
      <c r="L7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795" s="221" t="s">
        <v>321</v>
      </c>
      <c r="N795" s="221" t="s">
        <v>956</v>
      </c>
      <c r="O795" s="221" t="s">
        <v>4</v>
      </c>
      <c r="P795" s="118"/>
    </row>
    <row r="796" spans="2:16" x14ac:dyDescent="0.25">
      <c r="B796" s="221" t="s">
        <v>73</v>
      </c>
      <c r="C796" s="257" t="s">
        <v>780</v>
      </c>
      <c r="D796" s="258">
        <v>44622</v>
      </c>
      <c r="E796" s="221" t="s">
        <v>337</v>
      </c>
      <c r="F796" s="260" t="s">
        <v>129</v>
      </c>
      <c r="G796" s="261">
        <v>5838.8010000000004</v>
      </c>
      <c r="H796" s="123">
        <f>+ICF[[#This Row],[Сума във Валута]]/RESOURCE!$F$2</f>
        <v>1804.4548901806991</v>
      </c>
      <c r="I796" s="259" t="s">
        <v>338</v>
      </c>
      <c r="J796" s="119"/>
      <c r="K796" s="119">
        <f t="shared" si="11"/>
        <v>44592</v>
      </c>
      <c r="L7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796" s="221" t="s">
        <v>321</v>
      </c>
      <c r="N796" s="221" t="s">
        <v>956</v>
      </c>
      <c r="O796" s="221" t="s">
        <v>4</v>
      </c>
      <c r="P796" s="118"/>
    </row>
    <row r="797" spans="2:16" x14ac:dyDescent="0.25">
      <c r="B797" s="221" t="s">
        <v>73</v>
      </c>
      <c r="C797" s="257" t="s">
        <v>839</v>
      </c>
      <c r="D797" s="258">
        <v>44682</v>
      </c>
      <c r="E797" s="221" t="s">
        <v>337</v>
      </c>
      <c r="F797" s="260" t="s">
        <v>129</v>
      </c>
      <c r="G797" s="261">
        <v>6130.0259999999998</v>
      </c>
      <c r="H797" s="123">
        <f>+ICF[[#This Row],[Сума във Валута]]/RESOURCE!$F$2</f>
        <v>1894.4566517397714</v>
      </c>
      <c r="I797" s="259" t="s">
        <v>338</v>
      </c>
      <c r="J797" s="119"/>
      <c r="K797" s="119">
        <f t="shared" si="11"/>
        <v>44592</v>
      </c>
      <c r="L7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97" s="221" t="s">
        <v>321</v>
      </c>
      <c r="N797" s="221" t="s">
        <v>956</v>
      </c>
      <c r="O797" s="221" t="s">
        <v>4</v>
      </c>
      <c r="P797" s="118"/>
    </row>
    <row r="798" spans="2:16" x14ac:dyDescent="0.25">
      <c r="B798" s="221" t="s">
        <v>73</v>
      </c>
      <c r="C798" s="257" t="s">
        <v>560</v>
      </c>
      <c r="D798" s="258">
        <v>44742</v>
      </c>
      <c r="E798" s="221" t="s">
        <v>337</v>
      </c>
      <c r="F798" s="260" t="s">
        <v>129</v>
      </c>
      <c r="G798" s="261">
        <v>7010.6570000000002</v>
      </c>
      <c r="H798" s="123">
        <f>+ICF[[#This Row],[Сума във Валута]]/RESOURCE!$F$2</f>
        <v>2166.6116565763327</v>
      </c>
      <c r="I798" s="259" t="s">
        <v>338</v>
      </c>
      <c r="J798" s="119"/>
      <c r="K798" s="119">
        <f t="shared" si="11"/>
        <v>44592</v>
      </c>
      <c r="L7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98" s="221" t="s">
        <v>321</v>
      </c>
      <c r="N798" s="221" t="s">
        <v>956</v>
      </c>
      <c r="O798" s="221" t="s">
        <v>4</v>
      </c>
      <c r="P798" s="118"/>
    </row>
    <row r="799" spans="2:16" x14ac:dyDescent="0.25">
      <c r="B799" s="221" t="s">
        <v>73</v>
      </c>
      <c r="C799" s="257" t="s">
        <v>535</v>
      </c>
      <c r="D799" s="258">
        <v>44712</v>
      </c>
      <c r="E799" s="221" t="s">
        <v>337</v>
      </c>
      <c r="F799" s="260" t="s">
        <v>129</v>
      </c>
      <c r="G799" s="261">
        <v>1569.115</v>
      </c>
      <c r="H799" s="123">
        <f>+ICF[[#This Row],[Сума във Валута]]/RESOURCE!$F$2</f>
        <v>484.92785333939059</v>
      </c>
      <c r="I799" s="259" t="s">
        <v>338</v>
      </c>
      <c r="J799" s="119"/>
      <c r="K799" s="119">
        <f t="shared" si="11"/>
        <v>44592</v>
      </c>
      <c r="L7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799" s="221" t="s">
        <v>321</v>
      </c>
      <c r="N799" s="221" t="s">
        <v>956</v>
      </c>
      <c r="O799" s="221" t="s">
        <v>4</v>
      </c>
      <c r="P799" s="118"/>
    </row>
    <row r="800" spans="2:16" x14ac:dyDescent="0.25">
      <c r="B800" s="221" t="s">
        <v>73</v>
      </c>
      <c r="C800" s="257" t="s">
        <v>813</v>
      </c>
      <c r="D800" s="258">
        <v>44712</v>
      </c>
      <c r="E800" s="221" t="s">
        <v>337</v>
      </c>
      <c r="F800" s="260" t="s">
        <v>129</v>
      </c>
      <c r="G800" s="261">
        <v>2351.2179999999998</v>
      </c>
      <c r="H800" s="123">
        <f>+ICF[[#This Row],[Сума във Валута]]/RESOURCE!$F$2</f>
        <v>726.63322794883436</v>
      </c>
      <c r="I800" s="259" t="s">
        <v>338</v>
      </c>
      <c r="J800" s="119"/>
      <c r="K800" s="119">
        <f t="shared" si="11"/>
        <v>44592</v>
      </c>
      <c r="L8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0" s="221" t="s">
        <v>321</v>
      </c>
      <c r="N800" s="221" t="s">
        <v>956</v>
      </c>
      <c r="O800" s="221" t="s">
        <v>4</v>
      </c>
      <c r="P800" s="118"/>
    </row>
    <row r="801" spans="2:16" x14ac:dyDescent="0.25">
      <c r="B801" s="221" t="s">
        <v>73</v>
      </c>
      <c r="C801" s="257" t="s">
        <v>771</v>
      </c>
      <c r="D801" s="258">
        <v>44652</v>
      </c>
      <c r="E801" s="221" t="s">
        <v>337</v>
      </c>
      <c r="F801" s="260" t="s">
        <v>129</v>
      </c>
      <c r="G801" s="261">
        <v>2064.6669999999999</v>
      </c>
      <c r="H801" s="123">
        <f>+ICF[[#This Row],[Сума във Валута]]/RESOURCE!$F$2</f>
        <v>638.07594482920604</v>
      </c>
      <c r="I801" s="259" t="s">
        <v>338</v>
      </c>
      <c r="J801" s="119"/>
      <c r="K801" s="119">
        <f t="shared" si="11"/>
        <v>44592</v>
      </c>
      <c r="L8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1" s="221" t="s">
        <v>321</v>
      </c>
      <c r="N801" s="221" t="s">
        <v>956</v>
      </c>
      <c r="O801" s="221" t="s">
        <v>4</v>
      </c>
      <c r="P801" s="118"/>
    </row>
    <row r="802" spans="2:16" x14ac:dyDescent="0.25">
      <c r="B802" s="221" t="s">
        <v>73</v>
      </c>
      <c r="C802" s="257" t="s">
        <v>513</v>
      </c>
      <c r="D802" s="258">
        <v>44712</v>
      </c>
      <c r="E802" s="221" t="s">
        <v>337</v>
      </c>
      <c r="F802" s="260" t="s">
        <v>129</v>
      </c>
      <c r="G802" s="261">
        <v>5466.5950000000003</v>
      </c>
      <c r="H802" s="123">
        <f>+ICF[[#This Row],[Сума във Валута]]/RESOURCE!$F$2</f>
        <v>1689.4263189287249</v>
      </c>
      <c r="I802" s="259" t="s">
        <v>338</v>
      </c>
      <c r="J802" s="119"/>
      <c r="K802" s="119">
        <f t="shared" si="11"/>
        <v>44592</v>
      </c>
      <c r="L8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2" s="221" t="s">
        <v>321</v>
      </c>
      <c r="N802" s="221" t="s">
        <v>956</v>
      </c>
      <c r="O802" s="221" t="s">
        <v>4</v>
      </c>
      <c r="P802" s="118"/>
    </row>
    <row r="803" spans="2:16" x14ac:dyDescent="0.25">
      <c r="B803" s="221" t="s">
        <v>73</v>
      </c>
      <c r="C803" s="257" t="s">
        <v>837</v>
      </c>
      <c r="D803" s="258">
        <v>41513</v>
      </c>
      <c r="E803" s="221" t="s">
        <v>337</v>
      </c>
      <c r="F803" s="260" t="s">
        <v>129</v>
      </c>
      <c r="G803" s="261">
        <v>-24.96</v>
      </c>
      <c r="H803" s="123">
        <f>+ICF[[#This Row],[Сума във Валута]]/RESOURCE!$F$2</f>
        <v>-7.7137744648105402</v>
      </c>
      <c r="I803" s="259" t="s">
        <v>338</v>
      </c>
      <c r="J803" s="119"/>
      <c r="K803" s="119">
        <f t="shared" si="11"/>
        <v>44592</v>
      </c>
      <c r="L8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03" s="221" t="s">
        <v>321</v>
      </c>
      <c r="N803" s="221" t="s">
        <v>956</v>
      </c>
      <c r="O803" s="221" t="s">
        <v>4</v>
      </c>
      <c r="P803" s="118"/>
    </row>
    <row r="804" spans="2:16" x14ac:dyDescent="0.25">
      <c r="B804" s="221" t="s">
        <v>73</v>
      </c>
      <c r="C804" s="257" t="s">
        <v>837</v>
      </c>
      <c r="D804" s="258">
        <v>44712</v>
      </c>
      <c r="E804" s="221" t="s">
        <v>337</v>
      </c>
      <c r="F804" s="260" t="s">
        <v>129</v>
      </c>
      <c r="G804" s="261">
        <v>5448.3509999999997</v>
      </c>
      <c r="H804" s="123">
        <f>+ICF[[#This Row],[Сума във Валута]]/RESOURCE!$F$2</f>
        <v>1683.7880937149425</v>
      </c>
      <c r="I804" s="259" t="s">
        <v>338</v>
      </c>
      <c r="J804" s="119"/>
      <c r="K804" s="119">
        <f t="shared" si="11"/>
        <v>44592</v>
      </c>
      <c r="L8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4" s="221" t="s">
        <v>321</v>
      </c>
      <c r="N804" s="221" t="s">
        <v>956</v>
      </c>
      <c r="O804" s="221" t="s">
        <v>4</v>
      </c>
      <c r="P804" s="118"/>
    </row>
    <row r="805" spans="2:16" x14ac:dyDescent="0.25">
      <c r="B805" s="221" t="s">
        <v>73</v>
      </c>
      <c r="C805" s="257" t="s">
        <v>922</v>
      </c>
      <c r="D805" s="258">
        <v>44712</v>
      </c>
      <c r="E805" s="221" t="s">
        <v>337</v>
      </c>
      <c r="F805" s="260" t="s">
        <v>129</v>
      </c>
      <c r="G805" s="261">
        <v>1638.595</v>
      </c>
      <c r="H805" s="123">
        <f>+ICF[[#This Row],[Сума във Валута]]/RESOURCE!$F$2</f>
        <v>506.40033129672383</v>
      </c>
      <c r="I805" s="259" t="s">
        <v>338</v>
      </c>
      <c r="J805" s="119"/>
      <c r="K805" s="119">
        <f t="shared" si="11"/>
        <v>44592</v>
      </c>
      <c r="L8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5" s="221" t="s">
        <v>321</v>
      </c>
      <c r="N805" s="221" t="s">
        <v>956</v>
      </c>
      <c r="O805" s="221" t="s">
        <v>4</v>
      </c>
      <c r="P805" s="118"/>
    </row>
    <row r="806" spans="2:16" x14ac:dyDescent="0.25">
      <c r="B806" s="221" t="s">
        <v>73</v>
      </c>
      <c r="C806" s="257" t="s">
        <v>1215</v>
      </c>
      <c r="D806" s="258">
        <v>44647</v>
      </c>
      <c r="E806" s="221" t="s">
        <v>337</v>
      </c>
      <c r="F806" s="260" t="s">
        <v>129</v>
      </c>
      <c r="G806" s="261">
        <v>192.309</v>
      </c>
      <c r="H806" s="123">
        <f>+ICF[[#This Row],[Сума във Валута]]/RESOURCE!$F$2</f>
        <v>59.432221696844955</v>
      </c>
      <c r="I806" s="259" t="s">
        <v>338</v>
      </c>
      <c r="J806" s="119"/>
      <c r="K806" s="119">
        <f t="shared" si="11"/>
        <v>44592</v>
      </c>
      <c r="L8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806" s="221" t="s">
        <v>321</v>
      </c>
      <c r="N806" s="221" t="s">
        <v>956</v>
      </c>
      <c r="O806" s="221" t="s">
        <v>4</v>
      </c>
      <c r="P806" s="118"/>
    </row>
    <row r="807" spans="2:16" x14ac:dyDescent="0.25">
      <c r="B807" s="221" t="s">
        <v>73</v>
      </c>
      <c r="C807" s="257" t="s">
        <v>1215</v>
      </c>
      <c r="D807" s="258">
        <v>44657</v>
      </c>
      <c r="E807" s="221" t="s">
        <v>337</v>
      </c>
      <c r="F807" s="260" t="s">
        <v>129</v>
      </c>
      <c r="G807" s="261">
        <v>1250.4570000000001</v>
      </c>
      <c r="H807" s="123">
        <f>+ICF[[#This Row],[Сума във Валута]]/RESOURCE!$F$2</f>
        <v>386.4480479144068</v>
      </c>
      <c r="I807" s="259" t="s">
        <v>338</v>
      </c>
      <c r="J807" s="119"/>
      <c r="K807" s="119">
        <f t="shared" si="11"/>
        <v>44592</v>
      </c>
      <c r="L8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7" s="221" t="s">
        <v>321</v>
      </c>
      <c r="N807" s="221" t="s">
        <v>956</v>
      </c>
      <c r="O807" s="221" t="s">
        <v>4</v>
      </c>
      <c r="P807" s="118"/>
    </row>
    <row r="808" spans="2:16" x14ac:dyDescent="0.25">
      <c r="B808" s="221" t="s">
        <v>73</v>
      </c>
      <c r="C808" s="257" t="s">
        <v>1215</v>
      </c>
      <c r="D808" s="258">
        <v>44670</v>
      </c>
      <c r="E808" s="221" t="s">
        <v>337</v>
      </c>
      <c r="F808" s="260" t="s">
        <v>129</v>
      </c>
      <c r="G808" s="261">
        <v>4046.6</v>
      </c>
      <c r="H808" s="123">
        <f>+ICF[[#This Row],[Сума във Валута]]/RESOURCE!$F$2</f>
        <v>1250.583323289356</v>
      </c>
      <c r="I808" s="259" t="s">
        <v>338</v>
      </c>
      <c r="J808" s="119"/>
      <c r="K808" s="119">
        <f t="shared" si="11"/>
        <v>44592</v>
      </c>
      <c r="L8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8" s="221" t="s">
        <v>321</v>
      </c>
      <c r="N808" s="221" t="s">
        <v>956</v>
      </c>
      <c r="O808" s="221" t="s">
        <v>4</v>
      </c>
      <c r="P808" s="118"/>
    </row>
    <row r="809" spans="2:16" x14ac:dyDescent="0.25">
      <c r="B809" s="221" t="s">
        <v>73</v>
      </c>
      <c r="C809" s="257" t="s">
        <v>1215</v>
      </c>
      <c r="D809" s="258">
        <v>44670</v>
      </c>
      <c r="E809" s="221" t="s">
        <v>337</v>
      </c>
      <c r="F809" s="260" t="s">
        <v>129</v>
      </c>
      <c r="G809" s="261">
        <v>841.76300000000003</v>
      </c>
      <c r="H809" s="123">
        <f>+ICF[[#This Row],[Сума във Валута]]/RESOURCE!$F$2</f>
        <v>260.14302623486839</v>
      </c>
      <c r="I809" s="259" t="s">
        <v>338</v>
      </c>
      <c r="J809" s="119"/>
      <c r="K809" s="119">
        <f t="shared" si="11"/>
        <v>44592</v>
      </c>
      <c r="L8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09" s="221" t="s">
        <v>321</v>
      </c>
      <c r="N809" s="221" t="s">
        <v>956</v>
      </c>
      <c r="O809" s="221" t="s">
        <v>4</v>
      </c>
      <c r="P809" s="118"/>
    </row>
    <row r="810" spans="2:16" x14ac:dyDescent="0.25">
      <c r="B810" s="221" t="s">
        <v>73</v>
      </c>
      <c r="C810" s="257" t="s">
        <v>1215</v>
      </c>
      <c r="D810" s="258">
        <v>44672</v>
      </c>
      <c r="E810" s="221" t="s">
        <v>337</v>
      </c>
      <c r="F810" s="260" t="s">
        <v>129</v>
      </c>
      <c r="G810" s="261">
        <v>145.346</v>
      </c>
      <c r="H810" s="123">
        <f>+ICF[[#This Row],[Сума във Валута]]/RESOURCE!$F$2</f>
        <v>44.918520166760928</v>
      </c>
      <c r="I810" s="259" t="s">
        <v>338</v>
      </c>
      <c r="J810" s="119"/>
      <c r="K810" s="119">
        <f t="shared" si="11"/>
        <v>44592</v>
      </c>
      <c r="L8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0" s="221" t="s">
        <v>321</v>
      </c>
      <c r="N810" s="221" t="s">
        <v>956</v>
      </c>
      <c r="O810" s="221" t="s">
        <v>4</v>
      </c>
      <c r="P810" s="118"/>
    </row>
    <row r="811" spans="2:16" x14ac:dyDescent="0.25">
      <c r="B811" s="221" t="s">
        <v>73</v>
      </c>
      <c r="C811" s="257" t="s">
        <v>1215</v>
      </c>
      <c r="D811" s="258">
        <v>44677</v>
      </c>
      <c r="E811" s="221" t="s">
        <v>337</v>
      </c>
      <c r="F811" s="260" t="s">
        <v>129</v>
      </c>
      <c r="G811" s="261">
        <v>4046.6</v>
      </c>
      <c r="H811" s="123">
        <f>+ICF[[#This Row],[Сума във Валута]]/RESOURCE!$F$2</f>
        <v>1250.583323289356</v>
      </c>
      <c r="I811" s="259" t="s">
        <v>338</v>
      </c>
      <c r="J811" s="119"/>
      <c r="K811" s="119">
        <f t="shared" si="11"/>
        <v>44592</v>
      </c>
      <c r="L8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1" s="221" t="s">
        <v>321</v>
      </c>
      <c r="N811" s="221" t="s">
        <v>956</v>
      </c>
      <c r="O811" s="221" t="s">
        <v>4</v>
      </c>
      <c r="P811" s="118"/>
    </row>
    <row r="812" spans="2:16" x14ac:dyDescent="0.25">
      <c r="B812" s="221" t="s">
        <v>73</v>
      </c>
      <c r="C812" s="257" t="s">
        <v>1215</v>
      </c>
      <c r="D812" s="258">
        <v>44678</v>
      </c>
      <c r="E812" s="221" t="s">
        <v>337</v>
      </c>
      <c r="F812" s="260" t="s">
        <v>129</v>
      </c>
      <c r="G812" s="261">
        <v>559.91899999999998</v>
      </c>
      <c r="H812" s="123">
        <f>+ICF[[#This Row],[Сума във Валута]]/RESOURCE!$F$2</f>
        <v>173.04042005457742</v>
      </c>
      <c r="I812" s="259" t="s">
        <v>338</v>
      </c>
      <c r="J812" s="119"/>
      <c r="K812" s="119">
        <f t="shared" si="11"/>
        <v>44592</v>
      </c>
      <c r="L8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2" s="221" t="s">
        <v>321</v>
      </c>
      <c r="N812" s="221" t="s">
        <v>956</v>
      </c>
      <c r="O812" s="221" t="s">
        <v>4</v>
      </c>
      <c r="P812" s="118"/>
    </row>
    <row r="813" spans="2:16" x14ac:dyDescent="0.25">
      <c r="B813" s="221" t="s">
        <v>73</v>
      </c>
      <c r="C813" s="257" t="s">
        <v>630</v>
      </c>
      <c r="D813" s="258">
        <v>44742</v>
      </c>
      <c r="E813" s="221" t="s">
        <v>337</v>
      </c>
      <c r="F813" s="260" t="s">
        <v>129</v>
      </c>
      <c r="G813" s="261">
        <v>6697.4679999999998</v>
      </c>
      <c r="H813" s="123">
        <f>+ICF[[#This Row],[Сума във Валута]]/RESOURCE!$F$2</f>
        <v>2069.8220207245877</v>
      </c>
      <c r="I813" s="259" t="s">
        <v>338</v>
      </c>
      <c r="J813" s="119"/>
      <c r="K813" s="119">
        <f t="shared" si="11"/>
        <v>44592</v>
      </c>
      <c r="L8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3" s="221" t="s">
        <v>321</v>
      </c>
      <c r="N813" s="221" t="s">
        <v>956</v>
      </c>
      <c r="O813" s="221" t="s">
        <v>4</v>
      </c>
      <c r="P813" s="118"/>
    </row>
    <row r="814" spans="2:16" x14ac:dyDescent="0.25">
      <c r="B814" s="221" t="s">
        <v>73</v>
      </c>
      <c r="C814" s="257" t="s">
        <v>642</v>
      </c>
      <c r="D814" s="258">
        <v>44712</v>
      </c>
      <c r="E814" s="221" t="s">
        <v>337</v>
      </c>
      <c r="F814" s="260" t="s">
        <v>129</v>
      </c>
      <c r="G814" s="261">
        <v>4211.8779999999997</v>
      </c>
      <c r="H814" s="123">
        <f>+ICF[[#This Row],[Сума във Валута]]/RESOURCE!$F$2</f>
        <v>1301.6617373917181</v>
      </c>
      <c r="I814" s="259" t="s">
        <v>338</v>
      </c>
      <c r="J814" s="119"/>
      <c r="K814" s="119">
        <f t="shared" si="11"/>
        <v>44592</v>
      </c>
      <c r="L8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4" s="221" t="s">
        <v>321</v>
      </c>
      <c r="N814" s="221" t="s">
        <v>956</v>
      </c>
      <c r="O814" s="221" t="s">
        <v>4</v>
      </c>
      <c r="P814" s="118"/>
    </row>
    <row r="815" spans="2:16" x14ac:dyDescent="0.25">
      <c r="B815" s="221" t="s">
        <v>73</v>
      </c>
      <c r="C815" s="257" t="s">
        <v>1277</v>
      </c>
      <c r="D815" s="258">
        <v>41959</v>
      </c>
      <c r="E815" s="221" t="s">
        <v>337</v>
      </c>
      <c r="F815" s="260" t="s">
        <v>129</v>
      </c>
      <c r="G815" s="261">
        <v>396.767</v>
      </c>
      <c r="H815" s="123">
        <f>+ICF[[#This Row],[Сума във Валута]]/RESOURCE!$F$2</f>
        <v>122.61903658171006</v>
      </c>
      <c r="I815" s="259" t="s">
        <v>338</v>
      </c>
      <c r="J815" s="119"/>
      <c r="K815" s="119">
        <f t="shared" si="11"/>
        <v>44592</v>
      </c>
      <c r="L8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15" s="221" t="s">
        <v>321</v>
      </c>
      <c r="N815" s="221" t="s">
        <v>956</v>
      </c>
      <c r="O815" s="221" t="s">
        <v>4</v>
      </c>
      <c r="P815" s="118"/>
    </row>
    <row r="816" spans="2:16" x14ac:dyDescent="0.25">
      <c r="B816" s="221" t="s">
        <v>73</v>
      </c>
      <c r="C816" s="257" t="s">
        <v>1277</v>
      </c>
      <c r="D816" s="258">
        <v>41994</v>
      </c>
      <c r="E816" s="221" t="s">
        <v>337</v>
      </c>
      <c r="F816" s="260" t="s">
        <v>129</v>
      </c>
      <c r="G816" s="261">
        <v>-195.28399999999999</v>
      </c>
      <c r="H816" s="123">
        <f>+ICF[[#This Row],[Сума във Валута]]/RESOURCE!$F$2</f>
        <v>-60.35163191450566</v>
      </c>
      <c r="I816" s="259" t="s">
        <v>338</v>
      </c>
      <c r="J816" s="119"/>
      <c r="K816" s="119">
        <f t="shared" si="11"/>
        <v>44592</v>
      </c>
      <c r="L8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16" s="221" t="s">
        <v>321</v>
      </c>
      <c r="N816" s="221" t="s">
        <v>956</v>
      </c>
      <c r="O816" s="221" t="s">
        <v>4</v>
      </c>
      <c r="P816" s="118"/>
    </row>
    <row r="817" spans="2:16" x14ac:dyDescent="0.25">
      <c r="B817" s="221" t="s">
        <v>73</v>
      </c>
      <c r="C817" s="257" t="s">
        <v>1278</v>
      </c>
      <c r="D817" s="258">
        <v>44742</v>
      </c>
      <c r="E817" s="221" t="s">
        <v>337</v>
      </c>
      <c r="F817" s="260" t="s">
        <v>129</v>
      </c>
      <c r="G817" s="261">
        <v>2401.739</v>
      </c>
      <c r="H817" s="123">
        <f>+ICF[[#This Row],[Сума във Валута]]/RESOURCE!$F$2</f>
        <v>742.24651319469558</v>
      </c>
      <c r="I817" s="259" t="s">
        <v>338</v>
      </c>
      <c r="J817" s="119"/>
      <c r="K817" s="119">
        <f t="shared" si="11"/>
        <v>44592</v>
      </c>
      <c r="L8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7" s="221" t="s">
        <v>321</v>
      </c>
      <c r="N817" s="221" t="s">
        <v>956</v>
      </c>
      <c r="O817" s="221" t="s">
        <v>4</v>
      </c>
      <c r="P817" s="118"/>
    </row>
    <row r="818" spans="2:16" x14ac:dyDescent="0.25">
      <c r="B818" s="221" t="s">
        <v>73</v>
      </c>
      <c r="C818" s="257" t="s">
        <v>1279</v>
      </c>
      <c r="D818" s="258">
        <v>44660</v>
      </c>
      <c r="E818" s="221" t="s">
        <v>337</v>
      </c>
      <c r="F818" s="260" t="s">
        <v>129</v>
      </c>
      <c r="G818" s="261">
        <v>578.94000000000005</v>
      </c>
      <c r="H818" s="123">
        <f>+ICF[[#This Row],[Сума във Валута]]/RESOURCE!$F$2</f>
        <v>178.91877358403102</v>
      </c>
      <c r="I818" s="259" t="s">
        <v>338</v>
      </c>
      <c r="J818" s="119"/>
      <c r="K818" s="119">
        <f t="shared" si="11"/>
        <v>44592</v>
      </c>
      <c r="L8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8" s="221" t="s">
        <v>321</v>
      </c>
      <c r="N818" s="221" t="s">
        <v>956</v>
      </c>
      <c r="O818" s="221" t="s">
        <v>4</v>
      </c>
      <c r="P818" s="118"/>
    </row>
    <row r="819" spans="2:16" x14ac:dyDescent="0.25">
      <c r="B819" s="221" t="s">
        <v>73</v>
      </c>
      <c r="C819" s="257" t="s">
        <v>1280</v>
      </c>
      <c r="D819" s="258">
        <v>44712</v>
      </c>
      <c r="E819" s="221" t="s">
        <v>337</v>
      </c>
      <c r="F819" s="260" t="s">
        <v>129</v>
      </c>
      <c r="G819" s="261">
        <v>31702.2</v>
      </c>
      <c r="H819" s="123">
        <f>+ICF[[#This Row],[Сума във Валута]]/RESOURCE!$F$2</f>
        <v>9797.4207066633298</v>
      </c>
      <c r="I819" s="259" t="s">
        <v>338</v>
      </c>
      <c r="J819" s="119"/>
      <c r="K819" s="119">
        <f t="shared" si="11"/>
        <v>44592</v>
      </c>
      <c r="L8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19" s="221" t="s">
        <v>321</v>
      </c>
      <c r="N819" s="221" t="s">
        <v>956</v>
      </c>
      <c r="O819" s="221" t="s">
        <v>4</v>
      </c>
      <c r="P819" s="118"/>
    </row>
    <row r="820" spans="2:16" x14ac:dyDescent="0.25">
      <c r="B820" s="221" t="s">
        <v>73</v>
      </c>
      <c r="C820" s="257" t="s">
        <v>748</v>
      </c>
      <c r="D820" s="258">
        <v>44649</v>
      </c>
      <c r="E820" s="221" t="s">
        <v>337</v>
      </c>
      <c r="F820" s="260" t="s">
        <v>129</v>
      </c>
      <c r="G820" s="261">
        <v>979.495</v>
      </c>
      <c r="H820" s="123">
        <f>+ICF[[#This Row],[Сума във Валута]]/RESOURCE!$F$2</f>
        <v>302.70847433532049</v>
      </c>
      <c r="I820" s="259" t="s">
        <v>338</v>
      </c>
      <c r="J820" s="119"/>
      <c r="K820" s="119">
        <f t="shared" si="11"/>
        <v>44592</v>
      </c>
      <c r="L8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20" s="221" t="s">
        <v>321</v>
      </c>
      <c r="N820" s="221" t="s">
        <v>956</v>
      </c>
      <c r="O820" s="221" t="s">
        <v>4</v>
      </c>
      <c r="P820" s="118"/>
    </row>
    <row r="821" spans="2:16" x14ac:dyDescent="0.25">
      <c r="B821" s="221" t="s">
        <v>73</v>
      </c>
      <c r="C821" s="257" t="s">
        <v>748</v>
      </c>
      <c r="D821" s="258">
        <v>44682</v>
      </c>
      <c r="E821" s="221" t="s">
        <v>337</v>
      </c>
      <c r="F821" s="260" t="s">
        <v>129</v>
      </c>
      <c r="G821" s="261">
        <v>1369.402</v>
      </c>
      <c r="H821" s="123">
        <f>+ICF[[#This Row],[Сума във Валута]]/RESOURCE!$F$2</f>
        <v>423.20745912101296</v>
      </c>
      <c r="I821" s="259" t="s">
        <v>338</v>
      </c>
      <c r="J821" s="119"/>
      <c r="K821" s="119">
        <f t="shared" si="11"/>
        <v>44592</v>
      </c>
      <c r="L8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21" s="221" t="s">
        <v>321</v>
      </c>
      <c r="N821" s="221" t="s">
        <v>956</v>
      </c>
      <c r="O821" s="221" t="s">
        <v>4</v>
      </c>
      <c r="P821" s="118"/>
    </row>
    <row r="822" spans="2:16" x14ac:dyDescent="0.25">
      <c r="B822" s="221" t="s">
        <v>73</v>
      </c>
      <c r="C822" s="257" t="s">
        <v>674</v>
      </c>
      <c r="D822" s="258">
        <v>44712</v>
      </c>
      <c r="E822" s="221" t="s">
        <v>337</v>
      </c>
      <c r="F822" s="260" t="s">
        <v>129</v>
      </c>
      <c r="G822" s="261">
        <v>2184.5940000000001</v>
      </c>
      <c r="H822" s="123">
        <f>+ICF[[#This Row],[Сума във Валута]]/RESOURCE!$F$2</f>
        <v>675.13883866900301</v>
      </c>
      <c r="I822" s="259" t="s">
        <v>338</v>
      </c>
      <c r="J822" s="119"/>
      <c r="K822" s="119">
        <f t="shared" si="11"/>
        <v>44592</v>
      </c>
      <c r="L8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22" s="221" t="s">
        <v>321</v>
      </c>
      <c r="N822" s="221" t="s">
        <v>956</v>
      </c>
      <c r="O822" s="221" t="s">
        <v>4</v>
      </c>
      <c r="P822" s="118"/>
    </row>
    <row r="823" spans="2:16" x14ac:dyDescent="0.25">
      <c r="B823" s="221" t="s">
        <v>73</v>
      </c>
      <c r="C823" s="257" t="s">
        <v>696</v>
      </c>
      <c r="D823" s="258">
        <v>44680</v>
      </c>
      <c r="E823" s="221" t="s">
        <v>337</v>
      </c>
      <c r="F823" s="260" t="s">
        <v>129</v>
      </c>
      <c r="G823" s="261">
        <v>335.62</v>
      </c>
      <c r="H823" s="123">
        <f>+ICF[[#This Row],[Сума във Валута]]/RESOURCE!$F$2</f>
        <v>103.72183437018083</v>
      </c>
      <c r="I823" s="259" t="s">
        <v>338</v>
      </c>
      <c r="J823" s="119"/>
      <c r="K823" s="119">
        <f t="shared" si="11"/>
        <v>44592</v>
      </c>
      <c r="L8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23" s="221" t="s">
        <v>321</v>
      </c>
      <c r="N823" s="221" t="s">
        <v>956</v>
      </c>
      <c r="O823" s="221" t="s">
        <v>4</v>
      </c>
      <c r="P823" s="118"/>
    </row>
    <row r="824" spans="2:16" x14ac:dyDescent="0.25">
      <c r="B824" s="221" t="s">
        <v>73</v>
      </c>
      <c r="C824" s="257" t="s">
        <v>696</v>
      </c>
      <c r="D824" s="258">
        <v>44712</v>
      </c>
      <c r="E824" s="221" t="s">
        <v>337</v>
      </c>
      <c r="F824" s="260" t="s">
        <v>129</v>
      </c>
      <c r="G824" s="261">
        <v>609.29700000000003</v>
      </c>
      <c r="H824" s="123">
        <f>+ICF[[#This Row],[Сума във Валута]]/RESOURCE!$F$2</f>
        <v>188.30046634958603</v>
      </c>
      <c r="I824" s="259" t="s">
        <v>338</v>
      </c>
      <c r="J824" s="119"/>
      <c r="K824" s="119">
        <f t="shared" si="11"/>
        <v>44592</v>
      </c>
      <c r="L8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24" s="221" t="s">
        <v>321</v>
      </c>
      <c r="N824" s="221" t="s">
        <v>956</v>
      </c>
      <c r="O824" s="221" t="s">
        <v>4</v>
      </c>
      <c r="P824" s="118"/>
    </row>
    <row r="825" spans="2:16" x14ac:dyDescent="0.25">
      <c r="B825" s="221" t="s">
        <v>73</v>
      </c>
      <c r="C825" s="257" t="s">
        <v>1178</v>
      </c>
      <c r="D825" s="258">
        <v>44620</v>
      </c>
      <c r="E825" s="221" t="s">
        <v>337</v>
      </c>
      <c r="F825" s="260" t="s">
        <v>129</v>
      </c>
      <c r="G825" s="261">
        <v>4324.9750000000004</v>
      </c>
      <c r="H825" s="123">
        <f>+ICF[[#This Row],[Сума във Валута]]/RESOURCE!$F$2</f>
        <v>1336.6138507990372</v>
      </c>
      <c r="I825" s="259" t="s">
        <v>338</v>
      </c>
      <c r="J825" s="119"/>
      <c r="K825" s="119">
        <f t="shared" si="11"/>
        <v>44592</v>
      </c>
      <c r="L8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825" s="221" t="s">
        <v>321</v>
      </c>
      <c r="N825" s="221" t="s">
        <v>956</v>
      </c>
      <c r="O825" s="221" t="s">
        <v>4</v>
      </c>
      <c r="P825" s="118"/>
    </row>
    <row r="826" spans="2:16" x14ac:dyDescent="0.25">
      <c r="B826" s="221" t="s">
        <v>73</v>
      </c>
      <c r="C826" s="257" t="s">
        <v>1178</v>
      </c>
      <c r="D826" s="258">
        <v>44649</v>
      </c>
      <c r="E826" s="221" t="s">
        <v>337</v>
      </c>
      <c r="F826" s="260" t="s">
        <v>129</v>
      </c>
      <c r="G826" s="261">
        <v>12484.55</v>
      </c>
      <c r="H826" s="123">
        <f>+ICF[[#This Row],[Сума във Валута]]/RESOURCE!$F$2</f>
        <v>3858.2933892087508</v>
      </c>
      <c r="I826" s="259" t="s">
        <v>338</v>
      </c>
      <c r="J826" s="119"/>
      <c r="K826" s="119">
        <f t="shared" si="11"/>
        <v>44592</v>
      </c>
      <c r="L8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26" s="221" t="s">
        <v>321</v>
      </c>
      <c r="N826" s="221" t="s">
        <v>956</v>
      </c>
      <c r="O826" s="221" t="s">
        <v>4</v>
      </c>
      <c r="P826" s="118"/>
    </row>
    <row r="827" spans="2:16" x14ac:dyDescent="0.25">
      <c r="B827" s="221" t="s">
        <v>73</v>
      </c>
      <c r="C827" s="257" t="s">
        <v>1178</v>
      </c>
      <c r="D827" s="258">
        <v>44682</v>
      </c>
      <c r="E827" s="221" t="s">
        <v>337</v>
      </c>
      <c r="F827" s="260" t="s">
        <v>129</v>
      </c>
      <c r="G827" s="261">
        <v>10265.303</v>
      </c>
      <c r="H827" s="123">
        <f>+ICF[[#This Row],[Сума във Валута]]/RESOURCE!$F$2</f>
        <v>3172.4451985153455</v>
      </c>
      <c r="I827" s="259" t="s">
        <v>338</v>
      </c>
      <c r="J827" s="119"/>
      <c r="K827" s="119">
        <f t="shared" si="11"/>
        <v>44592</v>
      </c>
      <c r="L8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27" s="221" t="s">
        <v>321</v>
      </c>
      <c r="N827" s="221" t="s">
        <v>956</v>
      </c>
      <c r="O827" s="221" t="s">
        <v>4</v>
      </c>
      <c r="P827" s="118"/>
    </row>
    <row r="828" spans="2:16" x14ac:dyDescent="0.25">
      <c r="B828" s="221" t="s">
        <v>73</v>
      </c>
      <c r="C828" s="257" t="s">
        <v>1147</v>
      </c>
      <c r="D828" s="258">
        <v>44589</v>
      </c>
      <c r="E828" s="221" t="s">
        <v>337</v>
      </c>
      <c r="F828" s="260" t="s">
        <v>129</v>
      </c>
      <c r="G828" s="261">
        <v>595.6</v>
      </c>
      <c r="H828" s="123">
        <f>+ICF[[#This Row],[Сума във Валута]]/RESOURCE!$F$2</f>
        <v>184.06747080293098</v>
      </c>
      <c r="I828" s="259" t="s">
        <v>338</v>
      </c>
      <c r="J828" s="119"/>
      <c r="K828" s="119">
        <f t="shared" si="11"/>
        <v>44592</v>
      </c>
      <c r="L8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28" s="221" t="s">
        <v>321</v>
      </c>
      <c r="N828" s="221" t="s">
        <v>956</v>
      </c>
      <c r="O828" s="221" t="s">
        <v>4</v>
      </c>
      <c r="P828" s="118"/>
    </row>
    <row r="829" spans="2:16" x14ac:dyDescent="0.25">
      <c r="B829" s="221" t="s">
        <v>73</v>
      </c>
      <c r="C829" s="257" t="s">
        <v>1147</v>
      </c>
      <c r="D829" s="258">
        <v>44619</v>
      </c>
      <c r="E829" s="221" t="s">
        <v>337</v>
      </c>
      <c r="F829" s="260" t="s">
        <v>129</v>
      </c>
      <c r="G829" s="261">
        <v>626.54</v>
      </c>
      <c r="H829" s="123">
        <f>+ICF[[#This Row],[Сума във Валута]]/RESOURCE!$F$2</f>
        <v>193.62933706660237</v>
      </c>
      <c r="I829" s="259" t="s">
        <v>338</v>
      </c>
      <c r="J829" s="119"/>
      <c r="K829" s="119">
        <f t="shared" si="11"/>
        <v>44592</v>
      </c>
      <c r="L8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29" s="221" t="s">
        <v>321</v>
      </c>
      <c r="N829" s="221" t="s">
        <v>956</v>
      </c>
      <c r="O829" s="221" t="s">
        <v>4</v>
      </c>
      <c r="P829" s="118"/>
    </row>
    <row r="830" spans="2:16" x14ac:dyDescent="0.25">
      <c r="B830" s="221" t="s">
        <v>73</v>
      </c>
      <c r="C830" s="257" t="s">
        <v>1147</v>
      </c>
      <c r="D830" s="258">
        <v>44619</v>
      </c>
      <c r="E830" s="221" t="s">
        <v>337</v>
      </c>
      <c r="F830" s="260" t="s">
        <v>129</v>
      </c>
      <c r="G830" s="261">
        <v>198.73500000000001</v>
      </c>
      <c r="H830" s="123">
        <f>+ICF[[#This Row],[Сума във Валута]]/RESOURCE!$F$2</f>
        <v>61.418147766992092</v>
      </c>
      <c r="I830" s="259" t="s">
        <v>338</v>
      </c>
      <c r="J830" s="119"/>
      <c r="K830" s="119">
        <f t="shared" si="11"/>
        <v>44592</v>
      </c>
      <c r="L8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30" s="221" t="s">
        <v>321</v>
      </c>
      <c r="N830" s="221" t="s">
        <v>956</v>
      </c>
      <c r="O830" s="221" t="s">
        <v>4</v>
      </c>
      <c r="P830" s="118"/>
    </row>
    <row r="831" spans="2:16" x14ac:dyDescent="0.25">
      <c r="B831" s="221" t="s">
        <v>73</v>
      </c>
      <c r="C831" s="257" t="s">
        <v>1147</v>
      </c>
      <c r="D831" s="258">
        <v>44679</v>
      </c>
      <c r="E831" s="221" t="s">
        <v>337</v>
      </c>
      <c r="F831" s="260" t="s">
        <v>129</v>
      </c>
      <c r="G831" s="261">
        <v>527.77</v>
      </c>
      <c r="H831" s="123">
        <f>+ICF[[#This Row],[Сума във Валута]]/RESOURCE!$F$2</f>
        <v>163.10491784026675</v>
      </c>
      <c r="I831" s="259" t="s">
        <v>338</v>
      </c>
      <c r="J831" s="119"/>
      <c r="K831" s="119">
        <f t="shared" si="11"/>
        <v>44592</v>
      </c>
      <c r="L8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31" s="221" t="s">
        <v>321</v>
      </c>
      <c r="N831" s="221" t="s">
        <v>956</v>
      </c>
      <c r="O831" s="221" t="s">
        <v>4</v>
      </c>
      <c r="P831" s="118"/>
    </row>
    <row r="832" spans="2:16" x14ac:dyDescent="0.25">
      <c r="B832" s="221" t="s">
        <v>73</v>
      </c>
      <c r="C832" s="257" t="s">
        <v>1147</v>
      </c>
      <c r="D832" s="258">
        <v>44679</v>
      </c>
      <c r="E832" s="221" t="s">
        <v>337</v>
      </c>
      <c r="F832" s="260" t="s">
        <v>129</v>
      </c>
      <c r="G832" s="261">
        <v>327.255</v>
      </c>
      <c r="H832" s="123">
        <f>+ICF[[#This Row],[Сума във Валута]]/RESOURCE!$F$2</f>
        <v>101.13666916993482</v>
      </c>
      <c r="I832" s="259" t="s">
        <v>338</v>
      </c>
      <c r="J832" s="119"/>
      <c r="K832" s="119">
        <f t="shared" si="11"/>
        <v>44592</v>
      </c>
      <c r="L8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32" s="221" t="s">
        <v>321</v>
      </c>
      <c r="N832" s="221" t="s">
        <v>956</v>
      </c>
      <c r="O832" s="221" t="s">
        <v>4</v>
      </c>
      <c r="P832" s="118"/>
    </row>
    <row r="833" spans="2:16" x14ac:dyDescent="0.25">
      <c r="B833" s="221" t="s">
        <v>73</v>
      </c>
      <c r="C833" s="257" t="s">
        <v>1147</v>
      </c>
      <c r="D833" s="258">
        <v>44712</v>
      </c>
      <c r="E833" s="221" t="s">
        <v>337</v>
      </c>
      <c r="F833" s="260" t="s">
        <v>129</v>
      </c>
      <c r="G833" s="261">
        <v>333.78800000000001</v>
      </c>
      <c r="H833" s="123">
        <f>+ICF[[#This Row],[Сума във Валута]]/RESOURCE!$F$2</f>
        <v>103.15566310337262</v>
      </c>
      <c r="I833" s="259" t="s">
        <v>338</v>
      </c>
      <c r="J833" s="119"/>
      <c r="K833" s="119">
        <f t="shared" si="11"/>
        <v>44592</v>
      </c>
      <c r="L8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33" s="221" t="s">
        <v>321</v>
      </c>
      <c r="N833" s="221" t="s">
        <v>956</v>
      </c>
      <c r="O833" s="221" t="s">
        <v>4</v>
      </c>
      <c r="P833" s="118"/>
    </row>
    <row r="834" spans="2:16" x14ac:dyDescent="0.25">
      <c r="B834" s="221" t="s">
        <v>73</v>
      </c>
      <c r="C834" s="257" t="s">
        <v>1102</v>
      </c>
      <c r="D834" s="258">
        <v>41145</v>
      </c>
      <c r="E834" s="221" t="s">
        <v>337</v>
      </c>
      <c r="F834" s="260" t="s">
        <v>129</v>
      </c>
      <c r="G834" s="261">
        <v>167.04</v>
      </c>
      <c r="H834" s="123">
        <f>+ICF[[#This Row],[Сума във Валута]]/RESOURCE!$F$2</f>
        <v>51.622952187578221</v>
      </c>
      <c r="I834" s="259" t="s">
        <v>338</v>
      </c>
      <c r="J834" s="119"/>
      <c r="K834" s="119">
        <f t="shared" ref="K834:K897" si="12">$K$1</f>
        <v>44592</v>
      </c>
      <c r="L8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34" s="221" t="s">
        <v>321</v>
      </c>
      <c r="N834" s="221" t="s">
        <v>956</v>
      </c>
      <c r="O834" s="221" t="s">
        <v>4</v>
      </c>
      <c r="P834" s="118"/>
    </row>
    <row r="835" spans="2:16" x14ac:dyDescent="0.25">
      <c r="B835" s="221" t="s">
        <v>73</v>
      </c>
      <c r="C835" s="257" t="s">
        <v>1102</v>
      </c>
      <c r="D835" s="258">
        <v>41172</v>
      </c>
      <c r="E835" s="221" t="s">
        <v>337</v>
      </c>
      <c r="F835" s="260" t="s">
        <v>129</v>
      </c>
      <c r="G835" s="261">
        <v>167.04</v>
      </c>
      <c r="H835" s="123">
        <f>+ICF[[#This Row],[Сума във Валута]]/RESOURCE!$F$2</f>
        <v>51.622952187578221</v>
      </c>
      <c r="I835" s="259" t="s">
        <v>338</v>
      </c>
      <c r="J835" s="119"/>
      <c r="K835" s="119">
        <f t="shared" si="12"/>
        <v>44592</v>
      </c>
      <c r="L8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35" s="221" t="s">
        <v>321</v>
      </c>
      <c r="N835" s="221" t="s">
        <v>956</v>
      </c>
      <c r="O835" s="221" t="s">
        <v>4</v>
      </c>
      <c r="P835" s="118"/>
    </row>
    <row r="836" spans="2:16" x14ac:dyDescent="0.25">
      <c r="B836" s="221" t="s">
        <v>73</v>
      </c>
      <c r="C836" s="257" t="s">
        <v>1102</v>
      </c>
      <c r="D836" s="258">
        <v>44472</v>
      </c>
      <c r="E836" s="221" t="s">
        <v>337</v>
      </c>
      <c r="F836" s="260" t="s">
        <v>129</v>
      </c>
      <c r="G836" s="261">
        <v>9.5340000000000007</v>
      </c>
      <c r="H836" s="123">
        <f>+ICF[[#This Row],[Сума във Валута]]/RESOURCE!$F$2</f>
        <v>2.9464393328326799</v>
      </c>
      <c r="I836" s="259" t="s">
        <v>338</v>
      </c>
      <c r="J836" s="119"/>
      <c r="K836" s="119">
        <f t="shared" si="12"/>
        <v>44592</v>
      </c>
      <c r="L8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36" s="221" t="s">
        <v>321</v>
      </c>
      <c r="N836" s="221" t="s">
        <v>956</v>
      </c>
      <c r="O836" s="221" t="s">
        <v>4</v>
      </c>
      <c r="P836" s="118"/>
    </row>
    <row r="837" spans="2:16" x14ac:dyDescent="0.25">
      <c r="B837" s="221" t="s">
        <v>73</v>
      </c>
      <c r="C837" s="257" t="s">
        <v>1102</v>
      </c>
      <c r="D837" s="258">
        <v>44635</v>
      </c>
      <c r="E837" s="221" t="s">
        <v>337</v>
      </c>
      <c r="F837" s="260" t="s">
        <v>129</v>
      </c>
      <c r="G837" s="261">
        <v>239.19499999999999</v>
      </c>
      <c r="H837" s="123">
        <f>+ICF[[#This Row],[Сума във Валута]]/RESOURCE!$F$2</f>
        <v>73.922126727177769</v>
      </c>
      <c r="I837" s="259" t="s">
        <v>338</v>
      </c>
      <c r="J837" s="119"/>
      <c r="K837" s="119">
        <f t="shared" si="12"/>
        <v>44592</v>
      </c>
      <c r="L8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837" s="221" t="s">
        <v>321</v>
      </c>
      <c r="N837" s="221" t="s">
        <v>956</v>
      </c>
      <c r="O837" s="221" t="s">
        <v>4</v>
      </c>
      <c r="P837" s="118"/>
    </row>
    <row r="838" spans="2:16" x14ac:dyDescent="0.25">
      <c r="B838" s="221" t="s">
        <v>73</v>
      </c>
      <c r="C838" s="257" t="s">
        <v>1102</v>
      </c>
      <c r="D838" s="258">
        <v>44644</v>
      </c>
      <c r="E838" s="221" t="s">
        <v>337</v>
      </c>
      <c r="F838" s="260" t="s">
        <v>129</v>
      </c>
      <c r="G838" s="261">
        <v>315.35500000000002</v>
      </c>
      <c r="H838" s="123">
        <f>+ICF[[#This Row],[Сума във Валута]]/RESOURCE!$F$2</f>
        <v>97.459028299291987</v>
      </c>
      <c r="I838" s="259" t="s">
        <v>338</v>
      </c>
      <c r="J838" s="119"/>
      <c r="K838" s="119">
        <f t="shared" si="12"/>
        <v>44592</v>
      </c>
      <c r="L8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838" s="221" t="s">
        <v>321</v>
      </c>
      <c r="N838" s="221" t="s">
        <v>956</v>
      </c>
      <c r="O838" s="221" t="s">
        <v>4</v>
      </c>
      <c r="P838" s="118"/>
    </row>
    <row r="839" spans="2:16" x14ac:dyDescent="0.25">
      <c r="B839" s="221" t="s">
        <v>73</v>
      </c>
      <c r="C839" s="257" t="s">
        <v>1102</v>
      </c>
      <c r="D839" s="258">
        <v>44644</v>
      </c>
      <c r="E839" s="221" t="s">
        <v>337</v>
      </c>
      <c r="F839" s="260" t="s">
        <v>129</v>
      </c>
      <c r="G839" s="261">
        <v>204.685</v>
      </c>
      <c r="H839" s="123">
        <f>+ICF[[#This Row],[Сума във Валута]]/RESOURCE!$F$2</f>
        <v>63.256968202313516</v>
      </c>
      <c r="I839" s="259" t="s">
        <v>338</v>
      </c>
      <c r="J839" s="119"/>
      <c r="K839" s="119">
        <f t="shared" si="12"/>
        <v>44592</v>
      </c>
      <c r="L8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839" s="221" t="s">
        <v>321</v>
      </c>
      <c r="N839" s="221" t="s">
        <v>956</v>
      </c>
      <c r="O839" s="221" t="s">
        <v>4</v>
      </c>
      <c r="P839" s="118"/>
    </row>
    <row r="840" spans="2:16" x14ac:dyDescent="0.25">
      <c r="B840" s="221" t="s">
        <v>73</v>
      </c>
      <c r="C840" s="257" t="s">
        <v>1102</v>
      </c>
      <c r="D840" s="258">
        <v>44657</v>
      </c>
      <c r="E840" s="221" t="s">
        <v>337</v>
      </c>
      <c r="F840" s="260" t="s">
        <v>129</v>
      </c>
      <c r="G840" s="261">
        <v>204.685</v>
      </c>
      <c r="H840" s="123">
        <f>+ICF[[#This Row],[Сума във Валута]]/RESOURCE!$F$2</f>
        <v>63.256968202313516</v>
      </c>
      <c r="I840" s="259" t="s">
        <v>338</v>
      </c>
      <c r="J840" s="119"/>
      <c r="K840" s="119">
        <f t="shared" si="12"/>
        <v>44592</v>
      </c>
      <c r="L8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0" s="221" t="s">
        <v>321</v>
      </c>
      <c r="N840" s="221" t="s">
        <v>956</v>
      </c>
      <c r="O840" s="221" t="s">
        <v>4</v>
      </c>
      <c r="P840" s="118"/>
    </row>
    <row r="841" spans="2:16" x14ac:dyDescent="0.25">
      <c r="B841" s="221" t="s">
        <v>73</v>
      </c>
      <c r="C841" s="257" t="s">
        <v>1102</v>
      </c>
      <c r="D841" s="258">
        <v>44658</v>
      </c>
      <c r="E841" s="221" t="s">
        <v>337</v>
      </c>
      <c r="F841" s="260" t="s">
        <v>129</v>
      </c>
      <c r="G841" s="261">
        <v>166.01</v>
      </c>
      <c r="H841" s="123">
        <f>+ICF[[#This Row],[Сума във Валута]]/RESOURCE!$F$2</f>
        <v>51.304635372724263</v>
      </c>
      <c r="I841" s="259" t="s">
        <v>338</v>
      </c>
      <c r="J841" s="119"/>
      <c r="K841" s="119">
        <f t="shared" si="12"/>
        <v>44592</v>
      </c>
      <c r="L8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1" s="221" t="s">
        <v>321</v>
      </c>
      <c r="N841" s="221" t="s">
        <v>956</v>
      </c>
      <c r="O841" s="221" t="s">
        <v>4</v>
      </c>
      <c r="P841" s="118"/>
    </row>
    <row r="842" spans="2:16" x14ac:dyDescent="0.25">
      <c r="B842" s="221" t="s">
        <v>73</v>
      </c>
      <c r="C842" s="257" t="s">
        <v>1102</v>
      </c>
      <c r="D842" s="258">
        <v>44673</v>
      </c>
      <c r="E842" s="221" t="s">
        <v>337</v>
      </c>
      <c r="F842" s="260" t="s">
        <v>129</v>
      </c>
      <c r="G842" s="261">
        <v>315.35500000000002</v>
      </c>
      <c r="H842" s="123">
        <f>+ICF[[#This Row],[Сума във Валута]]/RESOURCE!$F$2</f>
        <v>97.459028299291987</v>
      </c>
      <c r="I842" s="259" t="s">
        <v>338</v>
      </c>
      <c r="J842" s="119"/>
      <c r="K842" s="119">
        <f t="shared" si="12"/>
        <v>44592</v>
      </c>
      <c r="L8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2" s="221" t="s">
        <v>321</v>
      </c>
      <c r="N842" s="221" t="s">
        <v>956</v>
      </c>
      <c r="O842" s="221" t="s">
        <v>4</v>
      </c>
      <c r="P842" s="118"/>
    </row>
    <row r="843" spans="2:16" x14ac:dyDescent="0.25">
      <c r="B843" s="221" t="s">
        <v>73</v>
      </c>
      <c r="C843" s="257" t="s">
        <v>1102</v>
      </c>
      <c r="D843" s="258">
        <v>44685</v>
      </c>
      <c r="E843" s="221" t="s">
        <v>337</v>
      </c>
      <c r="F843" s="260" t="s">
        <v>129</v>
      </c>
      <c r="G843" s="261">
        <v>204.685</v>
      </c>
      <c r="H843" s="123">
        <f>+ICF[[#This Row],[Сума във Валута]]/RESOURCE!$F$2</f>
        <v>63.256968202313516</v>
      </c>
      <c r="I843" s="259" t="s">
        <v>338</v>
      </c>
      <c r="J843" s="119"/>
      <c r="K843" s="119">
        <f t="shared" si="12"/>
        <v>44592</v>
      </c>
      <c r="L8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3" s="221" t="s">
        <v>321</v>
      </c>
      <c r="N843" s="221" t="s">
        <v>956</v>
      </c>
      <c r="O843" s="221" t="s">
        <v>4</v>
      </c>
      <c r="P843" s="118"/>
    </row>
    <row r="844" spans="2:16" x14ac:dyDescent="0.25">
      <c r="B844" s="221" t="s">
        <v>73</v>
      </c>
      <c r="C844" s="257" t="s">
        <v>1102</v>
      </c>
      <c r="D844" s="258">
        <v>44691</v>
      </c>
      <c r="E844" s="221" t="s">
        <v>337</v>
      </c>
      <c r="F844" s="260" t="s">
        <v>129</v>
      </c>
      <c r="G844" s="261">
        <v>243.96700000000001</v>
      </c>
      <c r="H844" s="123">
        <f>+ICF[[#This Row],[Сума във Валута]]/RESOURCE!$F$2</f>
        <v>75.396891620850681</v>
      </c>
      <c r="I844" s="259" t="s">
        <v>338</v>
      </c>
      <c r="J844" s="119"/>
      <c r="K844" s="119">
        <f t="shared" si="12"/>
        <v>44592</v>
      </c>
      <c r="L8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4" s="221" t="s">
        <v>321</v>
      </c>
      <c r="N844" s="221" t="s">
        <v>956</v>
      </c>
      <c r="O844" s="221" t="s">
        <v>4</v>
      </c>
      <c r="P844" s="118"/>
    </row>
    <row r="845" spans="2:16" x14ac:dyDescent="0.25">
      <c r="B845" s="221" t="s">
        <v>73</v>
      </c>
      <c r="C845" s="257" t="s">
        <v>1102</v>
      </c>
      <c r="D845" s="258">
        <v>44705</v>
      </c>
      <c r="E845" s="221" t="s">
        <v>337</v>
      </c>
      <c r="F845" s="260" t="s">
        <v>129</v>
      </c>
      <c r="G845" s="261">
        <v>321.64999999999998</v>
      </c>
      <c r="H845" s="123">
        <f>+ICF[[#This Row],[Сума във Валута]]/RESOURCE!$F$2</f>
        <v>99.404469415316896</v>
      </c>
      <c r="I845" s="259" t="s">
        <v>338</v>
      </c>
      <c r="J845" s="119"/>
      <c r="K845" s="119">
        <f t="shared" si="12"/>
        <v>44592</v>
      </c>
      <c r="L8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5" s="221" t="s">
        <v>321</v>
      </c>
      <c r="N845" s="221" t="s">
        <v>956</v>
      </c>
      <c r="O845" s="221" t="s">
        <v>4</v>
      </c>
      <c r="P845" s="118"/>
    </row>
    <row r="846" spans="2:16" x14ac:dyDescent="0.25">
      <c r="B846" s="221" t="s">
        <v>73</v>
      </c>
      <c r="C846" s="257" t="s">
        <v>1102</v>
      </c>
      <c r="D846" s="258">
        <v>44705</v>
      </c>
      <c r="E846" s="221" t="s">
        <v>337</v>
      </c>
      <c r="F846" s="260" t="s">
        <v>129</v>
      </c>
      <c r="G846" s="261">
        <v>321.64999999999998</v>
      </c>
      <c r="H846" s="123">
        <f>+ICF[[#This Row],[Сума във Валута]]/RESOURCE!$F$2</f>
        <v>99.404469415316896</v>
      </c>
      <c r="I846" s="259" t="s">
        <v>338</v>
      </c>
      <c r="J846" s="119"/>
      <c r="K846" s="119">
        <f t="shared" si="12"/>
        <v>44592</v>
      </c>
      <c r="L8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6" s="221" t="s">
        <v>321</v>
      </c>
      <c r="N846" s="221" t="s">
        <v>956</v>
      </c>
      <c r="O846" s="221" t="s">
        <v>4</v>
      </c>
      <c r="P846" s="118"/>
    </row>
    <row r="847" spans="2:16" x14ac:dyDescent="0.25">
      <c r="B847" s="221" t="s">
        <v>73</v>
      </c>
      <c r="C847" s="257" t="s">
        <v>1102</v>
      </c>
      <c r="D847" s="258">
        <v>44706</v>
      </c>
      <c r="E847" s="221" t="s">
        <v>337</v>
      </c>
      <c r="F847" s="260" t="s">
        <v>129</v>
      </c>
      <c r="G847" s="261">
        <v>304.05</v>
      </c>
      <c r="H847" s="123">
        <f>+ICF[[#This Row],[Сума във Валута]]/RESOURCE!$F$2</f>
        <v>93.965269472181276</v>
      </c>
      <c r="I847" s="259" t="s">
        <v>338</v>
      </c>
      <c r="J847" s="119"/>
      <c r="K847" s="119">
        <f t="shared" si="12"/>
        <v>44592</v>
      </c>
      <c r="L8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7" s="221" t="s">
        <v>321</v>
      </c>
      <c r="N847" s="221" t="s">
        <v>956</v>
      </c>
      <c r="O847" s="221" t="s">
        <v>4</v>
      </c>
      <c r="P847" s="118"/>
    </row>
    <row r="848" spans="2:16" x14ac:dyDescent="0.25">
      <c r="B848" s="221" t="s">
        <v>73</v>
      </c>
      <c r="C848" s="257" t="s">
        <v>1102</v>
      </c>
      <c r="D848" s="258">
        <v>44708</v>
      </c>
      <c r="E848" s="221" t="s">
        <v>337</v>
      </c>
      <c r="F848" s="260" t="s">
        <v>129</v>
      </c>
      <c r="G848" s="261">
        <v>277.49900000000002</v>
      </c>
      <c r="H848" s="123">
        <f>+ICF[[#This Row],[Сума във Валута]]/RESOURCE!$F$2</f>
        <v>85.759803694329335</v>
      </c>
      <c r="I848" s="259" t="s">
        <v>338</v>
      </c>
      <c r="J848" s="119"/>
      <c r="K848" s="119">
        <f t="shared" si="12"/>
        <v>44592</v>
      </c>
      <c r="L8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8" s="221" t="s">
        <v>321</v>
      </c>
      <c r="N848" s="221" t="s">
        <v>956</v>
      </c>
      <c r="O848" s="221" t="s">
        <v>4</v>
      </c>
      <c r="P848" s="118"/>
    </row>
    <row r="849" spans="2:16" x14ac:dyDescent="0.25">
      <c r="B849" s="221" t="s">
        <v>73</v>
      </c>
      <c r="C849" s="257" t="s">
        <v>1102</v>
      </c>
      <c r="D849" s="258">
        <v>44708</v>
      </c>
      <c r="E849" s="221" t="s">
        <v>337</v>
      </c>
      <c r="F849" s="260" t="s">
        <v>129</v>
      </c>
      <c r="G849" s="261">
        <v>277.49900000000002</v>
      </c>
      <c r="H849" s="123">
        <f>+ICF[[#This Row],[Сума във Валута]]/RESOURCE!$F$2</f>
        <v>85.759803694329335</v>
      </c>
      <c r="I849" s="259" t="s">
        <v>338</v>
      </c>
      <c r="J849" s="119"/>
      <c r="K849" s="119">
        <f t="shared" si="12"/>
        <v>44592</v>
      </c>
      <c r="L8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49" s="221" t="s">
        <v>321</v>
      </c>
      <c r="N849" s="221" t="s">
        <v>956</v>
      </c>
      <c r="O849" s="221" t="s">
        <v>4</v>
      </c>
      <c r="P849" s="118"/>
    </row>
    <row r="850" spans="2:16" x14ac:dyDescent="0.25">
      <c r="B850" s="221" t="s">
        <v>73</v>
      </c>
      <c r="C850" s="257" t="s">
        <v>1165</v>
      </c>
      <c r="D850" s="258">
        <v>44613</v>
      </c>
      <c r="E850" s="221" t="s">
        <v>337</v>
      </c>
      <c r="F850" s="260" t="s">
        <v>129</v>
      </c>
      <c r="G850" s="261">
        <v>417.1</v>
      </c>
      <c r="H850" s="123">
        <f>+ICF[[#This Row],[Сума във Валута]]/RESOURCE!$F$2</f>
        <v>128.90285774328831</v>
      </c>
      <c r="I850" s="259" t="s">
        <v>338</v>
      </c>
      <c r="J850" s="119"/>
      <c r="K850" s="119">
        <f t="shared" si="12"/>
        <v>44592</v>
      </c>
      <c r="L8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50" s="221" t="s">
        <v>321</v>
      </c>
      <c r="N850" s="221" t="s">
        <v>956</v>
      </c>
      <c r="O850" s="221" t="s">
        <v>4</v>
      </c>
      <c r="P850" s="118"/>
    </row>
    <row r="851" spans="2:16" x14ac:dyDescent="0.25">
      <c r="B851" s="221" t="s">
        <v>73</v>
      </c>
      <c r="C851" s="257" t="s">
        <v>1165</v>
      </c>
      <c r="D851" s="258">
        <v>44638</v>
      </c>
      <c r="E851" s="221" t="s">
        <v>337</v>
      </c>
      <c r="F851" s="260" t="s">
        <v>129</v>
      </c>
      <c r="G851" s="261">
        <v>181.48</v>
      </c>
      <c r="H851" s="123">
        <f>+ICF[[#This Row],[Сума във Валута]]/RESOURCE!$F$2</f>
        <v>56.085568504559959</v>
      </c>
      <c r="I851" s="259" t="s">
        <v>338</v>
      </c>
      <c r="J851" s="119"/>
      <c r="K851" s="119">
        <f t="shared" si="12"/>
        <v>44592</v>
      </c>
      <c r="L8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851" s="221" t="s">
        <v>321</v>
      </c>
      <c r="N851" s="221" t="s">
        <v>956</v>
      </c>
      <c r="O851" s="221" t="s">
        <v>4</v>
      </c>
      <c r="P851" s="118"/>
    </row>
    <row r="852" spans="2:16" x14ac:dyDescent="0.25">
      <c r="B852" s="221" t="s">
        <v>73</v>
      </c>
      <c r="C852" s="257" t="s">
        <v>1165</v>
      </c>
      <c r="D852" s="258">
        <v>44648</v>
      </c>
      <c r="E852" s="221" t="s">
        <v>337</v>
      </c>
      <c r="F852" s="260" t="s">
        <v>129</v>
      </c>
      <c r="G852" s="261">
        <v>1166.8</v>
      </c>
      <c r="H852" s="123">
        <f>+ICF[[#This Row],[Сума във Валута]]/RESOURCE!$F$2</f>
        <v>360.59423259378752</v>
      </c>
      <c r="I852" s="259" t="s">
        <v>338</v>
      </c>
      <c r="J852" s="119"/>
      <c r="K852" s="119">
        <f t="shared" si="12"/>
        <v>44592</v>
      </c>
      <c r="L8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52" s="221" t="s">
        <v>321</v>
      </c>
      <c r="N852" s="221" t="s">
        <v>956</v>
      </c>
      <c r="O852" s="221" t="s">
        <v>4</v>
      </c>
      <c r="P852" s="118"/>
    </row>
    <row r="853" spans="2:16" x14ac:dyDescent="0.25">
      <c r="B853" s="221" t="s">
        <v>73</v>
      </c>
      <c r="C853" s="257" t="s">
        <v>430</v>
      </c>
      <c r="D853" s="258">
        <v>44622</v>
      </c>
      <c r="E853" s="221" t="s">
        <v>337</v>
      </c>
      <c r="F853" s="260" t="s">
        <v>129</v>
      </c>
      <c r="G853" s="261">
        <v>946.14400000000001</v>
      </c>
      <c r="H853" s="123">
        <f>+ICF[[#This Row],[Сума във Валута]]/RESOURCE!$F$2</f>
        <v>292.40149948852979</v>
      </c>
      <c r="I853" s="259" t="s">
        <v>338</v>
      </c>
      <c r="J853" s="119"/>
      <c r="K853" s="119">
        <f t="shared" si="12"/>
        <v>44592</v>
      </c>
      <c r="L8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853" s="221" t="s">
        <v>321</v>
      </c>
      <c r="N853" s="221" t="s">
        <v>956</v>
      </c>
      <c r="O853" s="221" t="s">
        <v>4</v>
      </c>
      <c r="P853" s="118"/>
    </row>
    <row r="854" spans="2:16" x14ac:dyDescent="0.25">
      <c r="B854" s="221" t="s">
        <v>73</v>
      </c>
      <c r="C854" s="257" t="s">
        <v>430</v>
      </c>
      <c r="D854" s="258">
        <v>44628</v>
      </c>
      <c r="E854" s="221" t="s">
        <v>337</v>
      </c>
      <c r="F854" s="260" t="s">
        <v>129</v>
      </c>
      <c r="G854" s="261">
        <v>153.60400000000001</v>
      </c>
      <c r="H854" s="123">
        <f>+ICF[[#This Row],[Сума във Валута]]/RESOURCE!$F$2</f>
        <v>47.470617503716277</v>
      </c>
      <c r="I854" s="259" t="s">
        <v>338</v>
      </c>
      <c r="J854" s="119"/>
      <c r="K854" s="119">
        <f t="shared" si="12"/>
        <v>44592</v>
      </c>
      <c r="L8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854" s="221" t="s">
        <v>321</v>
      </c>
      <c r="N854" s="221" t="s">
        <v>956</v>
      </c>
      <c r="O854" s="221" t="s">
        <v>4</v>
      </c>
      <c r="P854" s="118"/>
    </row>
    <row r="855" spans="2:16" x14ac:dyDescent="0.25">
      <c r="B855" s="221" t="s">
        <v>73</v>
      </c>
      <c r="C855" s="257" t="s">
        <v>430</v>
      </c>
      <c r="D855" s="258">
        <v>44633</v>
      </c>
      <c r="E855" s="221" t="s">
        <v>337</v>
      </c>
      <c r="F855" s="260" t="s">
        <v>129</v>
      </c>
      <c r="G855" s="261">
        <v>946.14400000000001</v>
      </c>
      <c r="H855" s="123">
        <f>+ICF[[#This Row],[Сума във Валута]]/RESOURCE!$F$2</f>
        <v>292.40149948852979</v>
      </c>
      <c r="I855" s="259" t="s">
        <v>338</v>
      </c>
      <c r="J855" s="119"/>
      <c r="K855" s="119">
        <f t="shared" si="12"/>
        <v>44592</v>
      </c>
      <c r="L8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855" s="221" t="s">
        <v>321</v>
      </c>
      <c r="N855" s="221" t="s">
        <v>956</v>
      </c>
      <c r="O855" s="221" t="s">
        <v>4</v>
      </c>
      <c r="P855" s="118"/>
    </row>
    <row r="856" spans="2:16" x14ac:dyDescent="0.25">
      <c r="B856" s="221" t="s">
        <v>73</v>
      </c>
      <c r="C856" s="257" t="s">
        <v>430</v>
      </c>
      <c r="D856" s="258">
        <v>44633</v>
      </c>
      <c r="E856" s="221" t="s">
        <v>337</v>
      </c>
      <c r="F856" s="260" t="s">
        <v>129</v>
      </c>
      <c r="G856" s="261">
        <v>259.827</v>
      </c>
      <c r="H856" s="123">
        <f>+ICF[[#This Row],[Сума във Валута]]/RESOURCE!$F$2</f>
        <v>80.298352478699044</v>
      </c>
      <c r="I856" s="259" t="s">
        <v>338</v>
      </c>
      <c r="J856" s="119"/>
      <c r="K856" s="119">
        <f t="shared" si="12"/>
        <v>44592</v>
      </c>
      <c r="L8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856" s="221" t="s">
        <v>321</v>
      </c>
      <c r="N856" s="221" t="s">
        <v>956</v>
      </c>
      <c r="O856" s="221" t="s">
        <v>4</v>
      </c>
      <c r="P856" s="118"/>
    </row>
    <row r="857" spans="2:16" x14ac:dyDescent="0.25">
      <c r="B857" s="221" t="s">
        <v>73</v>
      </c>
      <c r="C857" s="257" t="s">
        <v>430</v>
      </c>
      <c r="D857" s="258">
        <v>44634</v>
      </c>
      <c r="E857" s="221" t="s">
        <v>337</v>
      </c>
      <c r="F857" s="260" t="s">
        <v>129</v>
      </c>
      <c r="G857" s="261">
        <v>543.27</v>
      </c>
      <c r="H857" s="123">
        <f>+ICF[[#This Row],[Сума във Валута]]/RESOURCE!$F$2</f>
        <v>167.8951223356419</v>
      </c>
      <c r="I857" s="259" t="s">
        <v>338</v>
      </c>
      <c r="J857" s="119"/>
      <c r="K857" s="119">
        <f t="shared" si="12"/>
        <v>44592</v>
      </c>
      <c r="L8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857" s="221" t="s">
        <v>321</v>
      </c>
      <c r="N857" s="221" t="s">
        <v>956</v>
      </c>
      <c r="O857" s="221" t="s">
        <v>4</v>
      </c>
      <c r="P857" s="118"/>
    </row>
    <row r="858" spans="2:16" x14ac:dyDescent="0.25">
      <c r="B858" s="221" t="s">
        <v>73</v>
      </c>
      <c r="C858" s="257" t="s">
        <v>430</v>
      </c>
      <c r="D858" s="258">
        <v>44662</v>
      </c>
      <c r="E858" s="221" t="s">
        <v>337</v>
      </c>
      <c r="F858" s="260" t="s">
        <v>129</v>
      </c>
      <c r="G858" s="261">
        <v>265.012</v>
      </c>
      <c r="H858" s="123">
        <f>+ICF[[#This Row],[Сума във Валута]]/RESOURCE!$F$2</f>
        <v>81.900753143764859</v>
      </c>
      <c r="I858" s="259" t="s">
        <v>338</v>
      </c>
      <c r="J858" s="119"/>
      <c r="K858" s="119">
        <f t="shared" si="12"/>
        <v>44592</v>
      </c>
      <c r="L8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58" s="221" t="s">
        <v>321</v>
      </c>
      <c r="N858" s="221" t="s">
        <v>956</v>
      </c>
      <c r="O858" s="221" t="s">
        <v>4</v>
      </c>
      <c r="P858" s="118"/>
    </row>
    <row r="859" spans="2:16" x14ac:dyDescent="0.25">
      <c r="B859" s="221" t="s">
        <v>73</v>
      </c>
      <c r="C859" s="257" t="s">
        <v>633</v>
      </c>
      <c r="D859" s="258">
        <v>44712</v>
      </c>
      <c r="E859" s="221" t="s">
        <v>337</v>
      </c>
      <c r="F859" s="260" t="s">
        <v>129</v>
      </c>
      <c r="G859" s="261">
        <v>2775.9259999999999</v>
      </c>
      <c r="H859" s="123">
        <f>+ICF[[#This Row],[Сума във Валута]]/RESOURCE!$F$2</f>
        <v>857.88730348572358</v>
      </c>
      <c r="I859" s="259" t="s">
        <v>338</v>
      </c>
      <c r="J859" s="119"/>
      <c r="K859" s="119">
        <f t="shared" si="12"/>
        <v>44592</v>
      </c>
      <c r="L8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59" s="221" t="s">
        <v>321</v>
      </c>
      <c r="N859" s="221" t="s">
        <v>956</v>
      </c>
      <c r="O859" s="221" t="s">
        <v>4</v>
      </c>
      <c r="P859" s="118"/>
    </row>
    <row r="860" spans="2:16" x14ac:dyDescent="0.25">
      <c r="B860" s="221" t="s">
        <v>73</v>
      </c>
      <c r="C860" s="257" t="s">
        <v>883</v>
      </c>
      <c r="D860" s="258">
        <v>44263</v>
      </c>
      <c r="E860" s="221" t="s">
        <v>337</v>
      </c>
      <c r="F860" s="260" t="s">
        <v>129</v>
      </c>
      <c r="G860" s="261">
        <v>-30</v>
      </c>
      <c r="H860" s="123">
        <f>+ICF[[#This Row],[Сума във Валута]]/RESOURCE!$F$2</f>
        <v>-9.271363539435745</v>
      </c>
      <c r="I860" s="259" t="s">
        <v>338</v>
      </c>
      <c r="J860" s="119"/>
      <c r="K860" s="119">
        <f t="shared" si="12"/>
        <v>44592</v>
      </c>
      <c r="L8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60" s="221" t="s">
        <v>321</v>
      </c>
      <c r="N860" s="221" t="s">
        <v>956</v>
      </c>
      <c r="O860" s="221" t="s">
        <v>4</v>
      </c>
      <c r="P860" s="118"/>
    </row>
    <row r="861" spans="2:16" x14ac:dyDescent="0.25">
      <c r="B861" s="221" t="s">
        <v>73</v>
      </c>
      <c r="C861" s="257" t="s">
        <v>883</v>
      </c>
      <c r="D861" s="258">
        <v>44444</v>
      </c>
      <c r="E861" s="221" t="s">
        <v>337</v>
      </c>
      <c r="F861" s="260" t="s">
        <v>129</v>
      </c>
      <c r="G861" s="261">
        <v>348.08</v>
      </c>
      <c r="H861" s="123">
        <f>+ICF[[#This Row],[Сума във Валута]]/RESOURCE!$F$2</f>
        <v>107.5725406935598</v>
      </c>
      <c r="I861" s="259" t="s">
        <v>338</v>
      </c>
      <c r="J861" s="119"/>
      <c r="K861" s="119">
        <f t="shared" si="12"/>
        <v>44592</v>
      </c>
      <c r="L8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61" s="221" t="s">
        <v>321</v>
      </c>
      <c r="N861" s="221" t="s">
        <v>956</v>
      </c>
      <c r="O861" s="221" t="s">
        <v>4</v>
      </c>
      <c r="P861" s="118"/>
    </row>
    <row r="862" spans="2:16" x14ac:dyDescent="0.25">
      <c r="B862" s="221" t="s">
        <v>73</v>
      </c>
      <c r="C862" s="257" t="s">
        <v>883</v>
      </c>
      <c r="D862" s="258">
        <v>44556</v>
      </c>
      <c r="E862" s="221" t="s">
        <v>337</v>
      </c>
      <c r="F862" s="260" t="s">
        <v>129</v>
      </c>
      <c r="G862" s="261">
        <v>9907.35</v>
      </c>
      <c r="H862" s="123">
        <f>+ICF[[#This Row],[Сума във Валута]]/RESOURCE!$F$2</f>
        <v>3061.8214520809574</v>
      </c>
      <c r="I862" s="259" t="s">
        <v>338</v>
      </c>
      <c r="J862" s="119"/>
      <c r="K862" s="119">
        <f t="shared" si="12"/>
        <v>44592</v>
      </c>
      <c r="L8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62" s="221" t="s">
        <v>321</v>
      </c>
      <c r="N862" s="221" t="s">
        <v>956</v>
      </c>
      <c r="O862" s="221" t="s">
        <v>4</v>
      </c>
      <c r="P862" s="118"/>
    </row>
    <row r="863" spans="2:16" x14ac:dyDescent="0.25">
      <c r="B863" s="221" t="s">
        <v>73</v>
      </c>
      <c r="C863" s="257" t="s">
        <v>883</v>
      </c>
      <c r="D863" s="258">
        <v>44619</v>
      </c>
      <c r="E863" s="221" t="s">
        <v>337</v>
      </c>
      <c r="F863" s="260" t="s">
        <v>129</v>
      </c>
      <c r="G863" s="261">
        <v>9772.8799999999992</v>
      </c>
      <c r="H863" s="123">
        <f>+ICF[[#This Row],[Сума във Валута]]/RESOURCE!$F$2</f>
        <v>3020.2641102426933</v>
      </c>
      <c r="I863" s="259" t="s">
        <v>338</v>
      </c>
      <c r="J863" s="119"/>
      <c r="K863" s="119">
        <f t="shared" si="12"/>
        <v>44592</v>
      </c>
      <c r="L8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63" s="221" t="s">
        <v>321</v>
      </c>
      <c r="N863" s="221" t="s">
        <v>956</v>
      </c>
      <c r="O863" s="221" t="s">
        <v>4</v>
      </c>
      <c r="P863" s="118"/>
    </row>
    <row r="864" spans="2:16" x14ac:dyDescent="0.25">
      <c r="B864" s="221" t="s">
        <v>73</v>
      </c>
      <c r="C864" s="257" t="s">
        <v>740</v>
      </c>
      <c r="D864" s="258">
        <v>44742</v>
      </c>
      <c r="E864" s="221" t="s">
        <v>337</v>
      </c>
      <c r="F864" s="260" t="s">
        <v>129</v>
      </c>
      <c r="G864" s="261">
        <v>12499.522999999999</v>
      </c>
      <c r="H864" s="123">
        <f>+ICF[[#This Row],[Сума във Валута]]/RESOURCE!$F$2</f>
        <v>3862.9207267512829</v>
      </c>
      <c r="I864" s="259" t="s">
        <v>338</v>
      </c>
      <c r="J864" s="119"/>
      <c r="K864" s="119">
        <f t="shared" si="12"/>
        <v>44592</v>
      </c>
      <c r="L8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64" s="221" t="s">
        <v>321</v>
      </c>
      <c r="N864" s="221" t="s">
        <v>956</v>
      </c>
      <c r="O864" s="221" t="s">
        <v>4</v>
      </c>
      <c r="P864" s="118"/>
    </row>
    <row r="865" spans="2:16" x14ac:dyDescent="0.25">
      <c r="B865" s="221" t="s">
        <v>73</v>
      </c>
      <c r="C865" s="257" t="s">
        <v>1096</v>
      </c>
      <c r="D865" s="258">
        <v>44402</v>
      </c>
      <c r="E865" s="221" t="s">
        <v>337</v>
      </c>
      <c r="F865" s="260" t="s">
        <v>129</v>
      </c>
      <c r="G865" s="261">
        <v>1045.42</v>
      </c>
      <c r="H865" s="123">
        <f>+ICF[[#This Row],[Сума във Валута]]/RESOURCE!$F$2</f>
        <v>323.08229571323056</v>
      </c>
      <c r="I865" s="259" t="s">
        <v>338</v>
      </c>
      <c r="J865" s="119"/>
      <c r="K865" s="119">
        <f t="shared" si="12"/>
        <v>44592</v>
      </c>
      <c r="L8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65" s="221" t="s">
        <v>321</v>
      </c>
      <c r="N865" s="221" t="s">
        <v>956</v>
      </c>
      <c r="O865" s="221" t="s">
        <v>4</v>
      </c>
      <c r="P865" s="118"/>
    </row>
    <row r="866" spans="2:16" x14ac:dyDescent="0.25">
      <c r="B866" s="221" t="s">
        <v>73</v>
      </c>
      <c r="C866" s="257" t="s">
        <v>1096</v>
      </c>
      <c r="D866" s="258">
        <v>44513</v>
      </c>
      <c r="E866" s="221" t="s">
        <v>337</v>
      </c>
      <c r="F866" s="260" t="s">
        <v>129</v>
      </c>
      <c r="G866" s="261">
        <v>448.04</v>
      </c>
      <c r="H866" s="123">
        <f>+ICF[[#This Row],[Сума във Валута]]/RESOURCE!$F$2</f>
        <v>138.4647240069597</v>
      </c>
      <c r="I866" s="259" t="s">
        <v>338</v>
      </c>
      <c r="J866" s="119"/>
      <c r="K866" s="119">
        <f t="shared" si="12"/>
        <v>44592</v>
      </c>
      <c r="L8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66" s="221" t="s">
        <v>321</v>
      </c>
      <c r="N866" s="221" t="s">
        <v>956</v>
      </c>
      <c r="O866" s="221" t="s">
        <v>4</v>
      </c>
      <c r="P866" s="118"/>
    </row>
    <row r="867" spans="2:16" x14ac:dyDescent="0.25">
      <c r="B867" s="221" t="s">
        <v>73</v>
      </c>
      <c r="C867" s="257" t="s">
        <v>1096</v>
      </c>
      <c r="D867" s="258">
        <v>44513</v>
      </c>
      <c r="E867" s="221" t="s">
        <v>337</v>
      </c>
      <c r="F867" s="260" t="s">
        <v>129</v>
      </c>
      <c r="G867" s="261">
        <v>724.12</v>
      </c>
      <c r="H867" s="123">
        <f>+ICF[[#This Row],[Сума във Валута]]/RESOURCE!$F$2</f>
        <v>223.78599220587373</v>
      </c>
      <c r="I867" s="259" t="s">
        <v>338</v>
      </c>
      <c r="J867" s="119"/>
      <c r="K867" s="119">
        <f t="shared" si="12"/>
        <v>44592</v>
      </c>
      <c r="L8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67" s="221" t="s">
        <v>321</v>
      </c>
      <c r="N867" s="221" t="s">
        <v>956</v>
      </c>
      <c r="O867" s="221" t="s">
        <v>4</v>
      </c>
      <c r="P867" s="118"/>
    </row>
    <row r="868" spans="2:16" x14ac:dyDescent="0.25">
      <c r="B868" s="221" t="s">
        <v>73</v>
      </c>
      <c r="C868" s="257" t="s">
        <v>1096</v>
      </c>
      <c r="D868" s="258">
        <v>44529</v>
      </c>
      <c r="E868" s="221" t="s">
        <v>337</v>
      </c>
      <c r="F868" s="260" t="s">
        <v>129</v>
      </c>
      <c r="G868" s="261">
        <v>1342.92</v>
      </c>
      <c r="H868" s="123">
        <f>+ICF[[#This Row],[Сума във Валута]]/RESOURCE!$F$2</f>
        <v>415.02331747930168</v>
      </c>
      <c r="I868" s="259" t="s">
        <v>338</v>
      </c>
      <c r="J868" s="119"/>
      <c r="K868" s="119">
        <f t="shared" si="12"/>
        <v>44592</v>
      </c>
      <c r="L8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68" s="221" t="s">
        <v>321</v>
      </c>
      <c r="N868" s="221" t="s">
        <v>956</v>
      </c>
      <c r="O868" s="221" t="s">
        <v>4</v>
      </c>
      <c r="P868" s="118"/>
    </row>
    <row r="869" spans="2:16" x14ac:dyDescent="0.25">
      <c r="B869" s="221" t="s">
        <v>73</v>
      </c>
      <c r="C869" s="257" t="s">
        <v>1096</v>
      </c>
      <c r="D869" s="258">
        <v>44536</v>
      </c>
      <c r="E869" s="221" t="s">
        <v>337</v>
      </c>
      <c r="F869" s="260" t="s">
        <v>129</v>
      </c>
      <c r="G869" s="261">
        <v>1447.64</v>
      </c>
      <c r="H869" s="123">
        <f>+ICF[[#This Row],[Сума във Валута]]/RESOURCE!$F$2</f>
        <v>447.38655714095876</v>
      </c>
      <c r="I869" s="259" t="s">
        <v>338</v>
      </c>
      <c r="J869" s="119"/>
      <c r="K869" s="119">
        <f t="shared" si="12"/>
        <v>44592</v>
      </c>
      <c r="L8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69" s="221" t="s">
        <v>321</v>
      </c>
      <c r="N869" s="221" t="s">
        <v>956</v>
      </c>
      <c r="O869" s="221" t="s">
        <v>4</v>
      </c>
      <c r="P869" s="118"/>
    </row>
    <row r="870" spans="2:16" x14ac:dyDescent="0.25">
      <c r="B870" s="221" t="s">
        <v>73</v>
      </c>
      <c r="C870" s="257" t="s">
        <v>1096</v>
      </c>
      <c r="D870" s="258">
        <v>44536</v>
      </c>
      <c r="E870" s="221" t="s">
        <v>337</v>
      </c>
      <c r="F870" s="260" t="s">
        <v>129</v>
      </c>
      <c r="G870" s="261">
        <v>224.32</v>
      </c>
      <c r="H870" s="123">
        <f>+ICF[[#This Row],[Сума във Валута]]/RESOURCE!$F$2</f>
        <v>69.32507563887421</v>
      </c>
      <c r="I870" s="259" t="s">
        <v>338</v>
      </c>
      <c r="J870" s="119"/>
      <c r="K870" s="119">
        <f t="shared" si="12"/>
        <v>44592</v>
      </c>
      <c r="L8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0" s="221" t="s">
        <v>321</v>
      </c>
      <c r="N870" s="221" t="s">
        <v>956</v>
      </c>
      <c r="O870" s="221" t="s">
        <v>4</v>
      </c>
      <c r="P870" s="118"/>
    </row>
    <row r="871" spans="2:16" x14ac:dyDescent="0.25">
      <c r="B871" s="221" t="s">
        <v>73</v>
      </c>
      <c r="C871" s="257" t="s">
        <v>1096</v>
      </c>
      <c r="D871" s="258">
        <v>44541</v>
      </c>
      <c r="E871" s="221" t="s">
        <v>337</v>
      </c>
      <c r="F871" s="260" t="s">
        <v>129</v>
      </c>
      <c r="G871" s="261">
        <v>724.12</v>
      </c>
      <c r="H871" s="123">
        <f>+ICF[[#This Row],[Сума във Валута]]/RESOURCE!$F$2</f>
        <v>223.78599220587373</v>
      </c>
      <c r="I871" s="259" t="s">
        <v>338</v>
      </c>
      <c r="J871" s="119"/>
      <c r="K871" s="119">
        <f t="shared" si="12"/>
        <v>44592</v>
      </c>
      <c r="L8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1" s="221" t="s">
        <v>321</v>
      </c>
      <c r="N871" s="221" t="s">
        <v>956</v>
      </c>
      <c r="O871" s="221" t="s">
        <v>4</v>
      </c>
      <c r="P871" s="118"/>
    </row>
    <row r="872" spans="2:16" x14ac:dyDescent="0.25">
      <c r="B872" s="221" t="s">
        <v>73</v>
      </c>
      <c r="C872" s="257" t="s">
        <v>1096</v>
      </c>
      <c r="D872" s="258">
        <v>44541</v>
      </c>
      <c r="E872" s="221" t="s">
        <v>337</v>
      </c>
      <c r="F872" s="260" t="s">
        <v>129</v>
      </c>
      <c r="G872" s="261">
        <v>724.12</v>
      </c>
      <c r="H872" s="123">
        <f>+ICF[[#This Row],[Сума във Валута]]/RESOURCE!$F$2</f>
        <v>223.78599220587373</v>
      </c>
      <c r="I872" s="259" t="s">
        <v>338</v>
      </c>
      <c r="J872" s="119"/>
      <c r="K872" s="119">
        <f t="shared" si="12"/>
        <v>44592</v>
      </c>
      <c r="L8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2" s="221" t="s">
        <v>321</v>
      </c>
      <c r="N872" s="221" t="s">
        <v>956</v>
      </c>
      <c r="O872" s="221" t="s">
        <v>4</v>
      </c>
      <c r="P872" s="118"/>
    </row>
    <row r="873" spans="2:16" x14ac:dyDescent="0.25">
      <c r="B873" s="221" t="s">
        <v>73</v>
      </c>
      <c r="C873" s="257" t="s">
        <v>1096</v>
      </c>
      <c r="D873" s="258">
        <v>44541</v>
      </c>
      <c r="E873" s="221" t="s">
        <v>337</v>
      </c>
      <c r="F873" s="260" t="s">
        <v>129</v>
      </c>
      <c r="G873" s="261">
        <v>724.12</v>
      </c>
      <c r="H873" s="123">
        <f>+ICF[[#This Row],[Сума във Валута]]/RESOURCE!$F$2</f>
        <v>223.78599220587373</v>
      </c>
      <c r="I873" s="259" t="s">
        <v>338</v>
      </c>
      <c r="J873" s="119"/>
      <c r="K873" s="119">
        <f t="shared" si="12"/>
        <v>44592</v>
      </c>
      <c r="L8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3" s="221" t="s">
        <v>321</v>
      </c>
      <c r="N873" s="221" t="s">
        <v>956</v>
      </c>
      <c r="O873" s="221" t="s">
        <v>4</v>
      </c>
      <c r="P873" s="118"/>
    </row>
    <row r="874" spans="2:16" x14ac:dyDescent="0.25">
      <c r="B874" s="221" t="s">
        <v>73</v>
      </c>
      <c r="C874" s="257" t="s">
        <v>1096</v>
      </c>
      <c r="D874" s="258">
        <v>44559</v>
      </c>
      <c r="E874" s="221" t="s">
        <v>337</v>
      </c>
      <c r="F874" s="260" t="s">
        <v>129</v>
      </c>
      <c r="G874" s="261">
        <v>175.53</v>
      </c>
      <c r="H874" s="123">
        <f>+ICF[[#This Row],[Сума във Валута]]/RESOURCE!$F$2</f>
        <v>54.246748069238542</v>
      </c>
      <c r="I874" s="259" t="s">
        <v>338</v>
      </c>
      <c r="J874" s="119"/>
      <c r="K874" s="119">
        <f t="shared" si="12"/>
        <v>44592</v>
      </c>
      <c r="L8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4" s="221" t="s">
        <v>321</v>
      </c>
      <c r="N874" s="221" t="s">
        <v>956</v>
      </c>
      <c r="O874" s="221" t="s">
        <v>4</v>
      </c>
      <c r="P874" s="118"/>
    </row>
    <row r="875" spans="2:16" x14ac:dyDescent="0.25">
      <c r="B875" s="221" t="s">
        <v>73</v>
      </c>
      <c r="C875" s="257" t="s">
        <v>1096</v>
      </c>
      <c r="D875" s="258">
        <v>44568</v>
      </c>
      <c r="E875" s="221" t="s">
        <v>337</v>
      </c>
      <c r="F875" s="260" t="s">
        <v>129</v>
      </c>
      <c r="G875" s="261">
        <v>224.32</v>
      </c>
      <c r="H875" s="123">
        <f>+ICF[[#This Row],[Сума във Валута]]/RESOURCE!$F$2</f>
        <v>69.32507563887421</v>
      </c>
      <c r="I875" s="259" t="s">
        <v>338</v>
      </c>
      <c r="J875" s="119"/>
      <c r="K875" s="119">
        <f t="shared" si="12"/>
        <v>44592</v>
      </c>
      <c r="L8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5" s="221" t="s">
        <v>321</v>
      </c>
      <c r="N875" s="221" t="s">
        <v>956</v>
      </c>
      <c r="O875" s="221" t="s">
        <v>4</v>
      </c>
      <c r="P875" s="118"/>
    </row>
    <row r="876" spans="2:16" x14ac:dyDescent="0.25">
      <c r="B876" s="221" t="s">
        <v>73</v>
      </c>
      <c r="C876" s="257" t="s">
        <v>1096</v>
      </c>
      <c r="D876" s="258">
        <v>44568</v>
      </c>
      <c r="E876" s="221" t="s">
        <v>337</v>
      </c>
      <c r="F876" s="260" t="s">
        <v>129</v>
      </c>
      <c r="G876" s="261">
        <v>724.12</v>
      </c>
      <c r="H876" s="123">
        <f>+ICF[[#This Row],[Сума във Валута]]/RESOURCE!$F$2</f>
        <v>223.78599220587373</v>
      </c>
      <c r="I876" s="259" t="s">
        <v>338</v>
      </c>
      <c r="J876" s="119"/>
      <c r="K876" s="119">
        <f t="shared" si="12"/>
        <v>44592</v>
      </c>
      <c r="L8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6" s="221" t="s">
        <v>321</v>
      </c>
      <c r="N876" s="221" t="s">
        <v>956</v>
      </c>
      <c r="O876" s="221" t="s">
        <v>4</v>
      </c>
      <c r="P876" s="118"/>
    </row>
    <row r="877" spans="2:16" x14ac:dyDescent="0.25">
      <c r="B877" s="221" t="s">
        <v>73</v>
      </c>
      <c r="C877" s="257" t="s">
        <v>1096</v>
      </c>
      <c r="D877" s="258">
        <v>44568</v>
      </c>
      <c r="E877" s="221" t="s">
        <v>337</v>
      </c>
      <c r="F877" s="260" t="s">
        <v>129</v>
      </c>
      <c r="G877" s="261">
        <v>321.89999999999998</v>
      </c>
      <c r="H877" s="123">
        <f>+ICF[[#This Row],[Сума във Валута]]/RESOURCE!$F$2</f>
        <v>99.481730778145533</v>
      </c>
      <c r="I877" s="259" t="s">
        <v>338</v>
      </c>
      <c r="J877" s="119"/>
      <c r="K877" s="119">
        <f t="shared" si="12"/>
        <v>44592</v>
      </c>
      <c r="L8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7" s="221" t="s">
        <v>321</v>
      </c>
      <c r="N877" s="221" t="s">
        <v>956</v>
      </c>
      <c r="O877" s="221" t="s">
        <v>4</v>
      </c>
      <c r="P877" s="118"/>
    </row>
    <row r="878" spans="2:16" x14ac:dyDescent="0.25">
      <c r="B878" s="221" t="s">
        <v>73</v>
      </c>
      <c r="C878" s="257" t="s">
        <v>1096</v>
      </c>
      <c r="D878" s="258">
        <v>44571</v>
      </c>
      <c r="E878" s="221" t="s">
        <v>337</v>
      </c>
      <c r="F878" s="260" t="s">
        <v>129</v>
      </c>
      <c r="G878" s="261">
        <v>381.4</v>
      </c>
      <c r="H878" s="123">
        <f>+ICF[[#This Row],[Сума във Валута]]/RESOURCE!$F$2</f>
        <v>117.86993513135977</v>
      </c>
      <c r="I878" s="259" t="s">
        <v>338</v>
      </c>
      <c r="J878" s="119"/>
      <c r="K878" s="119">
        <f t="shared" si="12"/>
        <v>44592</v>
      </c>
      <c r="L8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8" s="221" t="s">
        <v>321</v>
      </c>
      <c r="N878" s="221" t="s">
        <v>956</v>
      </c>
      <c r="O878" s="221" t="s">
        <v>4</v>
      </c>
      <c r="P878" s="118"/>
    </row>
    <row r="879" spans="2:16" x14ac:dyDescent="0.25">
      <c r="B879" s="221" t="s">
        <v>73</v>
      </c>
      <c r="C879" s="257" t="s">
        <v>1096</v>
      </c>
      <c r="D879" s="258">
        <v>44572</v>
      </c>
      <c r="E879" s="221" t="s">
        <v>337</v>
      </c>
      <c r="F879" s="260" t="s">
        <v>129</v>
      </c>
      <c r="G879" s="261">
        <v>1633.28</v>
      </c>
      <c r="H879" s="123">
        <f>+ICF[[#This Row],[Сума във Валута]]/RESOURCE!$F$2</f>
        <v>504.7577547229871</v>
      </c>
      <c r="I879" s="259" t="s">
        <v>338</v>
      </c>
      <c r="J879" s="119"/>
      <c r="K879" s="119">
        <f t="shared" si="12"/>
        <v>44592</v>
      </c>
      <c r="L8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79" s="221" t="s">
        <v>321</v>
      </c>
      <c r="N879" s="221" t="s">
        <v>956</v>
      </c>
      <c r="O879" s="221" t="s">
        <v>4</v>
      </c>
      <c r="P879" s="118"/>
    </row>
    <row r="880" spans="2:16" x14ac:dyDescent="0.25">
      <c r="B880" s="221" t="s">
        <v>73</v>
      </c>
      <c r="C880" s="257" t="s">
        <v>1096</v>
      </c>
      <c r="D880" s="258">
        <v>44575</v>
      </c>
      <c r="E880" s="221" t="s">
        <v>337</v>
      </c>
      <c r="F880" s="260" t="s">
        <v>129</v>
      </c>
      <c r="G880" s="261">
        <v>321.89999999999998</v>
      </c>
      <c r="H880" s="123">
        <f>+ICF[[#This Row],[Сума във Валута]]/RESOURCE!$F$2</f>
        <v>99.481730778145533</v>
      </c>
      <c r="I880" s="259" t="s">
        <v>338</v>
      </c>
      <c r="J880" s="119"/>
      <c r="K880" s="119">
        <f t="shared" si="12"/>
        <v>44592</v>
      </c>
      <c r="L8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80" s="221" t="s">
        <v>321</v>
      </c>
      <c r="N880" s="221" t="s">
        <v>956</v>
      </c>
      <c r="O880" s="221" t="s">
        <v>4</v>
      </c>
      <c r="P880" s="118"/>
    </row>
    <row r="881" spans="2:16" x14ac:dyDescent="0.25">
      <c r="B881" s="221" t="s">
        <v>73</v>
      </c>
      <c r="C881" s="257" t="s">
        <v>1096</v>
      </c>
      <c r="D881" s="258">
        <v>44575</v>
      </c>
      <c r="E881" s="221" t="s">
        <v>337</v>
      </c>
      <c r="F881" s="260" t="s">
        <v>129</v>
      </c>
      <c r="G881" s="261">
        <v>240.98</v>
      </c>
      <c r="H881" s="123">
        <f>+ICF[[#This Row],[Сума във Валута]]/RESOURCE!$F$2</f>
        <v>74.473772857774193</v>
      </c>
      <c r="I881" s="259" t="s">
        <v>338</v>
      </c>
      <c r="J881" s="119"/>
      <c r="K881" s="119">
        <f t="shared" si="12"/>
        <v>44592</v>
      </c>
      <c r="L8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81" s="221" t="s">
        <v>321</v>
      </c>
      <c r="N881" s="221" t="s">
        <v>956</v>
      </c>
      <c r="O881" s="221" t="s">
        <v>4</v>
      </c>
      <c r="P881" s="118"/>
    </row>
    <row r="882" spans="2:16" x14ac:dyDescent="0.25">
      <c r="B882" s="221" t="s">
        <v>73</v>
      </c>
      <c r="C882" s="257" t="s">
        <v>1096</v>
      </c>
      <c r="D882" s="258">
        <v>44586</v>
      </c>
      <c r="E882" s="221" t="s">
        <v>337</v>
      </c>
      <c r="F882" s="260" t="s">
        <v>129</v>
      </c>
      <c r="G882" s="261">
        <v>500.4</v>
      </c>
      <c r="H882" s="123">
        <f>+ICF[[#This Row],[Сума във Валута]]/RESOURCE!$F$2</f>
        <v>154.64634383778821</v>
      </c>
      <c r="I882" s="259" t="s">
        <v>338</v>
      </c>
      <c r="J882" s="119"/>
      <c r="K882" s="119">
        <f t="shared" si="12"/>
        <v>44592</v>
      </c>
      <c r="L8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82" s="221" t="s">
        <v>321</v>
      </c>
      <c r="N882" s="221" t="s">
        <v>956</v>
      </c>
      <c r="O882" s="221" t="s">
        <v>4</v>
      </c>
      <c r="P882" s="118"/>
    </row>
    <row r="883" spans="2:16" x14ac:dyDescent="0.25">
      <c r="B883" s="221" t="s">
        <v>73</v>
      </c>
      <c r="C883" s="257" t="s">
        <v>1096</v>
      </c>
      <c r="D883" s="258">
        <v>44592</v>
      </c>
      <c r="E883" s="221" t="s">
        <v>337</v>
      </c>
      <c r="F883" s="260" t="s">
        <v>129</v>
      </c>
      <c r="G883" s="261">
        <v>724.12</v>
      </c>
      <c r="H883" s="123">
        <f>+ICF[[#This Row],[Сума във Валута]]/RESOURCE!$F$2</f>
        <v>223.78599220587373</v>
      </c>
      <c r="I883" s="259" t="s">
        <v>338</v>
      </c>
      <c r="J883" s="119"/>
      <c r="K883" s="119">
        <f t="shared" si="12"/>
        <v>44592</v>
      </c>
      <c r="L8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83" s="221" t="s">
        <v>321</v>
      </c>
      <c r="N883" s="221" t="s">
        <v>956</v>
      </c>
      <c r="O883" s="221" t="s">
        <v>4</v>
      </c>
      <c r="P883" s="118"/>
    </row>
    <row r="884" spans="2:16" x14ac:dyDescent="0.25">
      <c r="B884" s="221" t="s">
        <v>73</v>
      </c>
      <c r="C884" s="257" t="s">
        <v>1096</v>
      </c>
      <c r="D884" s="258">
        <v>44603</v>
      </c>
      <c r="E884" s="221" t="s">
        <v>337</v>
      </c>
      <c r="F884" s="260" t="s">
        <v>129</v>
      </c>
      <c r="G884" s="261">
        <v>317.14</v>
      </c>
      <c r="H884" s="123">
        <f>+ICF[[#This Row],[Сума във Валута]]/RESOURCE!$F$2</f>
        <v>98.010674429888397</v>
      </c>
      <c r="I884" s="259" t="s">
        <v>338</v>
      </c>
      <c r="J884" s="119"/>
      <c r="K884" s="119">
        <f t="shared" si="12"/>
        <v>44592</v>
      </c>
      <c r="L8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884" s="221" t="s">
        <v>321</v>
      </c>
      <c r="N884" s="221" t="s">
        <v>956</v>
      </c>
      <c r="O884" s="221" t="s">
        <v>4</v>
      </c>
      <c r="P884" s="118"/>
    </row>
    <row r="885" spans="2:16" x14ac:dyDescent="0.25">
      <c r="B885" s="221" t="s">
        <v>73</v>
      </c>
      <c r="C885" s="257" t="s">
        <v>1096</v>
      </c>
      <c r="D885" s="258">
        <v>44606</v>
      </c>
      <c r="E885" s="221" t="s">
        <v>337</v>
      </c>
      <c r="F885" s="260" t="s">
        <v>129</v>
      </c>
      <c r="G885" s="261">
        <v>321.89999999999998</v>
      </c>
      <c r="H885" s="123">
        <f>+ICF[[#This Row],[Сума във Валута]]/RESOURCE!$F$2</f>
        <v>99.481730778145533</v>
      </c>
      <c r="I885" s="259" t="s">
        <v>338</v>
      </c>
      <c r="J885" s="119"/>
      <c r="K885" s="119">
        <f t="shared" si="12"/>
        <v>44592</v>
      </c>
      <c r="L8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885" s="221" t="s">
        <v>321</v>
      </c>
      <c r="N885" s="221" t="s">
        <v>956</v>
      </c>
      <c r="O885" s="221" t="s">
        <v>4</v>
      </c>
      <c r="P885" s="118"/>
    </row>
    <row r="886" spans="2:16" x14ac:dyDescent="0.25">
      <c r="B886" s="221" t="s">
        <v>73</v>
      </c>
      <c r="C886" s="257" t="s">
        <v>1096</v>
      </c>
      <c r="D886" s="258">
        <v>44606</v>
      </c>
      <c r="E886" s="221" t="s">
        <v>337</v>
      </c>
      <c r="F886" s="260" t="s">
        <v>129</v>
      </c>
      <c r="G886" s="261">
        <v>224.32</v>
      </c>
      <c r="H886" s="123">
        <f>+ICF[[#This Row],[Сума във Валута]]/RESOURCE!$F$2</f>
        <v>69.32507563887421</v>
      </c>
      <c r="I886" s="259" t="s">
        <v>338</v>
      </c>
      <c r="J886" s="119"/>
      <c r="K886" s="119">
        <f t="shared" si="12"/>
        <v>44592</v>
      </c>
      <c r="L8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886" s="221" t="s">
        <v>321</v>
      </c>
      <c r="N886" s="221" t="s">
        <v>956</v>
      </c>
      <c r="O886" s="221" t="s">
        <v>4</v>
      </c>
      <c r="P886" s="118"/>
    </row>
    <row r="887" spans="2:16" x14ac:dyDescent="0.25">
      <c r="B887" s="221" t="s">
        <v>73</v>
      </c>
      <c r="C887" s="257" t="s">
        <v>1096</v>
      </c>
      <c r="D887" s="258">
        <v>44631</v>
      </c>
      <c r="E887" s="221" t="s">
        <v>337</v>
      </c>
      <c r="F887" s="260" t="s">
        <v>129</v>
      </c>
      <c r="G887" s="261">
        <v>175.53</v>
      </c>
      <c r="H887" s="123">
        <f>+ICF[[#This Row],[Сума във Валута]]/RESOURCE!$F$2</f>
        <v>54.246748069238542</v>
      </c>
      <c r="I887" s="259" t="s">
        <v>338</v>
      </c>
      <c r="J887" s="119"/>
      <c r="K887" s="119">
        <f t="shared" si="12"/>
        <v>44592</v>
      </c>
      <c r="L8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887" s="221" t="s">
        <v>321</v>
      </c>
      <c r="N887" s="221" t="s">
        <v>956</v>
      </c>
      <c r="O887" s="221" t="s">
        <v>4</v>
      </c>
      <c r="P887" s="118"/>
    </row>
    <row r="888" spans="2:16" x14ac:dyDescent="0.25">
      <c r="B888" s="221" t="s">
        <v>73</v>
      </c>
      <c r="C888" s="257" t="s">
        <v>1096</v>
      </c>
      <c r="D888" s="258">
        <v>44634</v>
      </c>
      <c r="E888" s="221" t="s">
        <v>337</v>
      </c>
      <c r="F888" s="260" t="s">
        <v>129</v>
      </c>
      <c r="G888" s="261">
        <v>388.54</v>
      </c>
      <c r="H888" s="123">
        <f>+ICF[[#This Row],[Сума във Валута]]/RESOURCE!$F$2</f>
        <v>120.07651965374548</v>
      </c>
      <c r="I888" s="259" t="s">
        <v>338</v>
      </c>
      <c r="J888" s="119"/>
      <c r="K888" s="119">
        <f t="shared" si="12"/>
        <v>44592</v>
      </c>
      <c r="L8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888" s="221" t="s">
        <v>321</v>
      </c>
      <c r="N888" s="221" t="s">
        <v>956</v>
      </c>
      <c r="O888" s="221" t="s">
        <v>4</v>
      </c>
      <c r="P888" s="118"/>
    </row>
    <row r="889" spans="2:16" x14ac:dyDescent="0.25">
      <c r="B889" s="221" t="s">
        <v>73</v>
      </c>
      <c r="C889" s="257" t="s">
        <v>1096</v>
      </c>
      <c r="D889" s="258">
        <v>44634</v>
      </c>
      <c r="E889" s="221" t="s">
        <v>337</v>
      </c>
      <c r="F889" s="260" t="s">
        <v>129</v>
      </c>
      <c r="G889" s="261">
        <v>388.54</v>
      </c>
      <c r="H889" s="123">
        <f>+ICF[[#This Row],[Сума във Валута]]/RESOURCE!$F$2</f>
        <v>120.07651965374548</v>
      </c>
      <c r="I889" s="259" t="s">
        <v>338</v>
      </c>
      <c r="J889" s="119"/>
      <c r="K889" s="119">
        <f t="shared" si="12"/>
        <v>44592</v>
      </c>
      <c r="L8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889" s="221" t="s">
        <v>321</v>
      </c>
      <c r="N889" s="221" t="s">
        <v>956</v>
      </c>
      <c r="O889" s="221" t="s">
        <v>4</v>
      </c>
      <c r="P889" s="118"/>
    </row>
    <row r="890" spans="2:16" x14ac:dyDescent="0.25">
      <c r="B890" s="221" t="s">
        <v>73</v>
      </c>
      <c r="C890" s="257" t="s">
        <v>1096</v>
      </c>
      <c r="D890" s="258">
        <v>44640</v>
      </c>
      <c r="E890" s="221" t="s">
        <v>337</v>
      </c>
      <c r="F890" s="260" t="s">
        <v>129</v>
      </c>
      <c r="G890" s="261">
        <v>724.12</v>
      </c>
      <c r="H890" s="123">
        <f>+ICF[[#This Row],[Сума във Валута]]/RESOURCE!$F$2</f>
        <v>223.78599220587373</v>
      </c>
      <c r="I890" s="259" t="s">
        <v>338</v>
      </c>
      <c r="J890" s="119"/>
      <c r="K890" s="119">
        <f t="shared" si="12"/>
        <v>44592</v>
      </c>
      <c r="L8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890" s="221" t="s">
        <v>321</v>
      </c>
      <c r="N890" s="221" t="s">
        <v>956</v>
      </c>
      <c r="O890" s="221" t="s">
        <v>4</v>
      </c>
      <c r="P890" s="118"/>
    </row>
    <row r="891" spans="2:16" x14ac:dyDescent="0.25">
      <c r="B891" s="221" t="s">
        <v>73</v>
      </c>
      <c r="C891" s="257" t="s">
        <v>856</v>
      </c>
      <c r="D891" s="258">
        <v>44657</v>
      </c>
      <c r="E891" s="221" t="s">
        <v>337</v>
      </c>
      <c r="F891" s="260" t="s">
        <v>129</v>
      </c>
      <c r="G891" s="261">
        <v>695.56</v>
      </c>
      <c r="H891" s="123">
        <f>+ICF[[#This Row],[Сума във Валута]]/RESOURCE!$F$2</f>
        <v>214.95965411633088</v>
      </c>
      <c r="I891" s="259" t="s">
        <v>338</v>
      </c>
      <c r="J891" s="119"/>
      <c r="K891" s="119">
        <f t="shared" si="12"/>
        <v>44592</v>
      </c>
      <c r="L8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91" s="221" t="s">
        <v>321</v>
      </c>
      <c r="N891" s="221" t="s">
        <v>956</v>
      </c>
      <c r="O891" s="221" t="s">
        <v>4</v>
      </c>
      <c r="P891" s="118"/>
    </row>
    <row r="892" spans="2:16" x14ac:dyDescent="0.25">
      <c r="B892" s="221" t="s">
        <v>73</v>
      </c>
      <c r="C892" s="257" t="s">
        <v>856</v>
      </c>
      <c r="D892" s="258">
        <v>44680</v>
      </c>
      <c r="E892" s="221" t="s">
        <v>337</v>
      </c>
      <c r="F892" s="260" t="s">
        <v>129</v>
      </c>
      <c r="G892" s="261">
        <v>695.56</v>
      </c>
      <c r="H892" s="123">
        <f>+ICF[[#This Row],[Сума във Валута]]/RESOURCE!$F$2</f>
        <v>214.95965411633088</v>
      </c>
      <c r="I892" s="259" t="s">
        <v>338</v>
      </c>
      <c r="J892" s="119"/>
      <c r="K892" s="119">
        <f t="shared" si="12"/>
        <v>44592</v>
      </c>
      <c r="L8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892" s="221" t="s">
        <v>321</v>
      </c>
      <c r="N892" s="221" t="s">
        <v>956</v>
      </c>
      <c r="O892" s="221" t="s">
        <v>4</v>
      </c>
      <c r="P892" s="118"/>
    </row>
    <row r="893" spans="2:16" x14ac:dyDescent="0.25">
      <c r="B893" s="221" t="s">
        <v>73</v>
      </c>
      <c r="C893" s="257" t="s">
        <v>1148</v>
      </c>
      <c r="D893" s="258">
        <v>44589</v>
      </c>
      <c r="E893" s="221" t="s">
        <v>337</v>
      </c>
      <c r="F893" s="260" t="s">
        <v>129</v>
      </c>
      <c r="G893" s="261">
        <v>675.33</v>
      </c>
      <c r="H893" s="123">
        <f>+ICF[[#This Row],[Сума във Валута]]/RESOURCE!$F$2</f>
        <v>208.70766463623806</v>
      </c>
      <c r="I893" s="259" t="s">
        <v>338</v>
      </c>
      <c r="J893" s="119"/>
      <c r="K893" s="119">
        <f t="shared" si="12"/>
        <v>44592</v>
      </c>
      <c r="L8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893" s="221" t="s">
        <v>321</v>
      </c>
      <c r="N893" s="221" t="s">
        <v>956</v>
      </c>
      <c r="O893" s="221" t="s">
        <v>4</v>
      </c>
      <c r="P893" s="118"/>
    </row>
    <row r="894" spans="2:16" x14ac:dyDescent="0.25">
      <c r="B894" s="221" t="s">
        <v>73</v>
      </c>
      <c r="C894" s="257" t="s">
        <v>1148</v>
      </c>
      <c r="D894" s="258">
        <v>44619</v>
      </c>
      <c r="E894" s="221" t="s">
        <v>337</v>
      </c>
      <c r="F894" s="260" t="s">
        <v>129</v>
      </c>
      <c r="G894" s="261">
        <v>298.10000000000002</v>
      </c>
      <c r="H894" s="123">
        <f>+ICF[[#This Row],[Сума във Валута]]/RESOURCE!$F$2</f>
        <v>92.126449036859853</v>
      </c>
      <c r="I894" s="259" t="s">
        <v>338</v>
      </c>
      <c r="J894" s="119"/>
      <c r="K894" s="119">
        <f t="shared" si="12"/>
        <v>44592</v>
      </c>
      <c r="L8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94" s="221" t="s">
        <v>321</v>
      </c>
      <c r="N894" s="221" t="s">
        <v>956</v>
      </c>
      <c r="O894" s="221" t="s">
        <v>4</v>
      </c>
      <c r="P894" s="118"/>
    </row>
    <row r="895" spans="2:16" x14ac:dyDescent="0.25">
      <c r="B895" s="221" t="s">
        <v>73</v>
      </c>
      <c r="C895" s="257" t="s">
        <v>1148</v>
      </c>
      <c r="D895" s="258">
        <v>44619</v>
      </c>
      <c r="E895" s="221" t="s">
        <v>337</v>
      </c>
      <c r="F895" s="260" t="s">
        <v>129</v>
      </c>
      <c r="G895" s="261">
        <v>280.84500000000003</v>
      </c>
      <c r="H895" s="123">
        <f>+ICF[[#This Row],[Сума във Валута]]/RESOURCE!$F$2</f>
        <v>86.793869774427733</v>
      </c>
      <c r="I895" s="259" t="s">
        <v>338</v>
      </c>
      <c r="J895" s="119"/>
      <c r="K895" s="119">
        <f t="shared" si="12"/>
        <v>44592</v>
      </c>
      <c r="L8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95" s="221" t="s">
        <v>321</v>
      </c>
      <c r="N895" s="221" t="s">
        <v>956</v>
      </c>
      <c r="O895" s="221" t="s">
        <v>4</v>
      </c>
      <c r="P895" s="118"/>
    </row>
    <row r="896" spans="2:16" x14ac:dyDescent="0.25">
      <c r="B896" s="221" t="s">
        <v>73</v>
      </c>
      <c r="C896" s="257" t="s">
        <v>1148</v>
      </c>
      <c r="D896" s="258">
        <v>44619</v>
      </c>
      <c r="E896" s="221" t="s">
        <v>337</v>
      </c>
      <c r="F896" s="260" t="s">
        <v>129</v>
      </c>
      <c r="G896" s="261">
        <v>182.07499999999999</v>
      </c>
      <c r="H896" s="123">
        <f>+ICF[[#This Row],[Сума във Валута]]/RESOURCE!$F$2</f>
        <v>56.269450548092102</v>
      </c>
      <c r="I896" s="259" t="s">
        <v>338</v>
      </c>
      <c r="J896" s="119"/>
      <c r="K896" s="119">
        <f t="shared" si="12"/>
        <v>44592</v>
      </c>
      <c r="L8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96" s="221" t="s">
        <v>321</v>
      </c>
      <c r="N896" s="221" t="s">
        <v>956</v>
      </c>
      <c r="O896" s="221" t="s">
        <v>4</v>
      </c>
      <c r="P896" s="118"/>
    </row>
    <row r="897" spans="2:16" x14ac:dyDescent="0.25">
      <c r="B897" s="221" t="s">
        <v>73</v>
      </c>
      <c r="C897" s="257" t="s">
        <v>1148</v>
      </c>
      <c r="D897" s="258">
        <v>44619</v>
      </c>
      <c r="E897" s="221" t="s">
        <v>337</v>
      </c>
      <c r="F897" s="260" t="s">
        <v>129</v>
      </c>
      <c r="G897" s="261">
        <v>403.41500000000002</v>
      </c>
      <c r="H897" s="123">
        <f>+ICF[[#This Row],[Сума във Валута]]/RESOURCE!$F$2</f>
        <v>124.67357074204904</v>
      </c>
      <c r="I897" s="259" t="s">
        <v>338</v>
      </c>
      <c r="J897" s="119"/>
      <c r="K897" s="119">
        <f t="shared" si="12"/>
        <v>44592</v>
      </c>
      <c r="L8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97" s="221" t="s">
        <v>321</v>
      </c>
      <c r="N897" s="221" t="s">
        <v>956</v>
      </c>
      <c r="O897" s="221" t="s">
        <v>4</v>
      </c>
      <c r="P897" s="118"/>
    </row>
    <row r="898" spans="2:16" x14ac:dyDescent="0.25">
      <c r="B898" s="221" t="s">
        <v>73</v>
      </c>
      <c r="C898" s="257" t="s">
        <v>1148</v>
      </c>
      <c r="D898" s="258">
        <v>44619</v>
      </c>
      <c r="E898" s="221" t="s">
        <v>337</v>
      </c>
      <c r="F898" s="260" t="s">
        <v>129</v>
      </c>
      <c r="G898" s="261">
        <v>213.61</v>
      </c>
      <c r="H898" s="123">
        <f>+ICF[[#This Row],[Сума във Валута]]/RESOURCE!$F$2</f>
        <v>66.015198855295651</v>
      </c>
      <c r="I898" s="259" t="s">
        <v>338</v>
      </c>
      <c r="J898" s="119"/>
      <c r="K898" s="119">
        <f t="shared" ref="K898:K961" si="13">$K$1</f>
        <v>44592</v>
      </c>
      <c r="L8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98" s="221" t="s">
        <v>321</v>
      </c>
      <c r="N898" s="221" t="s">
        <v>956</v>
      </c>
      <c r="O898" s="221" t="s">
        <v>4</v>
      </c>
      <c r="P898" s="118"/>
    </row>
    <row r="899" spans="2:16" x14ac:dyDescent="0.25">
      <c r="B899" s="221" t="s">
        <v>73</v>
      </c>
      <c r="C899" s="257" t="s">
        <v>1148</v>
      </c>
      <c r="D899" s="258">
        <v>44619</v>
      </c>
      <c r="E899" s="221" t="s">
        <v>337</v>
      </c>
      <c r="F899" s="260" t="s">
        <v>129</v>
      </c>
      <c r="G899" s="261">
        <v>182.07499999999999</v>
      </c>
      <c r="H899" s="123">
        <f>+ICF[[#This Row],[Сума във Валута]]/RESOURCE!$F$2</f>
        <v>56.269450548092102</v>
      </c>
      <c r="I899" s="259" t="s">
        <v>338</v>
      </c>
      <c r="J899" s="119"/>
      <c r="K899" s="119">
        <f t="shared" si="13"/>
        <v>44592</v>
      </c>
      <c r="L8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899" s="221" t="s">
        <v>321</v>
      </c>
      <c r="N899" s="221" t="s">
        <v>956</v>
      </c>
      <c r="O899" s="221" t="s">
        <v>4</v>
      </c>
      <c r="P899" s="118"/>
    </row>
    <row r="900" spans="2:16" x14ac:dyDescent="0.25">
      <c r="B900" s="221" t="s">
        <v>73</v>
      </c>
      <c r="C900" s="257" t="s">
        <v>1148</v>
      </c>
      <c r="D900" s="258">
        <v>44650</v>
      </c>
      <c r="E900" s="221" t="s">
        <v>337</v>
      </c>
      <c r="F900" s="260" t="s">
        <v>129</v>
      </c>
      <c r="G900" s="261">
        <v>395.08499999999998</v>
      </c>
      <c r="H900" s="123">
        <f>+ICF[[#This Row],[Сума във Валута]]/RESOURCE!$F$2</f>
        <v>122.09922213259904</v>
      </c>
      <c r="I900" s="259" t="s">
        <v>338</v>
      </c>
      <c r="J900" s="119"/>
      <c r="K900" s="119">
        <f t="shared" si="13"/>
        <v>44592</v>
      </c>
      <c r="L9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00" s="221" t="s">
        <v>321</v>
      </c>
      <c r="N900" s="221" t="s">
        <v>956</v>
      </c>
      <c r="O900" s="221" t="s">
        <v>4</v>
      </c>
      <c r="P900" s="118"/>
    </row>
    <row r="901" spans="2:16" x14ac:dyDescent="0.25">
      <c r="B901" s="221" t="s">
        <v>73</v>
      </c>
      <c r="C901" s="257" t="s">
        <v>1148</v>
      </c>
      <c r="D901" s="258">
        <v>44712</v>
      </c>
      <c r="E901" s="221" t="s">
        <v>337</v>
      </c>
      <c r="F901" s="260" t="s">
        <v>129</v>
      </c>
      <c r="G901" s="261">
        <v>426.62</v>
      </c>
      <c r="H901" s="123">
        <f>+ICF[[#This Row],[Сума във Валута]]/RESOURCE!$F$2</f>
        <v>131.84497043980258</v>
      </c>
      <c r="I901" s="259" t="s">
        <v>338</v>
      </c>
      <c r="J901" s="119"/>
      <c r="K901" s="119">
        <f t="shared" si="13"/>
        <v>44592</v>
      </c>
      <c r="L9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01" s="221" t="s">
        <v>321</v>
      </c>
      <c r="N901" s="221" t="s">
        <v>956</v>
      </c>
      <c r="O901" s="221" t="s">
        <v>4</v>
      </c>
      <c r="P901" s="118"/>
    </row>
    <row r="902" spans="2:16" x14ac:dyDescent="0.25">
      <c r="B902" s="221" t="s">
        <v>73</v>
      </c>
      <c r="C902" s="257" t="s">
        <v>1148</v>
      </c>
      <c r="D902" s="258">
        <v>44712</v>
      </c>
      <c r="E902" s="221" t="s">
        <v>337</v>
      </c>
      <c r="F902" s="260" t="s">
        <v>129</v>
      </c>
      <c r="G902" s="261">
        <v>213.61</v>
      </c>
      <c r="H902" s="123">
        <f>+ICF[[#This Row],[Сума във Валута]]/RESOURCE!$F$2</f>
        <v>66.015198855295651</v>
      </c>
      <c r="I902" s="259" t="s">
        <v>338</v>
      </c>
      <c r="J902" s="119"/>
      <c r="K902" s="119">
        <f t="shared" si="13"/>
        <v>44592</v>
      </c>
      <c r="L9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02" s="221" t="s">
        <v>321</v>
      </c>
      <c r="N902" s="221" t="s">
        <v>956</v>
      </c>
      <c r="O902" s="221" t="s">
        <v>4</v>
      </c>
      <c r="P902" s="118"/>
    </row>
    <row r="903" spans="2:16" x14ac:dyDescent="0.25">
      <c r="B903" s="221" t="s">
        <v>73</v>
      </c>
      <c r="C903" s="257" t="s">
        <v>1148</v>
      </c>
      <c r="D903" s="258">
        <v>44712</v>
      </c>
      <c r="E903" s="221" t="s">
        <v>337</v>
      </c>
      <c r="F903" s="260" t="s">
        <v>129</v>
      </c>
      <c r="G903" s="261">
        <v>370.80900000000003</v>
      </c>
      <c r="H903" s="123">
        <f>+ICF[[#This Row],[Сума във Валута]]/RESOURCE!$F$2</f>
        <v>114.59683475648764</v>
      </c>
      <c r="I903" s="259" t="s">
        <v>338</v>
      </c>
      <c r="J903" s="119"/>
      <c r="K903" s="119">
        <f t="shared" si="13"/>
        <v>44592</v>
      </c>
      <c r="L9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03" s="221" t="s">
        <v>321</v>
      </c>
      <c r="N903" s="221" t="s">
        <v>956</v>
      </c>
      <c r="O903" s="221" t="s">
        <v>4</v>
      </c>
      <c r="P903" s="118"/>
    </row>
    <row r="904" spans="2:16" x14ac:dyDescent="0.25">
      <c r="B904" s="221" t="s">
        <v>73</v>
      </c>
      <c r="C904" s="257" t="s">
        <v>1150</v>
      </c>
      <c r="D904" s="258">
        <v>44590</v>
      </c>
      <c r="E904" s="221" t="s">
        <v>337</v>
      </c>
      <c r="F904" s="260" t="s">
        <v>129</v>
      </c>
      <c r="G904" s="261">
        <v>53.822000000000003</v>
      </c>
      <c r="H904" s="123">
        <f>+ICF[[#This Row],[Сума във Валута]]/RESOURCE!$F$2</f>
        <v>16.633444280650355</v>
      </c>
      <c r="I904" s="259" t="s">
        <v>338</v>
      </c>
      <c r="J904" s="119"/>
      <c r="K904" s="119">
        <f t="shared" si="13"/>
        <v>44592</v>
      </c>
      <c r="L9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04" s="221" t="s">
        <v>321</v>
      </c>
      <c r="N904" s="221" t="s">
        <v>956</v>
      </c>
      <c r="O904" s="221" t="s">
        <v>4</v>
      </c>
      <c r="P904" s="118"/>
    </row>
    <row r="905" spans="2:16" x14ac:dyDescent="0.25">
      <c r="B905" s="221" t="s">
        <v>73</v>
      </c>
      <c r="C905" s="257" t="s">
        <v>1150</v>
      </c>
      <c r="D905" s="258">
        <v>44603</v>
      </c>
      <c r="E905" s="221" t="s">
        <v>337</v>
      </c>
      <c r="F905" s="260" t="s">
        <v>129</v>
      </c>
      <c r="G905" s="261">
        <v>390.25799999999998</v>
      </c>
      <c r="H905" s="123">
        <f>+ICF[[#This Row],[Сума във Валута]]/RESOURCE!$F$2</f>
        <v>120.60745973910382</v>
      </c>
      <c r="I905" s="259" t="s">
        <v>338</v>
      </c>
      <c r="J905" s="119"/>
      <c r="K905" s="119">
        <f t="shared" si="13"/>
        <v>44592</v>
      </c>
      <c r="L9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905" s="221" t="s">
        <v>321</v>
      </c>
      <c r="N905" s="221" t="s">
        <v>956</v>
      </c>
      <c r="O905" s="221" t="s">
        <v>4</v>
      </c>
      <c r="P905" s="118"/>
    </row>
    <row r="906" spans="2:16" x14ac:dyDescent="0.25">
      <c r="B906" s="221" t="s">
        <v>73</v>
      </c>
      <c r="C906" s="257" t="s">
        <v>1150</v>
      </c>
      <c r="D906" s="258">
        <v>44628</v>
      </c>
      <c r="E906" s="221" t="s">
        <v>337</v>
      </c>
      <c r="F906" s="260" t="s">
        <v>129</v>
      </c>
      <c r="G906" s="261">
        <v>7818.9</v>
      </c>
      <c r="H906" s="123">
        <f>+ICF[[#This Row],[Сума във Валута]]/RESOURCE!$F$2</f>
        <v>2416.3954792831382</v>
      </c>
      <c r="I906" s="259" t="s">
        <v>338</v>
      </c>
      <c r="J906" s="119"/>
      <c r="K906" s="119">
        <f t="shared" si="13"/>
        <v>44592</v>
      </c>
      <c r="L9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906" s="221" t="s">
        <v>321</v>
      </c>
      <c r="N906" s="221" t="s">
        <v>956</v>
      </c>
      <c r="O906" s="221" t="s">
        <v>4</v>
      </c>
      <c r="P906" s="118"/>
    </row>
    <row r="907" spans="2:16" x14ac:dyDescent="0.25">
      <c r="B907" s="221" t="s">
        <v>73</v>
      </c>
      <c r="C907" s="257" t="s">
        <v>1150</v>
      </c>
      <c r="D907" s="258">
        <v>44660</v>
      </c>
      <c r="E907" s="221" t="s">
        <v>337</v>
      </c>
      <c r="F907" s="260" t="s">
        <v>129</v>
      </c>
      <c r="G907" s="261">
        <v>7818.9</v>
      </c>
      <c r="H907" s="123">
        <f>+ICF[[#This Row],[Сума във Валута]]/RESOURCE!$F$2</f>
        <v>2416.3954792831382</v>
      </c>
      <c r="I907" s="259" t="s">
        <v>338</v>
      </c>
      <c r="J907" s="119"/>
      <c r="K907" s="119">
        <f t="shared" si="13"/>
        <v>44592</v>
      </c>
      <c r="L9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07" s="221" t="s">
        <v>321</v>
      </c>
      <c r="N907" s="221" t="s">
        <v>956</v>
      </c>
      <c r="O907" s="221" t="s">
        <v>4</v>
      </c>
      <c r="P907" s="118"/>
    </row>
    <row r="908" spans="2:16" x14ac:dyDescent="0.25">
      <c r="B908" s="221" t="s">
        <v>73</v>
      </c>
      <c r="C908" s="257" t="s">
        <v>1150</v>
      </c>
      <c r="D908" s="258">
        <v>44665</v>
      </c>
      <c r="E908" s="221" t="s">
        <v>337</v>
      </c>
      <c r="F908" s="260" t="s">
        <v>129</v>
      </c>
      <c r="G908" s="261">
        <v>61.182000000000002</v>
      </c>
      <c r="H908" s="123">
        <f>+ICF[[#This Row],[Сума във Валута]]/RESOURCE!$F$2</f>
        <v>18.908018802325259</v>
      </c>
      <c r="I908" s="259" t="s">
        <v>338</v>
      </c>
      <c r="J908" s="119"/>
      <c r="K908" s="119">
        <f t="shared" si="13"/>
        <v>44592</v>
      </c>
      <c r="L9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08" s="221" t="s">
        <v>321</v>
      </c>
      <c r="N908" s="221" t="s">
        <v>956</v>
      </c>
      <c r="O908" s="221" t="s">
        <v>4</v>
      </c>
      <c r="P908" s="118"/>
    </row>
    <row r="909" spans="2:16" x14ac:dyDescent="0.25">
      <c r="B909" s="221" t="s">
        <v>73</v>
      </c>
      <c r="C909" s="257" t="s">
        <v>1150</v>
      </c>
      <c r="D909" s="258">
        <v>44670</v>
      </c>
      <c r="E909" s="221" t="s">
        <v>337</v>
      </c>
      <c r="F909" s="260" t="s">
        <v>129</v>
      </c>
      <c r="G909" s="261">
        <v>295.72000000000003</v>
      </c>
      <c r="H909" s="123">
        <f>+ICF[[#This Row],[Сума във Валута]]/RESOURCE!$F$2</f>
        <v>91.390920862731292</v>
      </c>
      <c r="I909" s="259" t="s">
        <v>338</v>
      </c>
      <c r="J909" s="119"/>
      <c r="K909" s="119">
        <f t="shared" si="13"/>
        <v>44592</v>
      </c>
      <c r="L9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09" s="221" t="s">
        <v>321</v>
      </c>
      <c r="N909" s="221" t="s">
        <v>956</v>
      </c>
      <c r="O909" s="221" t="s">
        <v>4</v>
      </c>
      <c r="P909" s="118"/>
    </row>
    <row r="910" spans="2:16" x14ac:dyDescent="0.25">
      <c r="B910" s="221" t="s">
        <v>73</v>
      </c>
      <c r="C910" s="257" t="s">
        <v>1150</v>
      </c>
      <c r="D910" s="258">
        <v>44674</v>
      </c>
      <c r="E910" s="221" t="s">
        <v>337</v>
      </c>
      <c r="F910" s="260" t="s">
        <v>129</v>
      </c>
      <c r="G910" s="261">
        <v>755.06</v>
      </c>
      <c r="H910" s="123">
        <f>+ICF[[#This Row],[Сума във Валута]]/RESOURCE!$F$2</f>
        <v>233.34785846954509</v>
      </c>
      <c r="I910" s="259" t="s">
        <v>338</v>
      </c>
      <c r="J910" s="119"/>
      <c r="K910" s="119">
        <f t="shared" si="13"/>
        <v>44592</v>
      </c>
      <c r="L9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10" s="221" t="s">
        <v>321</v>
      </c>
      <c r="N910" s="221" t="s">
        <v>956</v>
      </c>
      <c r="O910" s="221" t="s">
        <v>4</v>
      </c>
      <c r="P910" s="118"/>
    </row>
    <row r="911" spans="2:16" x14ac:dyDescent="0.25">
      <c r="B911" s="221" t="s">
        <v>73</v>
      </c>
      <c r="C911" s="257" t="s">
        <v>1150</v>
      </c>
      <c r="D911" s="258">
        <v>44692</v>
      </c>
      <c r="E911" s="221" t="s">
        <v>337</v>
      </c>
      <c r="F911" s="260" t="s">
        <v>129</v>
      </c>
      <c r="G911" s="261">
        <v>377.83</v>
      </c>
      <c r="H911" s="123">
        <f>+ICF[[#This Row],[Сума във Валута]]/RESOURCE!$F$2</f>
        <v>116.7666428701669</v>
      </c>
      <c r="I911" s="259" t="s">
        <v>338</v>
      </c>
      <c r="J911" s="119"/>
      <c r="K911" s="119">
        <f t="shared" si="13"/>
        <v>44592</v>
      </c>
      <c r="L9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11" s="221" t="s">
        <v>321</v>
      </c>
      <c r="N911" s="221" t="s">
        <v>956</v>
      </c>
      <c r="O911" s="221" t="s">
        <v>4</v>
      </c>
      <c r="P911" s="118"/>
    </row>
    <row r="912" spans="2:16" x14ac:dyDescent="0.25">
      <c r="B912" s="221" t="s">
        <v>73</v>
      </c>
      <c r="C912" s="257" t="s">
        <v>1150</v>
      </c>
      <c r="D912" s="258">
        <v>44699</v>
      </c>
      <c r="E912" s="221" t="s">
        <v>337</v>
      </c>
      <c r="F912" s="260" t="s">
        <v>129</v>
      </c>
      <c r="G912" s="261">
        <v>7818.9</v>
      </c>
      <c r="H912" s="123">
        <f>+ICF[[#This Row],[Сума във Валута]]/RESOURCE!$F$2</f>
        <v>2416.3954792831382</v>
      </c>
      <c r="I912" s="259" t="s">
        <v>338</v>
      </c>
      <c r="J912" s="119"/>
      <c r="K912" s="119">
        <f t="shared" si="13"/>
        <v>44592</v>
      </c>
      <c r="L9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12" s="221" t="s">
        <v>321</v>
      </c>
      <c r="N912" s="221" t="s">
        <v>956</v>
      </c>
      <c r="O912" s="221" t="s">
        <v>4</v>
      </c>
      <c r="P912" s="118"/>
    </row>
    <row r="913" spans="2:16" x14ac:dyDescent="0.25">
      <c r="B913" s="221" t="s">
        <v>73</v>
      </c>
      <c r="C913" s="257" t="s">
        <v>1151</v>
      </c>
      <c r="D913" s="258">
        <v>44591</v>
      </c>
      <c r="E913" s="221" t="s">
        <v>337</v>
      </c>
      <c r="F913" s="260" t="s">
        <v>129</v>
      </c>
      <c r="G913" s="261">
        <v>442.09</v>
      </c>
      <c r="H913" s="123">
        <f>+ICF[[#This Row],[Сума във Валута]]/RESOURCE!$F$2</f>
        <v>136.62590357163828</v>
      </c>
      <c r="I913" s="259" t="s">
        <v>338</v>
      </c>
      <c r="J913" s="119"/>
      <c r="K913" s="119">
        <f t="shared" si="13"/>
        <v>44592</v>
      </c>
      <c r="L9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13" s="221" t="s">
        <v>321</v>
      </c>
      <c r="N913" s="221" t="s">
        <v>956</v>
      </c>
      <c r="O913" s="221" t="s">
        <v>4</v>
      </c>
      <c r="P913" s="118"/>
    </row>
    <row r="914" spans="2:16" x14ac:dyDescent="0.25">
      <c r="B914" s="221" t="s">
        <v>73</v>
      </c>
      <c r="C914" s="257" t="s">
        <v>1151</v>
      </c>
      <c r="D914" s="258">
        <v>44607</v>
      </c>
      <c r="E914" s="221" t="s">
        <v>337</v>
      </c>
      <c r="F914" s="260" t="s">
        <v>129</v>
      </c>
      <c r="G914" s="261">
        <v>221.345</v>
      </c>
      <c r="H914" s="123">
        <f>+ICF[[#This Row],[Сума във Валута]]/RESOURCE!$F$2</f>
        <v>68.405665421213499</v>
      </c>
      <c r="I914" s="259" t="s">
        <v>338</v>
      </c>
      <c r="J914" s="119"/>
      <c r="K914" s="119">
        <f t="shared" si="13"/>
        <v>44592</v>
      </c>
      <c r="L9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914" s="221" t="s">
        <v>321</v>
      </c>
      <c r="N914" s="221" t="s">
        <v>956</v>
      </c>
      <c r="O914" s="221" t="s">
        <v>4</v>
      </c>
      <c r="P914" s="118"/>
    </row>
    <row r="915" spans="2:16" x14ac:dyDescent="0.25">
      <c r="B915" s="221" t="s">
        <v>73</v>
      </c>
      <c r="C915" s="257" t="s">
        <v>1151</v>
      </c>
      <c r="D915" s="258">
        <v>44616</v>
      </c>
      <c r="E915" s="221" t="s">
        <v>337</v>
      </c>
      <c r="F915" s="260" t="s">
        <v>129</v>
      </c>
      <c r="G915" s="261">
        <v>298.10000000000002</v>
      </c>
      <c r="H915" s="123">
        <f>+ICF[[#This Row],[Сума във Валута]]/RESOURCE!$F$2</f>
        <v>92.126449036859853</v>
      </c>
      <c r="I915" s="259" t="s">
        <v>338</v>
      </c>
      <c r="J915" s="119"/>
      <c r="K915" s="119">
        <f t="shared" si="13"/>
        <v>44592</v>
      </c>
      <c r="L9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915" s="221" t="s">
        <v>321</v>
      </c>
      <c r="N915" s="221" t="s">
        <v>956</v>
      </c>
      <c r="O915" s="221" t="s">
        <v>4</v>
      </c>
      <c r="P915" s="118"/>
    </row>
    <row r="916" spans="2:16" x14ac:dyDescent="0.25">
      <c r="B916" s="221" t="s">
        <v>73</v>
      </c>
      <c r="C916" s="257" t="s">
        <v>756</v>
      </c>
      <c r="D916" s="258">
        <v>44589</v>
      </c>
      <c r="E916" s="221" t="s">
        <v>337</v>
      </c>
      <c r="F916" s="260" t="s">
        <v>129</v>
      </c>
      <c r="G916" s="261">
        <v>1621.8679999999999</v>
      </c>
      <c r="H916" s="123">
        <f>+ICF[[#This Row],[Сума във Валута]]/RESOURCE!$F$2</f>
        <v>501.23092803258572</v>
      </c>
      <c r="I916" s="259" t="s">
        <v>338</v>
      </c>
      <c r="J916" s="119"/>
      <c r="K916" s="119">
        <f t="shared" si="13"/>
        <v>44592</v>
      </c>
      <c r="L9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16" s="221" t="s">
        <v>321</v>
      </c>
      <c r="N916" s="221" t="s">
        <v>956</v>
      </c>
      <c r="O916" s="221" t="s">
        <v>4</v>
      </c>
      <c r="P916" s="118"/>
    </row>
    <row r="917" spans="2:16" x14ac:dyDescent="0.25">
      <c r="B917" s="221" t="s">
        <v>73</v>
      </c>
      <c r="C917" s="257" t="s">
        <v>756</v>
      </c>
      <c r="D917" s="258">
        <v>44622</v>
      </c>
      <c r="E917" s="221" t="s">
        <v>337</v>
      </c>
      <c r="F917" s="260" t="s">
        <v>129</v>
      </c>
      <c r="G917" s="261">
        <v>3015.8620000000001</v>
      </c>
      <c r="H917" s="123">
        <f>+ICF[[#This Row],[Сума във Валута]]/RESOURCE!$F$2</f>
        <v>932.03843289232555</v>
      </c>
      <c r="I917" s="259" t="s">
        <v>338</v>
      </c>
      <c r="J917" s="119"/>
      <c r="K917" s="119">
        <f t="shared" si="13"/>
        <v>44592</v>
      </c>
      <c r="L9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917" s="221" t="s">
        <v>321</v>
      </c>
      <c r="N917" s="221" t="s">
        <v>956</v>
      </c>
      <c r="O917" s="221" t="s">
        <v>4</v>
      </c>
      <c r="P917" s="118"/>
    </row>
    <row r="918" spans="2:16" x14ac:dyDescent="0.25">
      <c r="B918" s="221" t="s">
        <v>73</v>
      </c>
      <c r="C918" s="257" t="s">
        <v>811</v>
      </c>
      <c r="D918" s="258">
        <v>44712</v>
      </c>
      <c r="E918" s="221" t="s">
        <v>337</v>
      </c>
      <c r="F918" s="260" t="s">
        <v>129</v>
      </c>
      <c r="G918" s="261">
        <v>5770.2160000000003</v>
      </c>
      <c r="H918" s="123">
        <f>+ICF[[#This Row],[Сума във Валута]]/RESOURCE!$F$2</f>
        <v>1783.2590079022923</v>
      </c>
      <c r="I918" s="259" t="s">
        <v>338</v>
      </c>
      <c r="J918" s="119"/>
      <c r="K918" s="119">
        <f t="shared" si="13"/>
        <v>44592</v>
      </c>
      <c r="L9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18" s="221" t="s">
        <v>321</v>
      </c>
      <c r="N918" s="221" t="s">
        <v>956</v>
      </c>
      <c r="O918" s="221" t="s">
        <v>4</v>
      </c>
      <c r="P918" s="118"/>
    </row>
    <row r="919" spans="2:16" x14ac:dyDescent="0.25">
      <c r="B919" s="221" t="s">
        <v>73</v>
      </c>
      <c r="C919" s="257" t="s">
        <v>1126</v>
      </c>
      <c r="D919" s="258">
        <v>44560</v>
      </c>
      <c r="E919" s="221" t="s">
        <v>337</v>
      </c>
      <c r="F919" s="260" t="s">
        <v>129</v>
      </c>
      <c r="G919" s="261">
        <v>2400</v>
      </c>
      <c r="H919" s="123">
        <f>+ICF[[#This Row],[Сума във Валута]]/RESOURCE!$F$2</f>
        <v>741.70908315485963</v>
      </c>
      <c r="I919" s="259" t="s">
        <v>338</v>
      </c>
      <c r="J919" s="119"/>
      <c r="K919" s="119">
        <f t="shared" si="13"/>
        <v>44592</v>
      </c>
      <c r="L9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19" s="221" t="s">
        <v>321</v>
      </c>
      <c r="N919" s="221" t="s">
        <v>956</v>
      </c>
      <c r="O919" s="221" t="s">
        <v>4</v>
      </c>
      <c r="P919" s="118"/>
    </row>
    <row r="920" spans="2:16" x14ac:dyDescent="0.25">
      <c r="B920" s="221" t="s">
        <v>73</v>
      </c>
      <c r="C920" s="257" t="s">
        <v>1126</v>
      </c>
      <c r="D920" s="258">
        <v>44588</v>
      </c>
      <c r="E920" s="221" t="s">
        <v>337</v>
      </c>
      <c r="F920" s="260" t="s">
        <v>129</v>
      </c>
      <c r="G920" s="261">
        <v>5848.1109999999999</v>
      </c>
      <c r="H920" s="123">
        <f>+ICF[[#This Row],[Сума във Валута]]/RESOURCE!$F$2</f>
        <v>1807.3321033324371</v>
      </c>
      <c r="I920" s="259" t="s">
        <v>338</v>
      </c>
      <c r="J920" s="119"/>
      <c r="K920" s="119">
        <f t="shared" si="13"/>
        <v>44592</v>
      </c>
      <c r="L9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20" s="221" t="s">
        <v>321</v>
      </c>
      <c r="N920" s="221" t="s">
        <v>956</v>
      </c>
      <c r="O920" s="221" t="s">
        <v>4</v>
      </c>
      <c r="P920" s="118"/>
    </row>
    <row r="921" spans="2:16" x14ac:dyDescent="0.25">
      <c r="B921" s="221" t="s">
        <v>73</v>
      </c>
      <c r="C921" s="257" t="s">
        <v>559</v>
      </c>
      <c r="D921" s="258">
        <v>44682</v>
      </c>
      <c r="E921" s="221" t="s">
        <v>337</v>
      </c>
      <c r="F921" s="260" t="s">
        <v>129</v>
      </c>
      <c r="G921" s="261">
        <v>6375.8149999999996</v>
      </c>
      <c r="H921" s="123">
        <f>+ICF[[#This Row],[Сума във Валута]]/RESOURCE!$F$2</f>
        <v>1970.416624172917</v>
      </c>
      <c r="I921" s="259" t="s">
        <v>338</v>
      </c>
      <c r="J921" s="119"/>
      <c r="K921" s="119">
        <f t="shared" si="13"/>
        <v>44592</v>
      </c>
      <c r="L9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21" s="221" t="s">
        <v>321</v>
      </c>
      <c r="N921" s="221" t="s">
        <v>956</v>
      </c>
      <c r="O921" s="221" t="s">
        <v>4</v>
      </c>
      <c r="P921" s="118"/>
    </row>
    <row r="922" spans="2:16" x14ac:dyDescent="0.25">
      <c r="B922" s="221" t="s">
        <v>73</v>
      </c>
      <c r="C922" s="257" t="s">
        <v>615</v>
      </c>
      <c r="D922" s="258">
        <v>44682</v>
      </c>
      <c r="E922" s="221" t="s">
        <v>337</v>
      </c>
      <c r="F922" s="260" t="s">
        <v>129</v>
      </c>
      <c r="G922" s="261">
        <v>1676.0709999999999</v>
      </c>
      <c r="H922" s="123">
        <f>+ICF[[#This Row],[Сума във Валута]]/RESOURCE!$F$2</f>
        <v>517.98211863018696</v>
      </c>
      <c r="I922" s="259" t="s">
        <v>338</v>
      </c>
      <c r="J922" s="119"/>
      <c r="K922" s="119">
        <f t="shared" si="13"/>
        <v>44592</v>
      </c>
      <c r="L9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22" s="221" t="s">
        <v>321</v>
      </c>
      <c r="N922" s="221" t="s">
        <v>956</v>
      </c>
      <c r="O922" s="221" t="s">
        <v>4</v>
      </c>
      <c r="P922" s="118"/>
    </row>
    <row r="923" spans="2:16" x14ac:dyDescent="0.25">
      <c r="B923" s="221" t="s">
        <v>73</v>
      </c>
      <c r="C923" s="257" t="s">
        <v>691</v>
      </c>
      <c r="D923" s="258">
        <v>44650</v>
      </c>
      <c r="E923" s="221" t="s">
        <v>337</v>
      </c>
      <c r="F923" s="260" t="s">
        <v>129</v>
      </c>
      <c r="G923" s="261">
        <v>347.666</v>
      </c>
      <c r="H923" s="123">
        <f>+ICF[[#This Row],[Сума във Валута]]/RESOURCE!$F$2</f>
        <v>107.44459587671558</v>
      </c>
      <c r="I923" s="259" t="s">
        <v>338</v>
      </c>
      <c r="J923" s="119"/>
      <c r="K923" s="119">
        <f t="shared" si="13"/>
        <v>44592</v>
      </c>
      <c r="L9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23" s="221" t="s">
        <v>321</v>
      </c>
      <c r="N923" s="221" t="s">
        <v>956</v>
      </c>
      <c r="O923" s="221" t="s">
        <v>4</v>
      </c>
      <c r="P923" s="118"/>
    </row>
    <row r="924" spans="2:16" x14ac:dyDescent="0.25">
      <c r="B924" s="221" t="s">
        <v>73</v>
      </c>
      <c r="C924" s="257" t="s">
        <v>691</v>
      </c>
      <c r="D924" s="258">
        <v>44682</v>
      </c>
      <c r="E924" s="221" t="s">
        <v>337</v>
      </c>
      <c r="F924" s="260" t="s">
        <v>129</v>
      </c>
      <c r="G924" s="261">
        <v>787.28300000000002</v>
      </c>
      <c r="H924" s="123">
        <f>+ICF[[#This Row],[Сума във Валута]]/RESOURCE!$F$2</f>
        <v>243.30623004725305</v>
      </c>
      <c r="I924" s="259" t="s">
        <v>338</v>
      </c>
      <c r="J924" s="119"/>
      <c r="K924" s="119">
        <f t="shared" si="13"/>
        <v>44592</v>
      </c>
      <c r="L9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24" s="221" t="s">
        <v>321</v>
      </c>
      <c r="N924" s="221" t="s">
        <v>956</v>
      </c>
      <c r="O924" s="221" t="s">
        <v>4</v>
      </c>
      <c r="P924" s="118"/>
    </row>
    <row r="925" spans="2:16" x14ac:dyDescent="0.25">
      <c r="B925" s="221" t="s">
        <v>73</v>
      </c>
      <c r="C925" s="257" t="s">
        <v>774</v>
      </c>
      <c r="D925" s="258">
        <v>44682</v>
      </c>
      <c r="E925" s="221" t="s">
        <v>337</v>
      </c>
      <c r="F925" s="260" t="s">
        <v>129</v>
      </c>
      <c r="G925" s="261">
        <v>6505.4139999999998</v>
      </c>
      <c r="H925" s="123">
        <f>+ICF[[#This Row],[Сума във Валута]]/RESOURCE!$F$2</f>
        <v>2010.4686056178282</v>
      </c>
      <c r="I925" s="259" t="s">
        <v>338</v>
      </c>
      <c r="J925" s="119"/>
      <c r="K925" s="119">
        <f t="shared" si="13"/>
        <v>44592</v>
      </c>
      <c r="L9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25" s="221" t="s">
        <v>321</v>
      </c>
      <c r="N925" s="221" t="s">
        <v>956</v>
      </c>
      <c r="O925" s="221" t="s">
        <v>4</v>
      </c>
      <c r="P925" s="118"/>
    </row>
    <row r="926" spans="2:16" x14ac:dyDescent="0.25">
      <c r="B926" s="221" t="s">
        <v>73</v>
      </c>
      <c r="C926" s="257" t="s">
        <v>387</v>
      </c>
      <c r="D926" s="258">
        <v>44622</v>
      </c>
      <c r="E926" s="221" t="s">
        <v>337</v>
      </c>
      <c r="F926" s="260" t="s">
        <v>129</v>
      </c>
      <c r="G926" s="261">
        <v>1748.7159999999999</v>
      </c>
      <c r="H926" s="123">
        <f>+ICF[[#This Row],[Сума във Валута]]/RESOURCE!$F$2</f>
        <v>540.43272544093054</v>
      </c>
      <c r="I926" s="259" t="s">
        <v>338</v>
      </c>
      <c r="J926" s="119"/>
      <c r="K926" s="119">
        <f t="shared" si="13"/>
        <v>44592</v>
      </c>
      <c r="L9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926" s="221" t="s">
        <v>321</v>
      </c>
      <c r="N926" s="221" t="s">
        <v>956</v>
      </c>
      <c r="O926" s="221" t="s">
        <v>4</v>
      </c>
      <c r="P926" s="118"/>
    </row>
    <row r="927" spans="2:16" x14ac:dyDescent="0.25">
      <c r="B927" s="221" t="s">
        <v>73</v>
      </c>
      <c r="C927" s="257" t="s">
        <v>798</v>
      </c>
      <c r="D927" s="258">
        <v>43768</v>
      </c>
      <c r="E927" s="221" t="s">
        <v>337</v>
      </c>
      <c r="F927" s="260" t="s">
        <v>129</v>
      </c>
      <c r="G927" s="261">
        <v>3</v>
      </c>
      <c r="H927" s="123">
        <f>+ICF[[#This Row],[Сума във Валута]]/RESOURCE!$F$2</f>
        <v>0.92713635394357452</v>
      </c>
      <c r="I927" s="259" t="s">
        <v>338</v>
      </c>
      <c r="J927" s="119"/>
      <c r="K927" s="119">
        <f t="shared" si="13"/>
        <v>44592</v>
      </c>
      <c r="L9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27" s="221" t="s">
        <v>321</v>
      </c>
      <c r="N927" s="221" t="s">
        <v>956</v>
      </c>
      <c r="O927" s="221" t="s">
        <v>4</v>
      </c>
      <c r="P927" s="118"/>
    </row>
    <row r="928" spans="2:16" x14ac:dyDescent="0.25">
      <c r="B928" s="221" t="s">
        <v>73</v>
      </c>
      <c r="C928" s="257" t="s">
        <v>798</v>
      </c>
      <c r="D928" s="258">
        <v>44588</v>
      </c>
      <c r="E928" s="221" t="s">
        <v>337</v>
      </c>
      <c r="F928" s="260" t="s">
        <v>129</v>
      </c>
      <c r="G928" s="261">
        <v>2900</v>
      </c>
      <c r="H928" s="123">
        <f>+ICF[[#This Row],[Сума във Валута]]/RESOURCE!$F$2</f>
        <v>896.23180881212204</v>
      </c>
      <c r="I928" s="259" t="s">
        <v>338</v>
      </c>
      <c r="J928" s="119"/>
      <c r="K928" s="119">
        <f t="shared" si="13"/>
        <v>44592</v>
      </c>
      <c r="L9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28" s="221" t="s">
        <v>321</v>
      </c>
      <c r="N928" s="221" t="s">
        <v>956</v>
      </c>
      <c r="O928" s="221" t="s">
        <v>4</v>
      </c>
      <c r="P928" s="118"/>
    </row>
    <row r="929" spans="2:16" x14ac:dyDescent="0.25">
      <c r="B929" s="221" t="s">
        <v>73</v>
      </c>
      <c r="C929" s="257" t="s">
        <v>798</v>
      </c>
      <c r="D929" s="258">
        <v>44622</v>
      </c>
      <c r="E929" s="221" t="s">
        <v>337</v>
      </c>
      <c r="F929" s="260" t="s">
        <v>129</v>
      </c>
      <c r="G929" s="261">
        <v>3247.1869999999999</v>
      </c>
      <c r="H929" s="123">
        <f>+ICF[[#This Row],[Сума във Валута]]/RESOURCE!$F$2</f>
        <v>1003.5283719176579</v>
      </c>
      <c r="I929" s="259" t="s">
        <v>338</v>
      </c>
      <c r="J929" s="119"/>
      <c r="K929" s="119">
        <f t="shared" si="13"/>
        <v>44592</v>
      </c>
      <c r="L9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929" s="221" t="s">
        <v>321</v>
      </c>
      <c r="N929" s="221" t="s">
        <v>956</v>
      </c>
      <c r="O929" s="221" t="s">
        <v>4</v>
      </c>
      <c r="P929" s="118"/>
    </row>
    <row r="930" spans="2:16" x14ac:dyDescent="0.25">
      <c r="B930" s="221" t="s">
        <v>73</v>
      </c>
      <c r="C930" s="257" t="s">
        <v>1281</v>
      </c>
      <c r="D930" s="258">
        <v>43467</v>
      </c>
      <c r="E930" s="221" t="s">
        <v>337</v>
      </c>
      <c r="F930" s="260" t="s">
        <v>129</v>
      </c>
      <c r="G930" s="261">
        <v>-13.494999999999999</v>
      </c>
      <c r="H930" s="123">
        <f>+ICF[[#This Row],[Сума във Валута]]/RESOURCE!$F$2</f>
        <v>-4.1705683654895118</v>
      </c>
      <c r="I930" s="259" t="s">
        <v>338</v>
      </c>
      <c r="J930" s="119"/>
      <c r="K930" s="119">
        <f t="shared" si="13"/>
        <v>44592</v>
      </c>
      <c r="L9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30" s="221" t="s">
        <v>321</v>
      </c>
      <c r="N930" s="221" t="s">
        <v>956</v>
      </c>
      <c r="O930" s="221" t="s">
        <v>4</v>
      </c>
      <c r="P930" s="118"/>
    </row>
    <row r="931" spans="2:16" x14ac:dyDescent="0.25">
      <c r="B931" s="221" t="s">
        <v>73</v>
      </c>
      <c r="C931" s="257" t="s">
        <v>882</v>
      </c>
      <c r="D931" s="258">
        <v>44661</v>
      </c>
      <c r="E931" s="221" t="s">
        <v>337</v>
      </c>
      <c r="F931" s="260" t="s">
        <v>129</v>
      </c>
      <c r="G931" s="261">
        <v>-5000</v>
      </c>
      <c r="H931" s="123">
        <f>+ICF[[#This Row],[Сума във Валута]]/RESOURCE!$F$2</f>
        <v>-1545.2272565726241</v>
      </c>
      <c r="I931" s="259" t="s">
        <v>338</v>
      </c>
      <c r="J931" s="119"/>
      <c r="K931" s="119">
        <f t="shared" si="13"/>
        <v>44592</v>
      </c>
      <c r="L9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31" s="221" t="s">
        <v>321</v>
      </c>
      <c r="N931" s="221" t="s">
        <v>956</v>
      </c>
      <c r="O931" s="221" t="s">
        <v>4</v>
      </c>
      <c r="P931" s="118"/>
    </row>
    <row r="932" spans="2:16" x14ac:dyDescent="0.25">
      <c r="B932" s="221" t="s">
        <v>73</v>
      </c>
      <c r="C932" s="257" t="s">
        <v>882</v>
      </c>
      <c r="D932" s="258">
        <v>44668</v>
      </c>
      <c r="E932" s="221" t="s">
        <v>337</v>
      </c>
      <c r="F932" s="260" t="s">
        <v>129</v>
      </c>
      <c r="G932" s="261">
        <v>-3800</v>
      </c>
      <c r="H932" s="123">
        <f>+ICF[[#This Row],[Сума във Валута]]/RESOURCE!$F$2</f>
        <v>-1174.3727149951944</v>
      </c>
      <c r="I932" s="259" t="s">
        <v>338</v>
      </c>
      <c r="J932" s="119"/>
      <c r="K932" s="119">
        <f t="shared" si="13"/>
        <v>44592</v>
      </c>
      <c r="L9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32" s="221" t="s">
        <v>321</v>
      </c>
      <c r="N932" s="221" t="s">
        <v>956</v>
      </c>
      <c r="O932" s="221" t="s">
        <v>4</v>
      </c>
      <c r="P932" s="118"/>
    </row>
    <row r="933" spans="2:16" x14ac:dyDescent="0.25">
      <c r="B933" s="221" t="s">
        <v>73</v>
      </c>
      <c r="C933" s="257" t="s">
        <v>882</v>
      </c>
      <c r="D933" s="258">
        <v>44675</v>
      </c>
      <c r="E933" s="221" t="s">
        <v>337</v>
      </c>
      <c r="F933" s="260" t="s">
        <v>129</v>
      </c>
      <c r="G933" s="261">
        <v>-5000</v>
      </c>
      <c r="H933" s="123">
        <f>+ICF[[#This Row],[Сума във Валута]]/RESOURCE!$F$2</f>
        <v>-1545.2272565726241</v>
      </c>
      <c r="I933" s="259" t="s">
        <v>338</v>
      </c>
      <c r="J933" s="119"/>
      <c r="K933" s="119">
        <f t="shared" si="13"/>
        <v>44592</v>
      </c>
      <c r="L9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33" s="221" t="s">
        <v>321</v>
      </c>
      <c r="N933" s="221" t="s">
        <v>956</v>
      </c>
      <c r="O933" s="221" t="s">
        <v>4</v>
      </c>
      <c r="P933" s="118"/>
    </row>
    <row r="934" spans="2:16" x14ac:dyDescent="0.25">
      <c r="B934" s="221" t="s">
        <v>73</v>
      </c>
      <c r="C934" s="257" t="s">
        <v>882</v>
      </c>
      <c r="D934" s="258">
        <v>44682</v>
      </c>
      <c r="E934" s="221" t="s">
        <v>337</v>
      </c>
      <c r="F934" s="260" t="s">
        <v>129</v>
      </c>
      <c r="G934" s="261">
        <v>-3200</v>
      </c>
      <c r="H934" s="123">
        <f>+ICF[[#This Row],[Сума във Валута]]/RESOURCE!$F$2</f>
        <v>-988.94544420647946</v>
      </c>
      <c r="I934" s="259" t="s">
        <v>338</v>
      </c>
      <c r="J934" s="119"/>
      <c r="K934" s="119">
        <f t="shared" si="13"/>
        <v>44592</v>
      </c>
      <c r="L9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34" s="221" t="s">
        <v>321</v>
      </c>
      <c r="N934" s="221" t="s">
        <v>956</v>
      </c>
      <c r="O934" s="221" t="s">
        <v>4</v>
      </c>
      <c r="P934" s="118"/>
    </row>
    <row r="935" spans="2:16" x14ac:dyDescent="0.25">
      <c r="B935" s="221" t="s">
        <v>73</v>
      </c>
      <c r="C935" s="257" t="s">
        <v>882</v>
      </c>
      <c r="D935" s="258">
        <v>44682</v>
      </c>
      <c r="E935" s="221" t="s">
        <v>337</v>
      </c>
      <c r="F935" s="260" t="s">
        <v>129</v>
      </c>
      <c r="G935" s="261">
        <v>21343.453000000001</v>
      </c>
      <c r="H935" s="123">
        <f>+ICF[[#This Row],[Сума във Валута]]/RESOURCE!$F$2</f>
        <v>6596.0970649953488</v>
      </c>
      <c r="I935" s="259" t="s">
        <v>338</v>
      </c>
      <c r="J935" s="119"/>
      <c r="K935" s="119">
        <f t="shared" si="13"/>
        <v>44592</v>
      </c>
      <c r="L9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35" s="221" t="s">
        <v>321</v>
      </c>
      <c r="N935" s="221" t="s">
        <v>956</v>
      </c>
      <c r="O935" s="221" t="s">
        <v>4</v>
      </c>
      <c r="P935" s="118"/>
    </row>
    <row r="936" spans="2:16" x14ac:dyDescent="0.25">
      <c r="B936" s="221" t="s">
        <v>73</v>
      </c>
      <c r="C936" s="257" t="s">
        <v>826</v>
      </c>
      <c r="D936" s="258">
        <v>44712</v>
      </c>
      <c r="E936" s="221" t="s">
        <v>337</v>
      </c>
      <c r="F936" s="260" t="s">
        <v>129</v>
      </c>
      <c r="G936" s="261">
        <v>6440.027</v>
      </c>
      <c r="H936" s="123">
        <f>+ICF[[#This Row],[Сума във Валута]]/RESOURCE!$F$2</f>
        <v>1990.2610506927253</v>
      </c>
      <c r="I936" s="259" t="s">
        <v>338</v>
      </c>
      <c r="J936" s="119"/>
      <c r="K936" s="119">
        <f t="shared" si="13"/>
        <v>44592</v>
      </c>
      <c r="L9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36" s="221" t="s">
        <v>321</v>
      </c>
      <c r="N936" s="221" t="s">
        <v>956</v>
      </c>
      <c r="O936" s="221" t="s">
        <v>4</v>
      </c>
      <c r="P936" s="118"/>
    </row>
    <row r="937" spans="2:16" x14ac:dyDescent="0.25">
      <c r="B937" s="221" t="s">
        <v>73</v>
      </c>
      <c r="C937" s="257" t="s">
        <v>1121</v>
      </c>
      <c r="D937" s="258">
        <v>41397</v>
      </c>
      <c r="E937" s="221" t="s">
        <v>337</v>
      </c>
      <c r="F937" s="260" t="s">
        <v>129</v>
      </c>
      <c r="G937" s="261">
        <v>-123.89</v>
      </c>
      <c r="H937" s="123">
        <f>+ICF[[#This Row],[Сума във Валута]]/RESOURCE!$F$2</f>
        <v>-38.28764096335648</v>
      </c>
      <c r="I937" s="259" t="s">
        <v>338</v>
      </c>
      <c r="J937" s="119"/>
      <c r="K937" s="119">
        <f t="shared" si="13"/>
        <v>44592</v>
      </c>
      <c r="L9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37" s="221" t="s">
        <v>321</v>
      </c>
      <c r="N937" s="221" t="s">
        <v>956</v>
      </c>
      <c r="O937" s="221" t="s">
        <v>4</v>
      </c>
      <c r="P937" s="118"/>
    </row>
    <row r="938" spans="2:16" x14ac:dyDescent="0.25">
      <c r="B938" s="221" t="s">
        <v>73</v>
      </c>
      <c r="C938" s="257" t="s">
        <v>1121</v>
      </c>
      <c r="D938" s="258">
        <v>44545</v>
      </c>
      <c r="E938" s="221" t="s">
        <v>337</v>
      </c>
      <c r="F938" s="260" t="s">
        <v>129</v>
      </c>
      <c r="G938" s="261">
        <v>192.309</v>
      </c>
      <c r="H938" s="123">
        <f>+ICF[[#This Row],[Сума във Валута]]/RESOURCE!$F$2</f>
        <v>59.432221696844955</v>
      </c>
      <c r="I938" s="259" t="s">
        <v>338</v>
      </c>
      <c r="J938" s="119"/>
      <c r="K938" s="119">
        <f t="shared" si="13"/>
        <v>44592</v>
      </c>
      <c r="L9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38" s="221" t="s">
        <v>321</v>
      </c>
      <c r="N938" s="221" t="s">
        <v>956</v>
      </c>
      <c r="O938" s="221" t="s">
        <v>4</v>
      </c>
      <c r="P938" s="118"/>
    </row>
    <row r="939" spans="2:16" x14ac:dyDescent="0.25">
      <c r="B939" s="221" t="s">
        <v>73</v>
      </c>
      <c r="C939" s="257" t="s">
        <v>1121</v>
      </c>
      <c r="D939" s="258">
        <v>44580</v>
      </c>
      <c r="E939" s="221" t="s">
        <v>337</v>
      </c>
      <c r="F939" s="260" t="s">
        <v>129</v>
      </c>
      <c r="G939" s="261">
        <v>163.928</v>
      </c>
      <c r="H939" s="123">
        <f>+ICF[[#This Row],[Сума във Валута]]/RESOURCE!$F$2</f>
        <v>50.661202743087422</v>
      </c>
      <c r="I939" s="259" t="s">
        <v>338</v>
      </c>
      <c r="J939" s="119"/>
      <c r="K939" s="119">
        <f t="shared" si="13"/>
        <v>44592</v>
      </c>
      <c r="L9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39" s="221" t="s">
        <v>321</v>
      </c>
      <c r="N939" s="221" t="s">
        <v>956</v>
      </c>
      <c r="O939" s="221" t="s">
        <v>4</v>
      </c>
      <c r="P939" s="118"/>
    </row>
    <row r="940" spans="2:16" x14ac:dyDescent="0.25">
      <c r="B940" s="221" t="s">
        <v>73</v>
      </c>
      <c r="C940" s="257" t="s">
        <v>1121</v>
      </c>
      <c r="D940" s="258">
        <v>44583</v>
      </c>
      <c r="E940" s="221" t="s">
        <v>337</v>
      </c>
      <c r="F940" s="260" t="s">
        <v>129</v>
      </c>
      <c r="G940" s="261">
        <v>810.27599999999995</v>
      </c>
      <c r="H940" s="123">
        <f>+ICF[[#This Row],[Сума във Валута]]/RESOURCE!$F$2</f>
        <v>250.41211210932789</v>
      </c>
      <c r="I940" s="259" t="s">
        <v>338</v>
      </c>
      <c r="J940" s="119"/>
      <c r="K940" s="119">
        <f t="shared" si="13"/>
        <v>44592</v>
      </c>
      <c r="L9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40" s="221" t="s">
        <v>321</v>
      </c>
      <c r="N940" s="221" t="s">
        <v>956</v>
      </c>
      <c r="O940" s="221" t="s">
        <v>4</v>
      </c>
      <c r="P940" s="118"/>
    </row>
    <row r="941" spans="2:16" x14ac:dyDescent="0.25">
      <c r="B941" s="221" t="s">
        <v>73</v>
      </c>
      <c r="C941" s="257" t="s">
        <v>1188</v>
      </c>
      <c r="D941" s="258">
        <v>44608</v>
      </c>
      <c r="E941" s="221" t="s">
        <v>337</v>
      </c>
      <c r="F941" s="260" t="s">
        <v>129</v>
      </c>
      <c r="G941" s="261">
        <v>-1500</v>
      </c>
      <c r="H941" s="123">
        <f>+ICF[[#This Row],[Сума във Валута]]/RESOURCE!$F$2</f>
        <v>-463.56817697178724</v>
      </c>
      <c r="I941" s="259" t="s">
        <v>338</v>
      </c>
      <c r="J941" s="119"/>
      <c r="K941" s="119">
        <f t="shared" si="13"/>
        <v>44592</v>
      </c>
      <c r="L9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941" s="221" t="s">
        <v>321</v>
      </c>
      <c r="N941" s="221" t="s">
        <v>956</v>
      </c>
      <c r="O941" s="221" t="s">
        <v>4</v>
      </c>
      <c r="P941" s="118"/>
    </row>
    <row r="942" spans="2:16" x14ac:dyDescent="0.25">
      <c r="B942" s="221" t="s">
        <v>73</v>
      </c>
      <c r="C942" s="257" t="s">
        <v>1188</v>
      </c>
      <c r="D942" s="258">
        <v>44622</v>
      </c>
      <c r="E942" s="221" t="s">
        <v>337</v>
      </c>
      <c r="F942" s="260" t="s">
        <v>129</v>
      </c>
      <c r="G942" s="261">
        <v>1911.88</v>
      </c>
      <c r="H942" s="123">
        <f>+ICF[[#This Row],[Сума във Валута]]/RESOURCE!$F$2</f>
        <v>590.85781745921372</v>
      </c>
      <c r="I942" s="259" t="s">
        <v>338</v>
      </c>
      <c r="J942" s="119"/>
      <c r="K942" s="119">
        <f t="shared" si="13"/>
        <v>44592</v>
      </c>
      <c r="L9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942" s="221" t="s">
        <v>321</v>
      </c>
      <c r="N942" s="221" t="s">
        <v>956</v>
      </c>
      <c r="O942" s="221" t="s">
        <v>4</v>
      </c>
      <c r="P942" s="118"/>
    </row>
    <row r="943" spans="2:16" x14ac:dyDescent="0.25">
      <c r="B943" s="221" t="s">
        <v>73</v>
      </c>
      <c r="C943" s="257" t="s">
        <v>878</v>
      </c>
      <c r="D943" s="258">
        <v>44450</v>
      </c>
      <c r="E943" s="221" t="s">
        <v>337</v>
      </c>
      <c r="F943" s="260" t="s">
        <v>129</v>
      </c>
      <c r="G943" s="261">
        <v>170.17500000000001</v>
      </c>
      <c r="H943" s="123">
        <f>+ICF[[#This Row],[Сума във Валута]]/RESOURCE!$F$2</f>
        <v>52.591809677449262</v>
      </c>
      <c r="I943" s="259" t="s">
        <v>338</v>
      </c>
      <c r="J943" s="119"/>
      <c r="K943" s="119">
        <f t="shared" si="13"/>
        <v>44592</v>
      </c>
      <c r="L9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43" s="221" t="s">
        <v>321</v>
      </c>
      <c r="N943" s="221" t="s">
        <v>956</v>
      </c>
      <c r="O943" s="221" t="s">
        <v>4</v>
      </c>
      <c r="P943" s="118"/>
    </row>
    <row r="944" spans="2:16" x14ac:dyDescent="0.25">
      <c r="B944" s="221" t="s">
        <v>73</v>
      </c>
      <c r="C944" s="257" t="s">
        <v>878</v>
      </c>
      <c r="D944" s="258">
        <v>44471</v>
      </c>
      <c r="E944" s="221" t="s">
        <v>337</v>
      </c>
      <c r="F944" s="260" t="s">
        <v>129</v>
      </c>
      <c r="G944" s="261">
        <v>298.10000000000002</v>
      </c>
      <c r="H944" s="123">
        <f>+ICF[[#This Row],[Сума във Валута]]/RESOURCE!$F$2</f>
        <v>92.126449036859853</v>
      </c>
      <c r="I944" s="259" t="s">
        <v>338</v>
      </c>
      <c r="J944" s="119"/>
      <c r="K944" s="119">
        <f t="shared" si="13"/>
        <v>44592</v>
      </c>
      <c r="L9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44" s="221" t="s">
        <v>321</v>
      </c>
      <c r="N944" s="221" t="s">
        <v>956</v>
      </c>
      <c r="O944" s="221" t="s">
        <v>4</v>
      </c>
      <c r="P944" s="118"/>
    </row>
    <row r="945" spans="2:16" x14ac:dyDescent="0.25">
      <c r="B945" s="221" t="s">
        <v>73</v>
      </c>
      <c r="C945" s="257" t="s">
        <v>878</v>
      </c>
      <c r="D945" s="258">
        <v>44527</v>
      </c>
      <c r="E945" s="221" t="s">
        <v>337</v>
      </c>
      <c r="F945" s="260" t="s">
        <v>129</v>
      </c>
      <c r="G945" s="261">
        <v>298.10000000000002</v>
      </c>
      <c r="H945" s="123">
        <f>+ICF[[#This Row],[Сума във Валута]]/RESOURCE!$F$2</f>
        <v>92.126449036859853</v>
      </c>
      <c r="I945" s="259" t="s">
        <v>338</v>
      </c>
      <c r="J945" s="119"/>
      <c r="K945" s="119">
        <f t="shared" si="13"/>
        <v>44592</v>
      </c>
      <c r="L9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45" s="221" t="s">
        <v>321</v>
      </c>
      <c r="N945" s="221" t="s">
        <v>956</v>
      </c>
      <c r="O945" s="221" t="s">
        <v>4</v>
      </c>
      <c r="P945" s="118"/>
    </row>
    <row r="946" spans="2:16" x14ac:dyDescent="0.25">
      <c r="B946" s="221" t="s">
        <v>73</v>
      </c>
      <c r="C946" s="257" t="s">
        <v>878</v>
      </c>
      <c r="D946" s="258">
        <v>44535</v>
      </c>
      <c r="E946" s="221" t="s">
        <v>337</v>
      </c>
      <c r="F946" s="260" t="s">
        <v>129</v>
      </c>
      <c r="G946" s="261">
        <v>166.01</v>
      </c>
      <c r="H946" s="123">
        <f>+ICF[[#This Row],[Сума във Валута]]/RESOURCE!$F$2</f>
        <v>51.304635372724263</v>
      </c>
      <c r="I946" s="259" t="s">
        <v>338</v>
      </c>
      <c r="J946" s="119"/>
      <c r="K946" s="119">
        <f t="shared" si="13"/>
        <v>44592</v>
      </c>
      <c r="L9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46" s="221" t="s">
        <v>321</v>
      </c>
      <c r="N946" s="221" t="s">
        <v>956</v>
      </c>
      <c r="O946" s="221" t="s">
        <v>4</v>
      </c>
      <c r="P946" s="118"/>
    </row>
    <row r="947" spans="2:16" x14ac:dyDescent="0.25">
      <c r="B947" s="221" t="s">
        <v>73</v>
      </c>
      <c r="C947" s="257" t="s">
        <v>878</v>
      </c>
      <c r="D947" s="258">
        <v>44575</v>
      </c>
      <c r="E947" s="221" t="s">
        <v>337</v>
      </c>
      <c r="F947" s="260" t="s">
        <v>129</v>
      </c>
      <c r="G947" s="261">
        <v>806.23</v>
      </c>
      <c r="H947" s="123">
        <f>+ICF[[#This Row],[Сума във Валута]]/RESOURCE!$F$2</f>
        <v>249.16171421330935</v>
      </c>
      <c r="I947" s="259" t="s">
        <v>338</v>
      </c>
      <c r="J947" s="119"/>
      <c r="K947" s="119">
        <f t="shared" si="13"/>
        <v>44592</v>
      </c>
      <c r="L9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47" s="221" t="s">
        <v>321</v>
      </c>
      <c r="N947" s="221" t="s">
        <v>956</v>
      </c>
      <c r="O947" s="221" t="s">
        <v>4</v>
      </c>
      <c r="P947" s="118"/>
    </row>
    <row r="948" spans="2:16" x14ac:dyDescent="0.25">
      <c r="B948" s="221" t="s">
        <v>73</v>
      </c>
      <c r="C948" s="257" t="s">
        <v>878</v>
      </c>
      <c r="D948" s="258">
        <v>44587</v>
      </c>
      <c r="E948" s="221" t="s">
        <v>337</v>
      </c>
      <c r="F948" s="260" t="s">
        <v>129</v>
      </c>
      <c r="G948" s="261">
        <v>363.55</v>
      </c>
      <c r="H948" s="123">
        <f>+ICF[[#This Row],[Сума във Валута]]/RESOURCE!$F$2</f>
        <v>112.3534738253955</v>
      </c>
      <c r="I948" s="259" t="s">
        <v>338</v>
      </c>
      <c r="J948" s="119"/>
      <c r="K948" s="119">
        <f t="shared" si="13"/>
        <v>44592</v>
      </c>
      <c r="L9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48" s="221" t="s">
        <v>321</v>
      </c>
      <c r="N948" s="221" t="s">
        <v>956</v>
      </c>
      <c r="O948" s="221" t="s">
        <v>4</v>
      </c>
      <c r="P948" s="118"/>
    </row>
    <row r="949" spans="2:16" x14ac:dyDescent="0.25">
      <c r="B949" s="221" t="s">
        <v>73</v>
      </c>
      <c r="C949" s="257" t="s">
        <v>878</v>
      </c>
      <c r="D949" s="258">
        <v>44587</v>
      </c>
      <c r="E949" s="221" t="s">
        <v>337</v>
      </c>
      <c r="F949" s="260" t="s">
        <v>129</v>
      </c>
      <c r="G949" s="261">
        <v>298.10000000000002</v>
      </c>
      <c r="H949" s="123">
        <f>+ICF[[#This Row],[Сума във Валута]]/RESOURCE!$F$2</f>
        <v>92.126449036859853</v>
      </c>
      <c r="I949" s="259" t="s">
        <v>338</v>
      </c>
      <c r="J949" s="119"/>
      <c r="K949" s="119">
        <f t="shared" si="13"/>
        <v>44592</v>
      </c>
      <c r="L9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49" s="221" t="s">
        <v>321</v>
      </c>
      <c r="N949" s="221" t="s">
        <v>956</v>
      </c>
      <c r="O949" s="221" t="s">
        <v>4</v>
      </c>
      <c r="P949" s="118"/>
    </row>
    <row r="950" spans="2:16" x14ac:dyDescent="0.25">
      <c r="B950" s="221" t="s">
        <v>73</v>
      </c>
      <c r="C950" s="257" t="s">
        <v>878</v>
      </c>
      <c r="D950" s="258">
        <v>44598</v>
      </c>
      <c r="E950" s="221" t="s">
        <v>337</v>
      </c>
      <c r="F950" s="260" t="s">
        <v>129</v>
      </c>
      <c r="G950" s="261">
        <v>185.70500000000001</v>
      </c>
      <c r="H950" s="123">
        <f>+ICF[[#This Row],[Сума във Валута]]/RESOURCE!$F$2</f>
        <v>57.391285536363839</v>
      </c>
      <c r="I950" s="259" t="s">
        <v>338</v>
      </c>
      <c r="J950" s="119"/>
      <c r="K950" s="119">
        <f t="shared" si="13"/>
        <v>44592</v>
      </c>
      <c r="L9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50" s="221" t="s">
        <v>321</v>
      </c>
      <c r="N950" s="221" t="s">
        <v>956</v>
      </c>
      <c r="O950" s="221" t="s">
        <v>4</v>
      </c>
      <c r="P950" s="118"/>
    </row>
    <row r="951" spans="2:16" x14ac:dyDescent="0.25">
      <c r="B951" s="221" t="s">
        <v>73</v>
      </c>
      <c r="C951" s="257" t="s">
        <v>878</v>
      </c>
      <c r="D951" s="258">
        <v>44617</v>
      </c>
      <c r="E951" s="221" t="s">
        <v>337</v>
      </c>
      <c r="F951" s="260" t="s">
        <v>129</v>
      </c>
      <c r="G951" s="261">
        <v>858.15</v>
      </c>
      <c r="H951" s="123">
        <f>+ICF[[#This Row],[Сума във Валута]]/RESOURCE!$F$2</f>
        <v>265.2073540455595</v>
      </c>
      <c r="I951" s="259" t="s">
        <v>338</v>
      </c>
      <c r="J951" s="119"/>
      <c r="K951" s="119">
        <f t="shared" si="13"/>
        <v>44592</v>
      </c>
      <c r="L9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951" s="221" t="s">
        <v>321</v>
      </c>
      <c r="N951" s="221" t="s">
        <v>956</v>
      </c>
      <c r="O951" s="221" t="s">
        <v>4</v>
      </c>
      <c r="P951" s="118"/>
    </row>
    <row r="952" spans="2:16" x14ac:dyDescent="0.25">
      <c r="B952" s="221" t="s">
        <v>73</v>
      </c>
      <c r="C952" s="257" t="s">
        <v>878</v>
      </c>
      <c r="D952" s="258">
        <v>44622</v>
      </c>
      <c r="E952" s="221" t="s">
        <v>337</v>
      </c>
      <c r="F952" s="260" t="s">
        <v>129</v>
      </c>
      <c r="G952" s="261">
        <v>234.863</v>
      </c>
      <c r="H952" s="123">
        <f>+ICF[[#This Row],[Сума във Валута]]/RESOURCE!$F$2</f>
        <v>72.583341832083249</v>
      </c>
      <c r="I952" s="259" t="s">
        <v>338</v>
      </c>
      <c r="J952" s="119"/>
      <c r="K952" s="119">
        <f t="shared" si="13"/>
        <v>44592</v>
      </c>
      <c r="L9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952" s="221" t="s">
        <v>321</v>
      </c>
      <c r="N952" s="221" t="s">
        <v>956</v>
      </c>
      <c r="O952" s="221" t="s">
        <v>4</v>
      </c>
      <c r="P952" s="118"/>
    </row>
    <row r="953" spans="2:16" x14ac:dyDescent="0.25">
      <c r="B953" s="221" t="s">
        <v>73</v>
      </c>
      <c r="C953" s="257" t="s">
        <v>893</v>
      </c>
      <c r="D953" s="258">
        <v>44712</v>
      </c>
      <c r="E953" s="221" t="s">
        <v>337</v>
      </c>
      <c r="F953" s="260" t="s">
        <v>129</v>
      </c>
      <c r="G953" s="261">
        <v>24269.561000000002</v>
      </c>
      <c r="H953" s="123">
        <f>+ICF[[#This Row],[Сума във Валута]]/RESOURCE!$F$2</f>
        <v>7500.3974324503906</v>
      </c>
      <c r="I953" s="259" t="s">
        <v>338</v>
      </c>
      <c r="J953" s="119"/>
      <c r="K953" s="119">
        <f t="shared" si="13"/>
        <v>44592</v>
      </c>
      <c r="L9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53" s="221" t="s">
        <v>321</v>
      </c>
      <c r="N953" s="221" t="s">
        <v>956</v>
      </c>
      <c r="O953" s="221" t="s">
        <v>4</v>
      </c>
      <c r="P953" s="118"/>
    </row>
    <row r="954" spans="2:16" x14ac:dyDescent="0.25">
      <c r="B954" s="221" t="s">
        <v>73</v>
      </c>
      <c r="C954" s="257" t="s">
        <v>369</v>
      </c>
      <c r="D954" s="258">
        <v>44599</v>
      </c>
      <c r="E954" s="221" t="s">
        <v>337</v>
      </c>
      <c r="F954" s="260" t="s">
        <v>129</v>
      </c>
      <c r="G954" s="261">
        <v>-1963.546</v>
      </c>
      <c r="H954" s="123">
        <f>+ICF[[#This Row],[Сума във Валута]]/RESOURCE!$F$2</f>
        <v>-606.82495974683002</v>
      </c>
      <c r="I954" s="259" t="s">
        <v>338</v>
      </c>
      <c r="J954" s="119"/>
      <c r="K954" s="119">
        <f t="shared" si="13"/>
        <v>44592</v>
      </c>
      <c r="L9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954" s="221" t="s">
        <v>321</v>
      </c>
      <c r="N954" s="221" t="s">
        <v>956</v>
      </c>
      <c r="O954" s="221" t="s">
        <v>4</v>
      </c>
      <c r="P954" s="118"/>
    </row>
    <row r="955" spans="2:16" x14ac:dyDescent="0.25">
      <c r="B955" s="221" t="s">
        <v>73</v>
      </c>
      <c r="C955" s="257" t="s">
        <v>369</v>
      </c>
      <c r="D955" s="258">
        <v>44604</v>
      </c>
      <c r="E955" s="221" t="s">
        <v>337</v>
      </c>
      <c r="F955" s="260" t="s">
        <v>129</v>
      </c>
      <c r="G955" s="261">
        <v>-190</v>
      </c>
      <c r="H955" s="123">
        <f>+ICF[[#This Row],[Сума във Валута]]/RESOURCE!$F$2</f>
        <v>-58.71863574975972</v>
      </c>
      <c r="I955" s="259" t="s">
        <v>338</v>
      </c>
      <c r="J955" s="119"/>
      <c r="K955" s="119">
        <f t="shared" si="13"/>
        <v>44592</v>
      </c>
      <c r="L9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955" s="221" t="s">
        <v>321</v>
      </c>
      <c r="N955" s="221" t="s">
        <v>956</v>
      </c>
      <c r="O955" s="221" t="s">
        <v>4</v>
      </c>
      <c r="P955" s="118"/>
    </row>
    <row r="956" spans="2:16" x14ac:dyDescent="0.25">
      <c r="B956" s="221" t="s">
        <v>73</v>
      </c>
      <c r="C956" s="257" t="s">
        <v>369</v>
      </c>
      <c r="D956" s="258">
        <v>44609</v>
      </c>
      <c r="E956" s="221" t="s">
        <v>337</v>
      </c>
      <c r="F956" s="260" t="s">
        <v>129</v>
      </c>
      <c r="G956" s="261">
        <v>-1830</v>
      </c>
      <c r="H956" s="123">
        <f>+ICF[[#This Row],[Сума във Валута]]/RESOURCE!$F$2</f>
        <v>-565.55317590558047</v>
      </c>
      <c r="I956" s="259" t="s">
        <v>338</v>
      </c>
      <c r="J956" s="119"/>
      <c r="K956" s="119">
        <f t="shared" si="13"/>
        <v>44592</v>
      </c>
      <c r="L9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956" s="221" t="s">
        <v>321</v>
      </c>
      <c r="N956" s="221" t="s">
        <v>956</v>
      </c>
      <c r="O956" s="221" t="s">
        <v>4</v>
      </c>
      <c r="P956" s="118"/>
    </row>
    <row r="957" spans="2:16" x14ac:dyDescent="0.25">
      <c r="B957" s="221" t="s">
        <v>73</v>
      </c>
      <c r="C957" s="257" t="s">
        <v>369</v>
      </c>
      <c r="D957" s="258">
        <v>44615</v>
      </c>
      <c r="E957" s="221" t="s">
        <v>337</v>
      </c>
      <c r="F957" s="260" t="s">
        <v>129</v>
      </c>
      <c r="G957" s="261">
        <v>-1340</v>
      </c>
      <c r="H957" s="123">
        <f>+ICF[[#This Row],[Сума във Валута]]/RESOURCE!$F$2</f>
        <v>-414.12090476146324</v>
      </c>
      <c r="I957" s="259" t="s">
        <v>338</v>
      </c>
      <c r="J957" s="119"/>
      <c r="K957" s="119">
        <f t="shared" si="13"/>
        <v>44592</v>
      </c>
      <c r="L9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957" s="221" t="s">
        <v>321</v>
      </c>
      <c r="N957" s="221" t="s">
        <v>956</v>
      </c>
      <c r="O957" s="221" t="s">
        <v>4</v>
      </c>
      <c r="P957" s="118"/>
    </row>
    <row r="958" spans="2:16" x14ac:dyDescent="0.25">
      <c r="B958" s="221" t="s">
        <v>73</v>
      </c>
      <c r="C958" s="257" t="s">
        <v>369</v>
      </c>
      <c r="D958" s="258">
        <v>44616</v>
      </c>
      <c r="E958" s="221" t="s">
        <v>337</v>
      </c>
      <c r="F958" s="260" t="s">
        <v>129</v>
      </c>
      <c r="G958" s="261">
        <v>-1000</v>
      </c>
      <c r="H958" s="123">
        <f>+ICF[[#This Row],[Сума във Валута]]/RESOURCE!$F$2</f>
        <v>-309.04545131452483</v>
      </c>
      <c r="I958" s="259" t="s">
        <v>338</v>
      </c>
      <c r="J958" s="119"/>
      <c r="K958" s="119">
        <f t="shared" si="13"/>
        <v>44592</v>
      </c>
      <c r="L9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958" s="221" t="s">
        <v>321</v>
      </c>
      <c r="N958" s="221" t="s">
        <v>956</v>
      </c>
      <c r="O958" s="221" t="s">
        <v>4</v>
      </c>
      <c r="P958" s="118"/>
    </row>
    <row r="959" spans="2:16" x14ac:dyDescent="0.25">
      <c r="B959" s="221" t="s">
        <v>73</v>
      </c>
      <c r="C959" s="257" t="s">
        <v>369</v>
      </c>
      <c r="D959" s="258">
        <v>44618</v>
      </c>
      <c r="E959" s="221" t="s">
        <v>337</v>
      </c>
      <c r="F959" s="260" t="s">
        <v>129</v>
      </c>
      <c r="G959" s="261">
        <v>-997</v>
      </c>
      <c r="H959" s="123">
        <f>+ICF[[#This Row],[Сума във Валута]]/RESOURCE!$F$2</f>
        <v>-308.11831496058124</v>
      </c>
      <c r="I959" s="259" t="s">
        <v>338</v>
      </c>
      <c r="J959" s="119"/>
      <c r="K959" s="119">
        <f t="shared" si="13"/>
        <v>44592</v>
      </c>
      <c r="L9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959" s="221" t="s">
        <v>321</v>
      </c>
      <c r="N959" s="221" t="s">
        <v>956</v>
      </c>
      <c r="O959" s="221" t="s">
        <v>4</v>
      </c>
      <c r="P959" s="118"/>
    </row>
    <row r="960" spans="2:16" x14ac:dyDescent="0.25">
      <c r="B960" s="221" t="s">
        <v>73</v>
      </c>
      <c r="C960" s="257" t="s">
        <v>369</v>
      </c>
      <c r="D960" s="258">
        <v>44622</v>
      </c>
      <c r="E960" s="221" t="s">
        <v>337</v>
      </c>
      <c r="F960" s="260" t="s">
        <v>129</v>
      </c>
      <c r="G960" s="261">
        <v>9015.7909999999993</v>
      </c>
      <c r="H960" s="123">
        <f>+ICF[[#This Row],[Сума във Валута]]/RESOURCE!$F$2</f>
        <v>2786.2891985524307</v>
      </c>
      <c r="I960" s="259" t="s">
        <v>338</v>
      </c>
      <c r="J960" s="119"/>
      <c r="K960" s="119">
        <f t="shared" si="13"/>
        <v>44592</v>
      </c>
      <c r="L9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960" s="221" t="s">
        <v>321</v>
      </c>
      <c r="N960" s="221" t="s">
        <v>956</v>
      </c>
      <c r="O960" s="221" t="s">
        <v>4</v>
      </c>
      <c r="P960" s="118"/>
    </row>
    <row r="961" spans="2:16" x14ac:dyDescent="0.25">
      <c r="B961" s="221" t="s">
        <v>73</v>
      </c>
      <c r="C961" s="257" t="s">
        <v>1282</v>
      </c>
      <c r="D961" s="258">
        <v>44681</v>
      </c>
      <c r="E961" s="221" t="s">
        <v>337</v>
      </c>
      <c r="F961" s="260" t="s">
        <v>129</v>
      </c>
      <c r="G961" s="261">
        <v>176.631</v>
      </c>
      <c r="H961" s="123">
        <f>+ICF[[#This Row],[Сума във Валута]]/RESOURCE!$F$2</f>
        <v>54.587007111135833</v>
      </c>
      <c r="I961" s="259" t="s">
        <v>338</v>
      </c>
      <c r="J961" s="119"/>
      <c r="K961" s="119">
        <f t="shared" si="13"/>
        <v>44592</v>
      </c>
      <c r="L9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1" s="221" t="s">
        <v>321</v>
      </c>
      <c r="N961" s="221" t="s">
        <v>956</v>
      </c>
      <c r="O961" s="221" t="s">
        <v>4</v>
      </c>
      <c r="P961" s="118"/>
    </row>
    <row r="962" spans="2:16" x14ac:dyDescent="0.25">
      <c r="B962" s="221" t="s">
        <v>73</v>
      </c>
      <c r="C962" s="257" t="s">
        <v>1282</v>
      </c>
      <c r="D962" s="258">
        <v>44712</v>
      </c>
      <c r="E962" s="221" t="s">
        <v>337</v>
      </c>
      <c r="F962" s="260" t="s">
        <v>129</v>
      </c>
      <c r="G962" s="261">
        <v>296.101</v>
      </c>
      <c r="H962" s="123">
        <f>+ICF[[#This Row],[Сума във Валута]]/RESOURCE!$F$2</f>
        <v>91.508667179682121</v>
      </c>
      <c r="I962" s="259" t="s">
        <v>338</v>
      </c>
      <c r="J962" s="119"/>
      <c r="K962" s="119">
        <f t="shared" ref="K962:K1025" si="14">$K$1</f>
        <v>44592</v>
      </c>
      <c r="L9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2" s="221" t="s">
        <v>321</v>
      </c>
      <c r="N962" s="221" t="s">
        <v>956</v>
      </c>
      <c r="O962" s="221" t="s">
        <v>4</v>
      </c>
      <c r="P962" s="118"/>
    </row>
    <row r="963" spans="2:16" x14ac:dyDescent="0.25">
      <c r="B963" s="221" t="s">
        <v>73</v>
      </c>
      <c r="C963" s="257" t="s">
        <v>624</v>
      </c>
      <c r="D963" s="258">
        <v>44712</v>
      </c>
      <c r="E963" s="221" t="s">
        <v>337</v>
      </c>
      <c r="F963" s="260" t="s">
        <v>129</v>
      </c>
      <c r="G963" s="261">
        <v>2205.9299999999998</v>
      </c>
      <c r="H963" s="123">
        <f>+ICF[[#This Row],[Сума във Валута]]/RESOURCE!$F$2</f>
        <v>681.73263241824975</v>
      </c>
      <c r="I963" s="259" t="s">
        <v>338</v>
      </c>
      <c r="J963" s="119"/>
      <c r="K963" s="119">
        <f t="shared" si="14"/>
        <v>44592</v>
      </c>
      <c r="L9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3" s="221" t="s">
        <v>321</v>
      </c>
      <c r="N963" s="221" t="s">
        <v>956</v>
      </c>
      <c r="O963" s="221" t="s">
        <v>4</v>
      </c>
      <c r="P963" s="118"/>
    </row>
    <row r="964" spans="2:16" x14ac:dyDescent="0.25">
      <c r="B964" s="221" t="s">
        <v>73</v>
      </c>
      <c r="C964" s="257" t="s">
        <v>635</v>
      </c>
      <c r="D964" s="258">
        <v>44711</v>
      </c>
      <c r="E964" s="221" t="s">
        <v>337</v>
      </c>
      <c r="F964" s="260" t="s">
        <v>129</v>
      </c>
      <c r="G964" s="261">
        <v>4291.4120000000003</v>
      </c>
      <c r="H964" s="123">
        <f>+ICF[[#This Row],[Сума във Валута]]/RESOURCE!$F$2</f>
        <v>1326.2413583165676</v>
      </c>
      <c r="I964" s="259" t="s">
        <v>338</v>
      </c>
      <c r="J964" s="119"/>
      <c r="K964" s="119">
        <f t="shared" si="14"/>
        <v>44592</v>
      </c>
      <c r="L9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4" s="221" t="s">
        <v>321</v>
      </c>
      <c r="N964" s="221" t="s">
        <v>956</v>
      </c>
      <c r="O964" s="221" t="s">
        <v>4</v>
      </c>
      <c r="P964" s="118"/>
    </row>
    <row r="965" spans="2:16" x14ac:dyDescent="0.25">
      <c r="B965" s="221" t="s">
        <v>73</v>
      </c>
      <c r="C965" s="257" t="s">
        <v>635</v>
      </c>
      <c r="D965" s="258">
        <v>44742</v>
      </c>
      <c r="E965" s="221" t="s">
        <v>337</v>
      </c>
      <c r="F965" s="260" t="s">
        <v>129</v>
      </c>
      <c r="G965" s="261">
        <v>588.68700000000001</v>
      </c>
      <c r="H965" s="123">
        <f>+ICF[[#This Row],[Сума във Валута]]/RESOURCE!$F$2</f>
        <v>181.93103959799367</v>
      </c>
      <c r="I965" s="259" t="s">
        <v>338</v>
      </c>
      <c r="J965" s="119"/>
      <c r="K965" s="119">
        <f t="shared" si="14"/>
        <v>44592</v>
      </c>
      <c r="L9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5" s="221" t="s">
        <v>321</v>
      </c>
      <c r="N965" s="221" t="s">
        <v>956</v>
      </c>
      <c r="O965" s="221" t="s">
        <v>4</v>
      </c>
      <c r="P965" s="118"/>
    </row>
    <row r="966" spans="2:16" x14ac:dyDescent="0.25">
      <c r="B966" s="221" t="s">
        <v>73</v>
      </c>
      <c r="C966" s="257" t="s">
        <v>410</v>
      </c>
      <c r="D966" s="258">
        <v>44742</v>
      </c>
      <c r="E966" s="221" t="s">
        <v>337</v>
      </c>
      <c r="F966" s="260" t="s">
        <v>129</v>
      </c>
      <c r="G966" s="261">
        <v>15198.040999999999</v>
      </c>
      <c r="H966" s="123">
        <f>+ICF[[#This Row],[Сума във Валута]]/RESOURCE!$F$2</f>
        <v>4696.8854399416523</v>
      </c>
      <c r="I966" s="259" t="s">
        <v>338</v>
      </c>
      <c r="J966" s="119"/>
      <c r="K966" s="119">
        <f t="shared" si="14"/>
        <v>44592</v>
      </c>
      <c r="L9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6" s="221" t="s">
        <v>321</v>
      </c>
      <c r="N966" s="221" t="s">
        <v>956</v>
      </c>
      <c r="O966" s="221" t="s">
        <v>4</v>
      </c>
      <c r="P966" s="118"/>
    </row>
    <row r="967" spans="2:16" x14ac:dyDescent="0.25">
      <c r="B967" s="221" t="s">
        <v>73</v>
      </c>
      <c r="C967" s="257" t="s">
        <v>900</v>
      </c>
      <c r="D967" s="258">
        <v>44727</v>
      </c>
      <c r="E967" s="221" t="s">
        <v>337</v>
      </c>
      <c r="F967" s="260" t="s">
        <v>129</v>
      </c>
      <c r="G967" s="261">
        <v>13829.35</v>
      </c>
      <c r="H967" s="123">
        <f>+ICF[[#This Row],[Сума във Валута]]/RESOURCE!$F$2</f>
        <v>4273.8977121365242</v>
      </c>
      <c r="I967" s="259" t="s">
        <v>338</v>
      </c>
      <c r="J967" s="119"/>
      <c r="K967" s="119">
        <f t="shared" si="14"/>
        <v>44592</v>
      </c>
      <c r="L9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7" s="221" t="s">
        <v>321</v>
      </c>
      <c r="N967" s="221" t="s">
        <v>956</v>
      </c>
      <c r="O967" s="221" t="s">
        <v>4</v>
      </c>
      <c r="P967" s="118"/>
    </row>
    <row r="968" spans="2:16" x14ac:dyDescent="0.25">
      <c r="B968" s="221" t="s">
        <v>73</v>
      </c>
      <c r="C968" s="257" t="s">
        <v>1221</v>
      </c>
      <c r="D968" s="258">
        <v>44650</v>
      </c>
      <c r="E968" s="221" t="s">
        <v>337</v>
      </c>
      <c r="F968" s="260" t="s">
        <v>129</v>
      </c>
      <c r="G968" s="261">
        <v>1411.299</v>
      </c>
      <c r="H968" s="123">
        <f>+ICF[[#This Row],[Сума във Валута]]/RESOURCE!$F$2</f>
        <v>436.15553639473757</v>
      </c>
      <c r="I968" s="259" t="s">
        <v>338</v>
      </c>
      <c r="J968" s="119"/>
      <c r="K968" s="119">
        <f t="shared" si="14"/>
        <v>44592</v>
      </c>
      <c r="L9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8" s="221" t="s">
        <v>321</v>
      </c>
      <c r="N968" s="221" t="s">
        <v>956</v>
      </c>
      <c r="O968" s="221" t="s">
        <v>4</v>
      </c>
      <c r="P968" s="118"/>
    </row>
    <row r="969" spans="2:16" x14ac:dyDescent="0.25">
      <c r="B969" s="221" t="s">
        <v>73</v>
      </c>
      <c r="C969" s="257" t="s">
        <v>1221</v>
      </c>
      <c r="D969" s="258">
        <v>44682</v>
      </c>
      <c r="E969" s="221" t="s">
        <v>337</v>
      </c>
      <c r="F969" s="260" t="s">
        <v>129</v>
      </c>
      <c r="G969" s="261">
        <v>274.87400000000002</v>
      </c>
      <c r="H969" s="123">
        <f>+ICF[[#This Row],[Сума във Валута]]/RESOURCE!$F$2</f>
        <v>84.948559384628709</v>
      </c>
      <c r="I969" s="259" t="s">
        <v>338</v>
      </c>
      <c r="J969" s="119"/>
      <c r="K969" s="119">
        <f t="shared" si="14"/>
        <v>44592</v>
      </c>
      <c r="L9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69" s="221" t="s">
        <v>321</v>
      </c>
      <c r="N969" s="221" t="s">
        <v>956</v>
      </c>
      <c r="O969" s="221" t="s">
        <v>4</v>
      </c>
      <c r="P969" s="118"/>
    </row>
    <row r="970" spans="2:16" x14ac:dyDescent="0.25">
      <c r="B970" s="221" t="s">
        <v>73</v>
      </c>
      <c r="C970" s="257" t="s">
        <v>644</v>
      </c>
      <c r="D970" s="258">
        <v>44712</v>
      </c>
      <c r="E970" s="221" t="s">
        <v>337</v>
      </c>
      <c r="F970" s="260" t="s">
        <v>129</v>
      </c>
      <c r="G970" s="261">
        <v>3481.3389999999999</v>
      </c>
      <c r="H970" s="123">
        <f>+ICF[[#This Row],[Сума във Валута]]/RESOURCE!$F$2</f>
        <v>1075.8919824338566</v>
      </c>
      <c r="I970" s="259" t="s">
        <v>338</v>
      </c>
      <c r="J970" s="119"/>
      <c r="K970" s="119">
        <f t="shared" si="14"/>
        <v>44592</v>
      </c>
      <c r="L9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70" s="221" t="s">
        <v>321</v>
      </c>
      <c r="N970" s="221" t="s">
        <v>956</v>
      </c>
      <c r="O970" s="221" t="s">
        <v>4</v>
      </c>
      <c r="P970" s="118"/>
    </row>
    <row r="971" spans="2:16" x14ac:dyDescent="0.25">
      <c r="B971" s="221" t="s">
        <v>73</v>
      </c>
      <c r="C971" s="257" t="s">
        <v>1220</v>
      </c>
      <c r="D971" s="258">
        <v>44650</v>
      </c>
      <c r="E971" s="221" t="s">
        <v>337</v>
      </c>
      <c r="F971" s="260" t="s">
        <v>129</v>
      </c>
      <c r="G971" s="261">
        <v>12.262</v>
      </c>
      <c r="H971" s="123">
        <f>+ICF[[#This Row],[Сума във Валута]]/RESOURCE!$F$2</f>
        <v>3.7895153240187036</v>
      </c>
      <c r="I971" s="259" t="s">
        <v>338</v>
      </c>
      <c r="J971" s="119"/>
      <c r="K971" s="119">
        <f t="shared" si="14"/>
        <v>44592</v>
      </c>
      <c r="L9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71" s="221" t="s">
        <v>321</v>
      </c>
      <c r="N971" s="221" t="s">
        <v>956</v>
      </c>
      <c r="O971" s="221" t="s">
        <v>4</v>
      </c>
      <c r="P971" s="118"/>
    </row>
    <row r="972" spans="2:16" x14ac:dyDescent="0.25">
      <c r="B972" s="221" t="s">
        <v>73</v>
      </c>
      <c r="C972" s="257" t="s">
        <v>1220</v>
      </c>
      <c r="D972" s="258">
        <v>44680</v>
      </c>
      <c r="E972" s="221" t="s">
        <v>337</v>
      </c>
      <c r="F972" s="260" t="s">
        <v>129</v>
      </c>
      <c r="G972" s="261">
        <v>1617.62</v>
      </c>
      <c r="H972" s="123">
        <f>+ICF[[#This Row],[Сума във Валута]]/RESOURCE!$F$2</f>
        <v>499.91810295540159</v>
      </c>
      <c r="I972" s="259" t="s">
        <v>338</v>
      </c>
      <c r="J972" s="119"/>
      <c r="K972" s="119">
        <f t="shared" si="14"/>
        <v>44592</v>
      </c>
      <c r="L9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72" s="221" t="s">
        <v>321</v>
      </c>
      <c r="N972" s="221" t="s">
        <v>956</v>
      </c>
      <c r="O972" s="221" t="s">
        <v>4</v>
      </c>
      <c r="P972" s="118"/>
    </row>
    <row r="973" spans="2:16" x14ac:dyDescent="0.25">
      <c r="B973" s="221" t="s">
        <v>73</v>
      </c>
      <c r="C973" s="257" t="s">
        <v>805</v>
      </c>
      <c r="D973" s="258">
        <v>44588</v>
      </c>
      <c r="E973" s="221" t="s">
        <v>337</v>
      </c>
      <c r="F973" s="260" t="s">
        <v>129</v>
      </c>
      <c r="G973" s="261">
        <v>1096.4580000000001</v>
      </c>
      <c r="H973" s="123">
        <f>+ICF[[#This Row],[Сума във Валута]]/RESOURCE!$F$2</f>
        <v>338.85535745742129</v>
      </c>
      <c r="I973" s="259" t="s">
        <v>338</v>
      </c>
      <c r="J973" s="119"/>
      <c r="K973" s="119">
        <f t="shared" si="14"/>
        <v>44592</v>
      </c>
      <c r="L9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73" s="221" t="s">
        <v>321</v>
      </c>
      <c r="N973" s="221" t="s">
        <v>956</v>
      </c>
      <c r="O973" s="221" t="s">
        <v>4</v>
      </c>
      <c r="P973" s="118"/>
    </row>
    <row r="974" spans="2:16" x14ac:dyDescent="0.25">
      <c r="B974" s="221" t="s">
        <v>73</v>
      </c>
      <c r="C974" s="257" t="s">
        <v>805</v>
      </c>
      <c r="D974" s="258">
        <v>44622</v>
      </c>
      <c r="E974" s="221" t="s">
        <v>337</v>
      </c>
      <c r="F974" s="260" t="s">
        <v>129</v>
      </c>
      <c r="G974" s="261">
        <v>1547.2239999999999</v>
      </c>
      <c r="H974" s="123">
        <f>+ICF[[#This Row],[Сума във Валута]]/RESOURCE!$F$2</f>
        <v>478.16253936466433</v>
      </c>
      <c r="I974" s="259" t="s">
        <v>338</v>
      </c>
      <c r="J974" s="119"/>
      <c r="K974" s="119">
        <f t="shared" si="14"/>
        <v>44592</v>
      </c>
      <c r="L9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974" s="221" t="s">
        <v>321</v>
      </c>
      <c r="N974" s="221" t="s">
        <v>956</v>
      </c>
      <c r="O974" s="221" t="s">
        <v>4</v>
      </c>
      <c r="P974" s="118"/>
    </row>
    <row r="975" spans="2:16" x14ac:dyDescent="0.25">
      <c r="B975" s="221" t="s">
        <v>73</v>
      </c>
      <c r="C975" s="257" t="s">
        <v>511</v>
      </c>
      <c r="D975" s="258">
        <v>44587</v>
      </c>
      <c r="E975" s="221" t="s">
        <v>337</v>
      </c>
      <c r="F975" s="260" t="s">
        <v>129</v>
      </c>
      <c r="G975" s="261">
        <v>-25.651</v>
      </c>
      <c r="H975" s="123">
        <f>+ICF[[#This Row],[Сума във Валута]]/RESOURCE!$F$2</f>
        <v>-7.9273248716688762</v>
      </c>
      <c r="I975" s="259" t="s">
        <v>338</v>
      </c>
      <c r="J975" s="119"/>
      <c r="K975" s="119">
        <f t="shared" si="14"/>
        <v>44592</v>
      </c>
      <c r="L9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75" s="221" t="s">
        <v>321</v>
      </c>
      <c r="N975" s="221" t="s">
        <v>956</v>
      </c>
      <c r="O975" s="221" t="s">
        <v>4</v>
      </c>
      <c r="P975" s="118"/>
    </row>
    <row r="976" spans="2:16" x14ac:dyDescent="0.25">
      <c r="B976" s="221" t="s">
        <v>73</v>
      </c>
      <c r="C976" s="257" t="s">
        <v>511</v>
      </c>
      <c r="D976" s="258">
        <v>44712</v>
      </c>
      <c r="E976" s="221" t="s">
        <v>337</v>
      </c>
      <c r="F976" s="260" t="s">
        <v>129</v>
      </c>
      <c r="G976" s="261">
        <v>714.58799999999997</v>
      </c>
      <c r="H976" s="123">
        <f>+ICF[[#This Row],[Сума във Валута]]/RESOURCE!$F$2</f>
        <v>220.84017096394365</v>
      </c>
      <c r="I976" s="259" t="s">
        <v>338</v>
      </c>
      <c r="J976" s="119"/>
      <c r="K976" s="119">
        <f t="shared" si="14"/>
        <v>44592</v>
      </c>
      <c r="L9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76" s="221" t="s">
        <v>321</v>
      </c>
      <c r="N976" s="221" t="s">
        <v>956</v>
      </c>
      <c r="O976" s="221" t="s">
        <v>4</v>
      </c>
      <c r="P976" s="118"/>
    </row>
    <row r="977" spans="2:16" x14ac:dyDescent="0.25">
      <c r="B977" s="221" t="s">
        <v>73</v>
      </c>
      <c r="C977" s="257" t="s">
        <v>514</v>
      </c>
      <c r="D977" s="258">
        <v>44682</v>
      </c>
      <c r="E977" s="221" t="s">
        <v>337</v>
      </c>
      <c r="F977" s="260" t="s">
        <v>129</v>
      </c>
      <c r="G977" s="261">
        <v>931.90899999999999</v>
      </c>
      <c r="H977" s="123">
        <f>+ICF[[#This Row],[Сума във Валута]]/RESOURCE!$F$2</f>
        <v>288.00223748906751</v>
      </c>
      <c r="I977" s="259" t="s">
        <v>338</v>
      </c>
      <c r="J977" s="119"/>
      <c r="K977" s="119">
        <f t="shared" si="14"/>
        <v>44592</v>
      </c>
      <c r="L9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77" s="221" t="s">
        <v>321</v>
      </c>
      <c r="N977" s="221" t="s">
        <v>956</v>
      </c>
      <c r="O977" s="221" t="s">
        <v>4</v>
      </c>
      <c r="P977" s="118"/>
    </row>
    <row r="978" spans="2:16" x14ac:dyDescent="0.25">
      <c r="B978" s="221" t="s">
        <v>73</v>
      </c>
      <c r="C978" s="257" t="s">
        <v>676</v>
      </c>
      <c r="D978" s="258">
        <v>44680</v>
      </c>
      <c r="E978" s="221" t="s">
        <v>337</v>
      </c>
      <c r="F978" s="260" t="s">
        <v>129</v>
      </c>
      <c r="G978" s="261">
        <v>29037.642</v>
      </c>
      <c r="H978" s="123">
        <f>+ICF[[#This Row],[Сума във Валута]]/RESOURCE!$F$2</f>
        <v>8973.9511769996006</v>
      </c>
      <c r="I978" s="259" t="s">
        <v>338</v>
      </c>
      <c r="J978" s="119"/>
      <c r="K978" s="119">
        <f t="shared" si="14"/>
        <v>44592</v>
      </c>
      <c r="L9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78" s="221" t="s">
        <v>321</v>
      </c>
      <c r="N978" s="221" t="s">
        <v>956</v>
      </c>
      <c r="O978" s="221" t="s">
        <v>4</v>
      </c>
      <c r="P978" s="118"/>
    </row>
    <row r="979" spans="2:16" x14ac:dyDescent="0.25">
      <c r="B979" s="221" t="s">
        <v>73</v>
      </c>
      <c r="C979" s="257" t="s">
        <v>676</v>
      </c>
      <c r="D979" s="258">
        <v>44712</v>
      </c>
      <c r="E979" s="221" t="s">
        <v>337</v>
      </c>
      <c r="F979" s="260" t="s">
        <v>129</v>
      </c>
      <c r="G979" s="261">
        <v>17136.867999999999</v>
      </c>
      <c r="H979" s="123">
        <f>+ICF[[#This Row],[Сума във Валута]]/RESOURCE!$F$2</f>
        <v>5296.0711051774379</v>
      </c>
      <c r="I979" s="259" t="s">
        <v>338</v>
      </c>
      <c r="J979" s="119"/>
      <c r="K979" s="119">
        <f t="shared" si="14"/>
        <v>44592</v>
      </c>
      <c r="L9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79" s="221" t="s">
        <v>321</v>
      </c>
      <c r="N979" s="221" t="s">
        <v>956</v>
      </c>
      <c r="O979" s="221" t="s">
        <v>4</v>
      </c>
      <c r="P979" s="118"/>
    </row>
    <row r="980" spans="2:16" x14ac:dyDescent="0.25">
      <c r="B980" s="221" t="s">
        <v>73</v>
      </c>
      <c r="C980" s="257" t="s">
        <v>1167</v>
      </c>
      <c r="D980" s="258">
        <v>44594</v>
      </c>
      <c r="E980" s="221" t="s">
        <v>337</v>
      </c>
      <c r="F980" s="260" t="s">
        <v>129</v>
      </c>
      <c r="G980" s="261">
        <v>373.20400000000001</v>
      </c>
      <c r="H980" s="123">
        <f>+ICF[[#This Row],[Сума във Валута]]/RESOURCE!$F$2</f>
        <v>115.33699861238593</v>
      </c>
      <c r="I980" s="259" t="s">
        <v>338</v>
      </c>
      <c r="J980" s="119"/>
      <c r="K980" s="119">
        <f t="shared" si="14"/>
        <v>44592</v>
      </c>
      <c r="L9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80" s="221" t="s">
        <v>321</v>
      </c>
      <c r="N980" s="221" t="s">
        <v>956</v>
      </c>
      <c r="O980" s="221" t="s">
        <v>4</v>
      </c>
      <c r="P980" s="118"/>
    </row>
    <row r="981" spans="2:16" x14ac:dyDescent="0.25">
      <c r="B981" s="221" t="s">
        <v>73</v>
      </c>
      <c r="C981" s="257" t="s">
        <v>1167</v>
      </c>
      <c r="D981" s="258">
        <v>44598</v>
      </c>
      <c r="E981" s="221" t="s">
        <v>337</v>
      </c>
      <c r="F981" s="260" t="s">
        <v>129</v>
      </c>
      <c r="G981" s="261">
        <v>528.29999999999995</v>
      </c>
      <c r="H981" s="123">
        <f>+ICF[[#This Row],[Сума във Валута]]/RESOURCE!$F$2</f>
        <v>163.26871192946345</v>
      </c>
      <c r="I981" s="259" t="s">
        <v>338</v>
      </c>
      <c r="J981" s="119"/>
      <c r="K981" s="119">
        <f t="shared" si="14"/>
        <v>44592</v>
      </c>
      <c r="L9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81" s="221" t="s">
        <v>321</v>
      </c>
      <c r="N981" s="221" t="s">
        <v>956</v>
      </c>
      <c r="O981" s="221" t="s">
        <v>4</v>
      </c>
      <c r="P981" s="118"/>
    </row>
    <row r="982" spans="2:16" x14ac:dyDescent="0.25">
      <c r="B982" s="221" t="s">
        <v>73</v>
      </c>
      <c r="C982" s="257" t="s">
        <v>1167</v>
      </c>
      <c r="D982" s="258">
        <v>44615</v>
      </c>
      <c r="E982" s="221" t="s">
        <v>337</v>
      </c>
      <c r="F982" s="260" t="s">
        <v>129</v>
      </c>
      <c r="G982" s="261">
        <v>281.291</v>
      </c>
      <c r="H982" s="123">
        <f>+ICF[[#This Row],[Сума във Валута]]/RESOURCE!$F$2</f>
        <v>86.931704045714</v>
      </c>
      <c r="I982" s="259" t="s">
        <v>338</v>
      </c>
      <c r="J982" s="119"/>
      <c r="K982" s="119">
        <f t="shared" si="14"/>
        <v>44592</v>
      </c>
      <c r="L9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982" s="221" t="s">
        <v>321</v>
      </c>
      <c r="N982" s="221" t="s">
        <v>956</v>
      </c>
      <c r="O982" s="221" t="s">
        <v>4</v>
      </c>
      <c r="P982" s="118"/>
    </row>
    <row r="983" spans="2:16" x14ac:dyDescent="0.25">
      <c r="B983" s="221" t="s">
        <v>73</v>
      </c>
      <c r="C983" s="257" t="s">
        <v>892</v>
      </c>
      <c r="D983" s="258">
        <v>44648</v>
      </c>
      <c r="E983" s="221" t="s">
        <v>337</v>
      </c>
      <c r="F983" s="260" t="s">
        <v>129</v>
      </c>
      <c r="G983" s="261">
        <v>848.47500000000002</v>
      </c>
      <c r="H983" s="123">
        <f>+ICF[[#This Row],[Сума във Валута]]/RESOURCE!$F$2</f>
        <v>262.21733930409147</v>
      </c>
      <c r="I983" s="259" t="s">
        <v>338</v>
      </c>
      <c r="J983" s="119"/>
      <c r="K983" s="119">
        <f t="shared" si="14"/>
        <v>44592</v>
      </c>
      <c r="L9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83" s="221" t="s">
        <v>321</v>
      </c>
      <c r="N983" s="221" t="s">
        <v>956</v>
      </c>
      <c r="O983" s="221" t="s">
        <v>4</v>
      </c>
      <c r="P983" s="118"/>
    </row>
    <row r="984" spans="2:16" x14ac:dyDescent="0.25">
      <c r="B984" s="221" t="s">
        <v>73</v>
      </c>
      <c r="C984" s="257" t="s">
        <v>473</v>
      </c>
      <c r="D984" s="258">
        <v>44695</v>
      </c>
      <c r="E984" s="221" t="s">
        <v>337</v>
      </c>
      <c r="F984" s="260" t="s">
        <v>129</v>
      </c>
      <c r="G984" s="261">
        <v>116.923</v>
      </c>
      <c r="H984" s="123">
        <f>+ICF[[#This Row],[Сума във Валута]]/RESOURCE!$F$2</f>
        <v>36.134521304048185</v>
      </c>
      <c r="I984" s="259" t="s">
        <v>338</v>
      </c>
      <c r="J984" s="119"/>
      <c r="K984" s="119">
        <f t="shared" si="14"/>
        <v>44592</v>
      </c>
      <c r="L9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84" s="221" t="s">
        <v>321</v>
      </c>
      <c r="N984" s="221" t="s">
        <v>956</v>
      </c>
      <c r="O984" s="221" t="s">
        <v>4</v>
      </c>
      <c r="P984" s="118"/>
    </row>
    <row r="985" spans="2:16" x14ac:dyDescent="0.25">
      <c r="B985" s="221" t="s">
        <v>73</v>
      </c>
      <c r="C985" s="257" t="s">
        <v>473</v>
      </c>
      <c r="D985" s="258">
        <v>44711</v>
      </c>
      <c r="E985" s="221" t="s">
        <v>337</v>
      </c>
      <c r="F985" s="260" t="s">
        <v>129</v>
      </c>
      <c r="G985" s="261">
        <v>1509.64</v>
      </c>
      <c r="H985" s="123">
        <f>+ICF[[#This Row],[Сума във Валута]]/RESOURCE!$F$2</f>
        <v>466.5473751224593</v>
      </c>
      <c r="I985" s="259" t="s">
        <v>338</v>
      </c>
      <c r="J985" s="119"/>
      <c r="K985" s="119">
        <f t="shared" si="14"/>
        <v>44592</v>
      </c>
      <c r="L9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85" s="221" t="s">
        <v>321</v>
      </c>
      <c r="N985" s="221" t="s">
        <v>956</v>
      </c>
      <c r="O985" s="221" t="s">
        <v>4</v>
      </c>
      <c r="P985" s="118"/>
    </row>
    <row r="986" spans="2:16" x14ac:dyDescent="0.25">
      <c r="B986" s="221" t="s">
        <v>73</v>
      </c>
      <c r="C986" s="257" t="s">
        <v>473</v>
      </c>
      <c r="D986" s="258">
        <v>44742</v>
      </c>
      <c r="E986" s="221" t="s">
        <v>337</v>
      </c>
      <c r="F986" s="260" t="s">
        <v>129</v>
      </c>
      <c r="G986" s="261">
        <v>1515.8409999999999</v>
      </c>
      <c r="H986" s="123">
        <f>+ICF[[#This Row],[Сума във Валута]]/RESOURCE!$F$2</f>
        <v>468.46376596606058</v>
      </c>
      <c r="I986" s="259" t="s">
        <v>338</v>
      </c>
      <c r="J986" s="119"/>
      <c r="K986" s="119">
        <f t="shared" si="14"/>
        <v>44592</v>
      </c>
      <c r="L9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86" s="221" t="s">
        <v>321</v>
      </c>
      <c r="N986" s="221" t="s">
        <v>956</v>
      </c>
      <c r="O986" s="221" t="s">
        <v>4</v>
      </c>
      <c r="P986" s="118"/>
    </row>
    <row r="987" spans="2:16" x14ac:dyDescent="0.25">
      <c r="B987" s="221" t="s">
        <v>73</v>
      </c>
      <c r="C987" s="257" t="s">
        <v>436</v>
      </c>
      <c r="D987" s="258">
        <v>44476</v>
      </c>
      <c r="E987" s="221" t="s">
        <v>337</v>
      </c>
      <c r="F987" s="260" t="s">
        <v>129</v>
      </c>
      <c r="G987" s="261">
        <v>513.78800000000001</v>
      </c>
      <c r="H987" s="123">
        <f>+ICF[[#This Row],[Сума във Валута]]/RESOURCE!$F$2</f>
        <v>158.78384433998707</v>
      </c>
      <c r="I987" s="259" t="s">
        <v>338</v>
      </c>
      <c r="J987" s="119"/>
      <c r="K987" s="119">
        <f t="shared" si="14"/>
        <v>44592</v>
      </c>
      <c r="L9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87" s="221" t="s">
        <v>321</v>
      </c>
      <c r="N987" s="221" t="s">
        <v>956</v>
      </c>
      <c r="O987" s="221" t="s">
        <v>4</v>
      </c>
      <c r="P987" s="118"/>
    </row>
    <row r="988" spans="2:16" x14ac:dyDescent="0.25">
      <c r="B988" s="221" t="s">
        <v>73</v>
      </c>
      <c r="C988" s="257" t="s">
        <v>436</v>
      </c>
      <c r="D988" s="258">
        <v>44585</v>
      </c>
      <c r="E988" s="221" t="s">
        <v>337</v>
      </c>
      <c r="F988" s="260" t="s">
        <v>129</v>
      </c>
      <c r="G988" s="261">
        <v>378.23899999999998</v>
      </c>
      <c r="H988" s="123">
        <f>+ICF[[#This Row],[Сума във Валута]]/RESOURCE!$F$2</f>
        <v>116.89304245975455</v>
      </c>
      <c r="I988" s="259" t="s">
        <v>338</v>
      </c>
      <c r="J988" s="119"/>
      <c r="K988" s="119">
        <f t="shared" si="14"/>
        <v>44592</v>
      </c>
      <c r="L9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88" s="221" t="s">
        <v>321</v>
      </c>
      <c r="N988" s="221" t="s">
        <v>956</v>
      </c>
      <c r="O988" s="221" t="s">
        <v>4</v>
      </c>
      <c r="P988" s="118"/>
    </row>
    <row r="989" spans="2:16" x14ac:dyDescent="0.25">
      <c r="B989" s="221" t="s">
        <v>73</v>
      </c>
      <c r="C989" s="257" t="s">
        <v>436</v>
      </c>
      <c r="D989" s="258">
        <v>44618</v>
      </c>
      <c r="E989" s="221" t="s">
        <v>337</v>
      </c>
      <c r="F989" s="260" t="s">
        <v>129</v>
      </c>
      <c r="G989" s="261">
        <v>536.57000000000005</v>
      </c>
      <c r="H989" s="123">
        <f>+ICF[[#This Row],[Сума във Валута]]/RESOURCE!$F$2</f>
        <v>165.8245178118346</v>
      </c>
      <c r="I989" s="259" t="s">
        <v>338</v>
      </c>
      <c r="J989" s="119"/>
      <c r="K989" s="119">
        <f t="shared" si="14"/>
        <v>44592</v>
      </c>
      <c r="L9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989" s="221" t="s">
        <v>321</v>
      </c>
      <c r="N989" s="221" t="s">
        <v>956</v>
      </c>
      <c r="O989" s="221" t="s">
        <v>4</v>
      </c>
      <c r="P989" s="118"/>
    </row>
    <row r="990" spans="2:16" x14ac:dyDescent="0.25">
      <c r="B990" s="221" t="s">
        <v>73</v>
      </c>
      <c r="C990" s="257" t="s">
        <v>436</v>
      </c>
      <c r="D990" s="258">
        <v>44650</v>
      </c>
      <c r="E990" s="221" t="s">
        <v>337</v>
      </c>
      <c r="F990" s="260" t="s">
        <v>129</v>
      </c>
      <c r="G990" s="261">
        <v>378.23899999999998</v>
      </c>
      <c r="H990" s="123">
        <f>+ICF[[#This Row],[Сума във Валута]]/RESOURCE!$F$2</f>
        <v>116.89304245975455</v>
      </c>
      <c r="I990" s="259" t="s">
        <v>338</v>
      </c>
      <c r="J990" s="119"/>
      <c r="K990" s="119">
        <f t="shared" si="14"/>
        <v>44592</v>
      </c>
      <c r="L9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90" s="221" t="s">
        <v>321</v>
      </c>
      <c r="N990" s="221" t="s">
        <v>956</v>
      </c>
      <c r="O990" s="221" t="s">
        <v>4</v>
      </c>
      <c r="P990" s="118"/>
    </row>
    <row r="991" spans="2:16" x14ac:dyDescent="0.25">
      <c r="B991" s="221" t="s">
        <v>73</v>
      </c>
      <c r="C991" s="257" t="s">
        <v>655</v>
      </c>
      <c r="D991" s="258">
        <v>44712</v>
      </c>
      <c r="E991" s="221" t="s">
        <v>337</v>
      </c>
      <c r="F991" s="260" t="s">
        <v>129</v>
      </c>
      <c r="G991" s="261">
        <v>1056.2739999999999</v>
      </c>
      <c r="H991" s="123">
        <f>+ICF[[#This Row],[Сума във Валута]]/RESOURCE!$F$2</f>
        <v>326.43667504179837</v>
      </c>
      <c r="I991" s="259" t="s">
        <v>338</v>
      </c>
      <c r="J991" s="119"/>
      <c r="K991" s="119">
        <f t="shared" si="14"/>
        <v>44592</v>
      </c>
      <c r="L9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91" s="221" t="s">
        <v>321</v>
      </c>
      <c r="N991" s="221" t="s">
        <v>956</v>
      </c>
      <c r="O991" s="221" t="s">
        <v>4</v>
      </c>
      <c r="P991" s="118"/>
    </row>
    <row r="992" spans="2:16" x14ac:dyDescent="0.25">
      <c r="B992" s="221" t="s">
        <v>73</v>
      </c>
      <c r="C992" s="257" t="s">
        <v>934</v>
      </c>
      <c r="D992" s="258">
        <v>44682</v>
      </c>
      <c r="E992" s="221" t="s">
        <v>337</v>
      </c>
      <c r="F992" s="260" t="s">
        <v>129</v>
      </c>
      <c r="G992" s="261">
        <v>139.55000000000001</v>
      </c>
      <c r="H992" s="123">
        <f>+ICF[[#This Row],[Сума във Валута]]/RESOURCE!$F$2</f>
        <v>43.127292730941946</v>
      </c>
      <c r="I992" s="259" t="s">
        <v>338</v>
      </c>
      <c r="J992" s="119"/>
      <c r="K992" s="119">
        <f t="shared" si="14"/>
        <v>44592</v>
      </c>
      <c r="L9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92" s="221" t="s">
        <v>321</v>
      </c>
      <c r="N992" s="221" t="s">
        <v>956</v>
      </c>
      <c r="O992" s="221" t="s">
        <v>4</v>
      </c>
      <c r="P992" s="118"/>
    </row>
    <row r="993" spans="2:16" x14ac:dyDescent="0.25">
      <c r="B993" s="221" t="s">
        <v>73</v>
      </c>
      <c r="C993" s="257" t="s">
        <v>637</v>
      </c>
      <c r="D993" s="258">
        <v>44681</v>
      </c>
      <c r="E993" s="221" t="s">
        <v>337</v>
      </c>
      <c r="F993" s="260" t="s">
        <v>129</v>
      </c>
      <c r="G993" s="261">
        <v>978.48299999999995</v>
      </c>
      <c r="H993" s="123">
        <f>+ICF[[#This Row],[Сума във Валута]]/RESOURCE!$F$2</f>
        <v>302.39572033859019</v>
      </c>
      <c r="I993" s="259" t="s">
        <v>338</v>
      </c>
      <c r="J993" s="119"/>
      <c r="K993" s="119">
        <f t="shared" si="14"/>
        <v>44592</v>
      </c>
      <c r="L9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93" s="221" t="s">
        <v>321</v>
      </c>
      <c r="N993" s="221" t="s">
        <v>956</v>
      </c>
      <c r="O993" s="221" t="s">
        <v>4</v>
      </c>
      <c r="P993" s="118"/>
    </row>
    <row r="994" spans="2:16" x14ac:dyDescent="0.25">
      <c r="B994" s="221" t="s">
        <v>73</v>
      </c>
      <c r="C994" s="257" t="s">
        <v>872</v>
      </c>
      <c r="D994" s="258">
        <v>42643</v>
      </c>
      <c r="E994" s="221" t="s">
        <v>337</v>
      </c>
      <c r="F994" s="260" t="s">
        <v>129</v>
      </c>
      <c r="G994" s="261">
        <v>-1E-3</v>
      </c>
      <c r="H994" s="123">
        <f>+ICF[[#This Row],[Сума във Валута]]/RESOURCE!$F$2</f>
        <v>-3.0904545131452485E-4</v>
      </c>
      <c r="I994" s="259" t="s">
        <v>338</v>
      </c>
      <c r="J994" s="119"/>
      <c r="K994" s="119">
        <f t="shared" si="14"/>
        <v>44592</v>
      </c>
      <c r="L9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94" s="221" t="s">
        <v>321</v>
      </c>
      <c r="N994" s="221" t="s">
        <v>956</v>
      </c>
      <c r="O994" s="221" t="s">
        <v>4</v>
      </c>
      <c r="P994" s="118"/>
    </row>
    <row r="995" spans="2:16" x14ac:dyDescent="0.25">
      <c r="B995" s="221" t="s">
        <v>73</v>
      </c>
      <c r="C995" s="257" t="s">
        <v>872</v>
      </c>
      <c r="D995" s="258">
        <v>44590</v>
      </c>
      <c r="E995" s="221" t="s">
        <v>337</v>
      </c>
      <c r="F995" s="260" t="s">
        <v>129</v>
      </c>
      <c r="G995" s="261">
        <v>1E-3</v>
      </c>
      <c r="H995" s="123">
        <f>+ICF[[#This Row],[Сума във Валута]]/RESOURCE!$F$2</f>
        <v>3.0904545131452485E-4</v>
      </c>
      <c r="I995" s="259" t="s">
        <v>338</v>
      </c>
      <c r="J995" s="119"/>
      <c r="K995" s="119">
        <f t="shared" si="14"/>
        <v>44592</v>
      </c>
      <c r="L9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95" s="221" t="s">
        <v>321</v>
      </c>
      <c r="N995" s="221" t="s">
        <v>956</v>
      </c>
      <c r="O995" s="221" t="s">
        <v>4</v>
      </c>
      <c r="P995" s="118"/>
    </row>
    <row r="996" spans="2:16" x14ac:dyDescent="0.25">
      <c r="B996" s="221" t="s">
        <v>73</v>
      </c>
      <c r="C996" s="257" t="s">
        <v>1283</v>
      </c>
      <c r="D996" s="258">
        <v>41837</v>
      </c>
      <c r="E996" s="221" t="s">
        <v>337</v>
      </c>
      <c r="F996" s="260" t="s">
        <v>129</v>
      </c>
      <c r="G996" s="261">
        <v>-2.5369999999999999</v>
      </c>
      <c r="H996" s="123">
        <f>+ICF[[#This Row],[Сума във Валута]]/RESOURCE!$F$2</f>
        <v>-0.78404830998494945</v>
      </c>
      <c r="I996" s="259" t="s">
        <v>338</v>
      </c>
      <c r="J996" s="119"/>
      <c r="K996" s="119">
        <f t="shared" si="14"/>
        <v>44592</v>
      </c>
      <c r="L9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96" s="221" t="s">
        <v>321</v>
      </c>
      <c r="N996" s="221" t="s">
        <v>956</v>
      </c>
      <c r="O996" s="221" t="s">
        <v>4</v>
      </c>
      <c r="P996" s="118"/>
    </row>
    <row r="997" spans="2:16" x14ac:dyDescent="0.25">
      <c r="B997" s="221" t="s">
        <v>73</v>
      </c>
      <c r="C997" s="257" t="s">
        <v>343</v>
      </c>
      <c r="D997" s="258">
        <v>44682</v>
      </c>
      <c r="E997" s="221" t="s">
        <v>337</v>
      </c>
      <c r="F997" s="260" t="s">
        <v>129</v>
      </c>
      <c r="G997" s="261">
        <v>11562.57</v>
      </c>
      <c r="H997" s="123">
        <f>+ICF[[#This Row],[Сума във Валута]]/RESOURCE!$F$2</f>
        <v>3573.3596640057854</v>
      </c>
      <c r="I997" s="259" t="s">
        <v>338</v>
      </c>
      <c r="J997" s="119"/>
      <c r="K997" s="119">
        <f t="shared" si="14"/>
        <v>44592</v>
      </c>
      <c r="L9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997" s="221" t="s">
        <v>321</v>
      </c>
      <c r="N997" s="221" t="s">
        <v>956</v>
      </c>
      <c r="O997" s="221" t="s">
        <v>4</v>
      </c>
      <c r="P997" s="118"/>
    </row>
    <row r="998" spans="2:16" x14ac:dyDescent="0.25">
      <c r="B998" s="221" t="s">
        <v>73</v>
      </c>
      <c r="C998" s="257" t="s">
        <v>609</v>
      </c>
      <c r="D998" s="258">
        <v>44591</v>
      </c>
      <c r="E998" s="221" t="s">
        <v>337</v>
      </c>
      <c r="F998" s="260" t="s">
        <v>129</v>
      </c>
      <c r="G998" s="261">
        <v>1175.2070000000001</v>
      </c>
      <c r="H998" s="123">
        <f>+ICF[[#This Row],[Сума във Валута]]/RESOURCE!$F$2</f>
        <v>363.19237770298884</v>
      </c>
      <c r="I998" s="259" t="s">
        <v>338</v>
      </c>
      <c r="J998" s="119"/>
      <c r="K998" s="119">
        <f t="shared" si="14"/>
        <v>44592</v>
      </c>
      <c r="L9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998" s="221" t="s">
        <v>321</v>
      </c>
      <c r="N998" s="221" t="s">
        <v>956</v>
      </c>
      <c r="O998" s="221" t="s">
        <v>4</v>
      </c>
      <c r="P998" s="118"/>
    </row>
    <row r="999" spans="2:16" x14ac:dyDescent="0.25">
      <c r="B999" s="221" t="s">
        <v>73</v>
      </c>
      <c r="C999" s="257" t="s">
        <v>609</v>
      </c>
      <c r="D999" s="258">
        <v>44622</v>
      </c>
      <c r="E999" s="221" t="s">
        <v>337</v>
      </c>
      <c r="F999" s="260" t="s">
        <v>129</v>
      </c>
      <c r="G999" s="261">
        <v>920.57100000000003</v>
      </c>
      <c r="H999" s="123">
        <f>+ICF[[#This Row],[Сума във Валута]]/RESOURCE!$F$2</f>
        <v>284.49828016206345</v>
      </c>
      <c r="I999" s="259" t="s">
        <v>338</v>
      </c>
      <c r="J999" s="119"/>
      <c r="K999" s="119">
        <f t="shared" si="14"/>
        <v>44592</v>
      </c>
      <c r="L9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999" s="221" t="s">
        <v>321</v>
      </c>
      <c r="N999" s="221" t="s">
        <v>956</v>
      </c>
      <c r="O999" s="221" t="s">
        <v>4</v>
      </c>
      <c r="P999" s="118"/>
    </row>
    <row r="1000" spans="2:16" x14ac:dyDescent="0.25">
      <c r="B1000" s="221" t="s">
        <v>73</v>
      </c>
      <c r="C1000" s="257" t="s">
        <v>673</v>
      </c>
      <c r="D1000" s="258">
        <v>44712</v>
      </c>
      <c r="E1000" s="221" t="s">
        <v>337</v>
      </c>
      <c r="F1000" s="260" t="s">
        <v>129</v>
      </c>
      <c r="G1000" s="261">
        <v>2555.319</v>
      </c>
      <c r="H1000" s="123">
        <f>+ICF[[#This Row],[Сума във Валута]]/RESOURCE!$F$2</f>
        <v>789.70971360758028</v>
      </c>
      <c r="I1000" s="259" t="s">
        <v>338</v>
      </c>
      <c r="J1000" s="119"/>
      <c r="K1000" s="119">
        <f t="shared" si="14"/>
        <v>44592</v>
      </c>
      <c r="L10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00" s="221" t="s">
        <v>321</v>
      </c>
      <c r="N1000" s="221" t="s">
        <v>956</v>
      </c>
      <c r="O1000" s="221" t="s">
        <v>4</v>
      </c>
      <c r="P1000" s="118"/>
    </row>
    <row r="1001" spans="2:16" x14ac:dyDescent="0.25">
      <c r="B1001" s="221" t="s">
        <v>73</v>
      </c>
      <c r="C1001" s="257" t="s">
        <v>1136</v>
      </c>
      <c r="D1001" s="258">
        <v>44581</v>
      </c>
      <c r="E1001" s="221" t="s">
        <v>337</v>
      </c>
      <c r="F1001" s="260" t="s">
        <v>129</v>
      </c>
      <c r="G1001" s="261">
        <v>613.07899999999995</v>
      </c>
      <c r="H1001" s="123">
        <f>+ICF[[#This Row],[Сума във Валута]]/RESOURCE!$F$2</f>
        <v>189.46927624645755</v>
      </c>
      <c r="I1001" s="259" t="s">
        <v>338</v>
      </c>
      <c r="J1001" s="119"/>
      <c r="K1001" s="119">
        <f t="shared" si="14"/>
        <v>44592</v>
      </c>
      <c r="L10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01" s="221" t="s">
        <v>321</v>
      </c>
      <c r="N1001" s="221" t="s">
        <v>956</v>
      </c>
      <c r="O1001" s="221" t="s">
        <v>4</v>
      </c>
      <c r="P1001" s="118"/>
    </row>
    <row r="1002" spans="2:16" x14ac:dyDescent="0.25">
      <c r="B1002" s="221" t="s">
        <v>73</v>
      </c>
      <c r="C1002" s="257" t="s">
        <v>488</v>
      </c>
      <c r="D1002" s="258">
        <v>44651</v>
      </c>
      <c r="E1002" s="221" t="s">
        <v>337</v>
      </c>
      <c r="F1002" s="260" t="s">
        <v>129</v>
      </c>
      <c r="G1002" s="261">
        <v>11.47</v>
      </c>
      <c r="H1002" s="123">
        <f>+ICF[[#This Row],[Сума във Валута]]/RESOURCE!$F$2</f>
        <v>3.5447513265775998</v>
      </c>
      <c r="I1002" s="259" t="s">
        <v>338</v>
      </c>
      <c r="J1002" s="119"/>
      <c r="K1002" s="119">
        <f t="shared" si="14"/>
        <v>44592</v>
      </c>
      <c r="L10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02" s="221" t="s">
        <v>321</v>
      </c>
      <c r="N1002" s="221" t="s">
        <v>956</v>
      </c>
      <c r="O1002" s="221" t="s">
        <v>4</v>
      </c>
      <c r="P1002" s="118"/>
    </row>
    <row r="1003" spans="2:16" x14ac:dyDescent="0.25">
      <c r="B1003" s="221" t="s">
        <v>73</v>
      </c>
      <c r="C1003" s="257" t="s">
        <v>488</v>
      </c>
      <c r="D1003" s="258">
        <v>44682</v>
      </c>
      <c r="E1003" s="221" t="s">
        <v>337</v>
      </c>
      <c r="F1003" s="260" t="s">
        <v>129</v>
      </c>
      <c r="G1003" s="261">
        <v>491.25</v>
      </c>
      <c r="H1003" s="123">
        <f>+ICF[[#This Row],[Сума във Валута]]/RESOURCE!$F$2</f>
        <v>151.81857795826031</v>
      </c>
      <c r="I1003" s="259" t="s">
        <v>338</v>
      </c>
      <c r="J1003" s="119"/>
      <c r="K1003" s="119">
        <f t="shared" si="14"/>
        <v>44592</v>
      </c>
      <c r="L10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03" s="221" t="s">
        <v>321</v>
      </c>
      <c r="N1003" s="221" t="s">
        <v>956</v>
      </c>
      <c r="O1003" s="221" t="s">
        <v>4</v>
      </c>
      <c r="P1003" s="118"/>
    </row>
    <row r="1004" spans="2:16" x14ac:dyDescent="0.25">
      <c r="B1004" s="221" t="s">
        <v>73</v>
      </c>
      <c r="C1004" s="257" t="s">
        <v>409</v>
      </c>
      <c r="D1004" s="258">
        <v>44156</v>
      </c>
      <c r="E1004" s="221" t="s">
        <v>337</v>
      </c>
      <c r="F1004" s="260" t="s">
        <v>129</v>
      </c>
      <c r="G1004" s="261">
        <v>169.64699999999999</v>
      </c>
      <c r="H1004" s="123">
        <f>+ICF[[#This Row],[Сума във Валута]]/RESOURCE!$F$2</f>
        <v>52.42863367915519</v>
      </c>
      <c r="I1004" s="259" t="s">
        <v>338</v>
      </c>
      <c r="J1004" s="119"/>
      <c r="K1004" s="119">
        <f t="shared" si="14"/>
        <v>44592</v>
      </c>
      <c r="L10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04" s="221" t="s">
        <v>321</v>
      </c>
      <c r="N1004" s="221" t="s">
        <v>956</v>
      </c>
      <c r="O1004" s="221" t="s">
        <v>4</v>
      </c>
      <c r="P1004" s="118"/>
    </row>
    <row r="1005" spans="2:16" x14ac:dyDescent="0.25">
      <c r="B1005" s="221" t="s">
        <v>73</v>
      </c>
      <c r="C1005" s="257" t="s">
        <v>409</v>
      </c>
      <c r="D1005" s="258">
        <v>44303</v>
      </c>
      <c r="E1005" s="221" t="s">
        <v>337</v>
      </c>
      <c r="F1005" s="260" t="s">
        <v>129</v>
      </c>
      <c r="G1005" s="261">
        <v>743.06500000000005</v>
      </c>
      <c r="H1005" s="123">
        <f>+ICF[[#This Row],[Сума във Валута]]/RESOURCE!$F$2</f>
        <v>229.64085828102739</v>
      </c>
      <c r="I1005" s="259" t="s">
        <v>338</v>
      </c>
      <c r="J1005" s="119"/>
      <c r="K1005" s="119">
        <f t="shared" si="14"/>
        <v>44592</v>
      </c>
      <c r="L10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05" s="221" t="s">
        <v>321</v>
      </c>
      <c r="N1005" s="221" t="s">
        <v>956</v>
      </c>
      <c r="O1005" s="221" t="s">
        <v>4</v>
      </c>
      <c r="P1005" s="118"/>
    </row>
    <row r="1006" spans="2:16" x14ac:dyDescent="0.25">
      <c r="B1006" s="221" t="s">
        <v>73</v>
      </c>
      <c r="C1006" s="257" t="s">
        <v>409</v>
      </c>
      <c r="D1006" s="258">
        <v>44460</v>
      </c>
      <c r="E1006" s="221" t="s">
        <v>337</v>
      </c>
      <c r="F1006" s="260" t="s">
        <v>129</v>
      </c>
      <c r="G1006" s="261">
        <v>371.83199999999999</v>
      </c>
      <c r="H1006" s="123">
        <f>+ICF[[#This Row],[Сума във Валута]]/RESOURCE!$F$2</f>
        <v>114.91298825318239</v>
      </c>
      <c r="I1006" s="259" t="s">
        <v>338</v>
      </c>
      <c r="J1006" s="119"/>
      <c r="K1006" s="119">
        <f t="shared" si="14"/>
        <v>44592</v>
      </c>
      <c r="L10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06" s="221" t="s">
        <v>321</v>
      </c>
      <c r="N1006" s="221" t="s">
        <v>956</v>
      </c>
      <c r="O1006" s="221" t="s">
        <v>4</v>
      </c>
      <c r="P1006" s="118"/>
    </row>
    <row r="1007" spans="2:16" x14ac:dyDescent="0.25">
      <c r="B1007" s="221" t="s">
        <v>73</v>
      </c>
      <c r="C1007" s="257" t="s">
        <v>409</v>
      </c>
      <c r="D1007" s="258">
        <v>44467</v>
      </c>
      <c r="E1007" s="221" t="s">
        <v>337</v>
      </c>
      <c r="F1007" s="260" t="s">
        <v>129</v>
      </c>
      <c r="G1007" s="261">
        <v>743.06500000000005</v>
      </c>
      <c r="H1007" s="123">
        <f>+ICF[[#This Row],[Сума във Валута]]/RESOURCE!$F$2</f>
        <v>229.64085828102739</v>
      </c>
      <c r="I1007" s="259" t="s">
        <v>338</v>
      </c>
      <c r="J1007" s="119"/>
      <c r="K1007" s="119">
        <f t="shared" si="14"/>
        <v>44592</v>
      </c>
      <c r="L10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07" s="221" t="s">
        <v>321</v>
      </c>
      <c r="N1007" s="221" t="s">
        <v>956</v>
      </c>
      <c r="O1007" s="221" t="s">
        <v>4</v>
      </c>
      <c r="P1007" s="118"/>
    </row>
    <row r="1008" spans="2:16" x14ac:dyDescent="0.25">
      <c r="B1008" s="221" t="s">
        <v>73</v>
      </c>
      <c r="C1008" s="257" t="s">
        <v>409</v>
      </c>
      <c r="D1008" s="258">
        <v>44497</v>
      </c>
      <c r="E1008" s="221" t="s">
        <v>337</v>
      </c>
      <c r="F1008" s="260" t="s">
        <v>129</v>
      </c>
      <c r="G1008" s="261">
        <v>690.18100000000004</v>
      </c>
      <c r="H1008" s="123">
        <f>+ICF[[#This Row],[Сума във Валута]]/RESOURCE!$F$2</f>
        <v>213.29729863371006</v>
      </c>
      <c r="I1008" s="259" t="s">
        <v>338</v>
      </c>
      <c r="J1008" s="119"/>
      <c r="K1008" s="119">
        <f t="shared" si="14"/>
        <v>44592</v>
      </c>
      <c r="L10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08" s="221" t="s">
        <v>321</v>
      </c>
      <c r="N1008" s="221" t="s">
        <v>956</v>
      </c>
      <c r="O1008" s="221" t="s">
        <v>4</v>
      </c>
      <c r="P1008" s="118"/>
    </row>
    <row r="1009" spans="2:16" x14ac:dyDescent="0.25">
      <c r="B1009" s="221" t="s">
        <v>73</v>
      </c>
      <c r="C1009" s="257" t="s">
        <v>409</v>
      </c>
      <c r="D1009" s="258">
        <v>44528</v>
      </c>
      <c r="E1009" s="221" t="s">
        <v>337</v>
      </c>
      <c r="F1009" s="260" t="s">
        <v>129</v>
      </c>
      <c r="G1009" s="261">
        <v>230.46</v>
      </c>
      <c r="H1009" s="123">
        <f>+ICF[[#This Row],[Сума във Валута]]/RESOURCE!$F$2</f>
        <v>71.22261470994539</v>
      </c>
      <c r="I1009" s="259" t="s">
        <v>338</v>
      </c>
      <c r="J1009" s="119"/>
      <c r="K1009" s="119">
        <f t="shared" si="14"/>
        <v>44592</v>
      </c>
      <c r="L10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09" s="221" t="s">
        <v>321</v>
      </c>
      <c r="N1009" s="221" t="s">
        <v>956</v>
      </c>
      <c r="O1009" s="221" t="s">
        <v>4</v>
      </c>
      <c r="P1009" s="118"/>
    </row>
    <row r="1010" spans="2:16" x14ac:dyDescent="0.25">
      <c r="B1010" s="221" t="s">
        <v>73</v>
      </c>
      <c r="C1010" s="257" t="s">
        <v>409</v>
      </c>
      <c r="D1010" s="258">
        <v>44528</v>
      </c>
      <c r="E1010" s="221" t="s">
        <v>337</v>
      </c>
      <c r="F1010" s="260" t="s">
        <v>129</v>
      </c>
      <c r="G1010" s="261">
        <v>743.06500000000005</v>
      </c>
      <c r="H1010" s="123">
        <f>+ICF[[#This Row],[Сума във Валута]]/RESOURCE!$F$2</f>
        <v>229.64085828102739</v>
      </c>
      <c r="I1010" s="259" t="s">
        <v>338</v>
      </c>
      <c r="J1010" s="119"/>
      <c r="K1010" s="119">
        <f t="shared" si="14"/>
        <v>44592</v>
      </c>
      <c r="L10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0" s="221" t="s">
        <v>321</v>
      </c>
      <c r="N1010" s="221" t="s">
        <v>956</v>
      </c>
      <c r="O1010" s="221" t="s">
        <v>4</v>
      </c>
      <c r="P1010" s="118"/>
    </row>
    <row r="1011" spans="2:16" x14ac:dyDescent="0.25">
      <c r="B1011" s="221" t="s">
        <v>73</v>
      </c>
      <c r="C1011" s="257" t="s">
        <v>409</v>
      </c>
      <c r="D1011" s="258">
        <v>44554</v>
      </c>
      <c r="E1011" s="221" t="s">
        <v>337</v>
      </c>
      <c r="F1011" s="260" t="s">
        <v>129</v>
      </c>
      <c r="G1011" s="261">
        <v>165.53399999999999</v>
      </c>
      <c r="H1011" s="123">
        <f>+ICF[[#This Row],[Сума във Валута]]/RESOURCE!$F$2</f>
        <v>51.15752973789855</v>
      </c>
      <c r="I1011" s="259" t="s">
        <v>338</v>
      </c>
      <c r="J1011" s="119"/>
      <c r="K1011" s="119">
        <f t="shared" si="14"/>
        <v>44592</v>
      </c>
      <c r="L10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1" s="221" t="s">
        <v>321</v>
      </c>
      <c r="N1011" s="221" t="s">
        <v>956</v>
      </c>
      <c r="O1011" s="221" t="s">
        <v>4</v>
      </c>
      <c r="P1011" s="118"/>
    </row>
    <row r="1012" spans="2:16" x14ac:dyDescent="0.25">
      <c r="B1012" s="221" t="s">
        <v>73</v>
      </c>
      <c r="C1012" s="257" t="s">
        <v>409</v>
      </c>
      <c r="D1012" s="258">
        <v>44554</v>
      </c>
      <c r="E1012" s="221" t="s">
        <v>337</v>
      </c>
      <c r="F1012" s="260" t="s">
        <v>129</v>
      </c>
      <c r="G1012" s="261">
        <v>892.29100000000005</v>
      </c>
      <c r="H1012" s="123">
        <f>+ICF[[#This Row],[Сума във Валута]]/RESOURCE!$F$2</f>
        <v>275.7584747988887</v>
      </c>
      <c r="I1012" s="259" t="s">
        <v>338</v>
      </c>
      <c r="J1012" s="119"/>
      <c r="K1012" s="119">
        <f t="shared" si="14"/>
        <v>44592</v>
      </c>
      <c r="L10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2" s="221" t="s">
        <v>321</v>
      </c>
      <c r="N1012" s="221" t="s">
        <v>956</v>
      </c>
      <c r="O1012" s="221" t="s">
        <v>4</v>
      </c>
      <c r="P1012" s="118"/>
    </row>
    <row r="1013" spans="2:16" x14ac:dyDescent="0.25">
      <c r="B1013" s="221" t="s">
        <v>73</v>
      </c>
      <c r="C1013" s="257" t="s">
        <v>409</v>
      </c>
      <c r="D1013" s="258">
        <v>44559</v>
      </c>
      <c r="E1013" s="221" t="s">
        <v>337</v>
      </c>
      <c r="F1013" s="260" t="s">
        <v>129</v>
      </c>
      <c r="G1013" s="261">
        <v>230.46</v>
      </c>
      <c r="H1013" s="123">
        <f>+ICF[[#This Row],[Сума във Валута]]/RESOURCE!$F$2</f>
        <v>71.22261470994539</v>
      </c>
      <c r="I1013" s="259" t="s">
        <v>338</v>
      </c>
      <c r="J1013" s="119"/>
      <c r="K1013" s="119">
        <f t="shared" si="14"/>
        <v>44592</v>
      </c>
      <c r="L10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3" s="221" t="s">
        <v>321</v>
      </c>
      <c r="N1013" s="221" t="s">
        <v>956</v>
      </c>
      <c r="O1013" s="221" t="s">
        <v>4</v>
      </c>
      <c r="P1013" s="118"/>
    </row>
    <row r="1014" spans="2:16" x14ac:dyDescent="0.25">
      <c r="B1014" s="221" t="s">
        <v>73</v>
      </c>
      <c r="C1014" s="257" t="s">
        <v>409</v>
      </c>
      <c r="D1014" s="258">
        <v>44559</v>
      </c>
      <c r="E1014" s="221" t="s">
        <v>337</v>
      </c>
      <c r="F1014" s="260" t="s">
        <v>129</v>
      </c>
      <c r="G1014" s="261">
        <v>168.67599999999999</v>
      </c>
      <c r="H1014" s="123">
        <f>+ICF[[#This Row],[Сума във Валута]]/RESOURCE!$F$2</f>
        <v>52.128550545928782</v>
      </c>
      <c r="I1014" s="259" t="s">
        <v>338</v>
      </c>
      <c r="J1014" s="119"/>
      <c r="K1014" s="119">
        <f t="shared" si="14"/>
        <v>44592</v>
      </c>
      <c r="L10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4" s="221" t="s">
        <v>321</v>
      </c>
      <c r="N1014" s="221" t="s">
        <v>956</v>
      </c>
      <c r="O1014" s="221" t="s">
        <v>4</v>
      </c>
      <c r="P1014" s="118"/>
    </row>
    <row r="1015" spans="2:16" x14ac:dyDescent="0.25">
      <c r="B1015" s="221" t="s">
        <v>73</v>
      </c>
      <c r="C1015" s="257" t="s">
        <v>409</v>
      </c>
      <c r="D1015" s="258">
        <v>44559</v>
      </c>
      <c r="E1015" s="221" t="s">
        <v>337</v>
      </c>
      <c r="F1015" s="260" t="s">
        <v>129</v>
      </c>
      <c r="G1015" s="261">
        <v>663.47799999999995</v>
      </c>
      <c r="H1015" s="123">
        <f>+ICF[[#This Row],[Сума във Валута]]/RESOURCE!$F$2</f>
        <v>205.04485794725829</v>
      </c>
      <c r="I1015" s="259" t="s">
        <v>338</v>
      </c>
      <c r="J1015" s="119"/>
      <c r="K1015" s="119">
        <f t="shared" si="14"/>
        <v>44592</v>
      </c>
      <c r="L10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5" s="221" t="s">
        <v>321</v>
      </c>
      <c r="N1015" s="221" t="s">
        <v>956</v>
      </c>
      <c r="O1015" s="221" t="s">
        <v>4</v>
      </c>
      <c r="P1015" s="118"/>
    </row>
    <row r="1016" spans="2:16" x14ac:dyDescent="0.25">
      <c r="B1016" s="221" t="s">
        <v>73</v>
      </c>
      <c r="C1016" s="257" t="s">
        <v>409</v>
      </c>
      <c r="D1016" s="258">
        <v>44559</v>
      </c>
      <c r="E1016" s="221" t="s">
        <v>337</v>
      </c>
      <c r="F1016" s="260" t="s">
        <v>129</v>
      </c>
      <c r="G1016" s="261">
        <v>920.04200000000003</v>
      </c>
      <c r="H1016" s="123">
        <f>+ICF[[#This Row],[Сума във Валута]]/RESOURCE!$F$2</f>
        <v>284.33479511831808</v>
      </c>
      <c r="I1016" s="259" t="s">
        <v>338</v>
      </c>
      <c r="J1016" s="119"/>
      <c r="K1016" s="119">
        <f t="shared" si="14"/>
        <v>44592</v>
      </c>
      <c r="L10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6" s="221" t="s">
        <v>321</v>
      </c>
      <c r="N1016" s="221" t="s">
        <v>956</v>
      </c>
      <c r="O1016" s="221" t="s">
        <v>4</v>
      </c>
      <c r="P1016" s="118"/>
    </row>
    <row r="1017" spans="2:16" x14ac:dyDescent="0.25">
      <c r="B1017" s="221" t="s">
        <v>73</v>
      </c>
      <c r="C1017" s="257" t="s">
        <v>409</v>
      </c>
      <c r="D1017" s="258">
        <v>44559</v>
      </c>
      <c r="E1017" s="221" t="s">
        <v>337</v>
      </c>
      <c r="F1017" s="260" t="s">
        <v>129</v>
      </c>
      <c r="G1017" s="261">
        <v>230.46</v>
      </c>
      <c r="H1017" s="123">
        <f>+ICF[[#This Row],[Сума във Валута]]/RESOURCE!$F$2</f>
        <v>71.22261470994539</v>
      </c>
      <c r="I1017" s="259" t="s">
        <v>338</v>
      </c>
      <c r="J1017" s="119"/>
      <c r="K1017" s="119">
        <f t="shared" si="14"/>
        <v>44592</v>
      </c>
      <c r="L10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7" s="221" t="s">
        <v>321</v>
      </c>
      <c r="N1017" s="221" t="s">
        <v>956</v>
      </c>
      <c r="O1017" s="221" t="s">
        <v>4</v>
      </c>
      <c r="P1017" s="118"/>
    </row>
    <row r="1018" spans="2:16" x14ac:dyDescent="0.25">
      <c r="B1018" s="221" t="s">
        <v>73</v>
      </c>
      <c r="C1018" s="257" t="s">
        <v>409</v>
      </c>
      <c r="D1018" s="258">
        <v>44559</v>
      </c>
      <c r="E1018" s="221" t="s">
        <v>337</v>
      </c>
      <c r="F1018" s="260" t="s">
        <v>129</v>
      </c>
      <c r="G1018" s="261">
        <v>2227.9940000000001</v>
      </c>
      <c r="H1018" s="123">
        <f>+ICF[[#This Row],[Сума във Валута]]/RESOURCE!$F$2</f>
        <v>688.55141125605348</v>
      </c>
      <c r="I1018" s="259" t="s">
        <v>338</v>
      </c>
      <c r="J1018" s="119"/>
      <c r="K1018" s="119">
        <f t="shared" si="14"/>
        <v>44592</v>
      </c>
      <c r="L10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8" s="221" t="s">
        <v>321</v>
      </c>
      <c r="N1018" s="221" t="s">
        <v>956</v>
      </c>
      <c r="O1018" s="221" t="s">
        <v>4</v>
      </c>
      <c r="P1018" s="118"/>
    </row>
    <row r="1019" spans="2:16" x14ac:dyDescent="0.25">
      <c r="B1019" s="221" t="s">
        <v>73</v>
      </c>
      <c r="C1019" s="257" t="s">
        <v>409</v>
      </c>
      <c r="D1019" s="258">
        <v>44559</v>
      </c>
      <c r="E1019" s="221" t="s">
        <v>337</v>
      </c>
      <c r="F1019" s="260" t="s">
        <v>129</v>
      </c>
      <c r="G1019" s="261">
        <v>2227.9940000000001</v>
      </c>
      <c r="H1019" s="123">
        <f>+ICF[[#This Row],[Сума във Валута]]/RESOURCE!$F$2</f>
        <v>688.55141125605348</v>
      </c>
      <c r="I1019" s="259" t="s">
        <v>338</v>
      </c>
      <c r="J1019" s="119"/>
      <c r="K1019" s="119">
        <f t="shared" si="14"/>
        <v>44592</v>
      </c>
      <c r="L10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19" s="221" t="s">
        <v>321</v>
      </c>
      <c r="N1019" s="221" t="s">
        <v>956</v>
      </c>
      <c r="O1019" s="221" t="s">
        <v>4</v>
      </c>
      <c r="P1019" s="118"/>
    </row>
    <row r="1020" spans="2:16" x14ac:dyDescent="0.25">
      <c r="B1020" s="221" t="s">
        <v>73</v>
      </c>
      <c r="C1020" s="257" t="s">
        <v>409</v>
      </c>
      <c r="D1020" s="258">
        <v>44559</v>
      </c>
      <c r="E1020" s="221" t="s">
        <v>337</v>
      </c>
      <c r="F1020" s="260" t="s">
        <v>129</v>
      </c>
      <c r="G1020" s="261">
        <v>230.46</v>
      </c>
      <c r="H1020" s="123">
        <f>+ICF[[#This Row],[Сума във Валута]]/RESOURCE!$F$2</f>
        <v>71.22261470994539</v>
      </c>
      <c r="I1020" s="259" t="s">
        <v>338</v>
      </c>
      <c r="J1020" s="119"/>
      <c r="K1020" s="119">
        <f t="shared" si="14"/>
        <v>44592</v>
      </c>
      <c r="L10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0" s="221" t="s">
        <v>321</v>
      </c>
      <c r="N1020" s="221" t="s">
        <v>956</v>
      </c>
      <c r="O1020" s="221" t="s">
        <v>4</v>
      </c>
      <c r="P1020" s="118"/>
    </row>
    <row r="1021" spans="2:16" x14ac:dyDescent="0.25">
      <c r="B1021" s="221" t="s">
        <v>73</v>
      </c>
      <c r="C1021" s="257" t="s">
        <v>409</v>
      </c>
      <c r="D1021" s="258">
        <v>44574</v>
      </c>
      <c r="E1021" s="221" t="s">
        <v>337</v>
      </c>
      <c r="F1021" s="260" t="s">
        <v>129</v>
      </c>
      <c r="G1021" s="261">
        <v>330.46800000000002</v>
      </c>
      <c r="H1021" s="123">
        <f>+ICF[[#This Row],[Сума във Валута]]/RESOURCE!$F$2</f>
        <v>102.12963220500839</v>
      </c>
      <c r="I1021" s="259" t="s">
        <v>338</v>
      </c>
      <c r="J1021" s="119"/>
      <c r="K1021" s="119">
        <f t="shared" si="14"/>
        <v>44592</v>
      </c>
      <c r="L10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1" s="221" t="s">
        <v>321</v>
      </c>
      <c r="N1021" s="221" t="s">
        <v>956</v>
      </c>
      <c r="O1021" s="221" t="s">
        <v>4</v>
      </c>
      <c r="P1021" s="118"/>
    </row>
    <row r="1022" spans="2:16" x14ac:dyDescent="0.25">
      <c r="B1022" s="221" t="s">
        <v>73</v>
      </c>
      <c r="C1022" s="257" t="s">
        <v>409</v>
      </c>
      <c r="D1022" s="258">
        <v>44580</v>
      </c>
      <c r="E1022" s="221" t="s">
        <v>337</v>
      </c>
      <c r="F1022" s="260" t="s">
        <v>129</v>
      </c>
      <c r="G1022" s="261">
        <v>355.077</v>
      </c>
      <c r="H1022" s="123">
        <f>+ICF[[#This Row],[Сума във Валута]]/RESOURCE!$F$2</f>
        <v>109.73493171640753</v>
      </c>
      <c r="I1022" s="259" t="s">
        <v>338</v>
      </c>
      <c r="J1022" s="119"/>
      <c r="K1022" s="119">
        <f t="shared" si="14"/>
        <v>44592</v>
      </c>
      <c r="L10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2" s="221" t="s">
        <v>321</v>
      </c>
      <c r="N1022" s="221" t="s">
        <v>956</v>
      </c>
      <c r="O1022" s="221" t="s">
        <v>4</v>
      </c>
      <c r="P1022" s="118"/>
    </row>
    <row r="1023" spans="2:16" x14ac:dyDescent="0.25">
      <c r="B1023" s="221" t="s">
        <v>73</v>
      </c>
      <c r="C1023" s="257" t="s">
        <v>409</v>
      </c>
      <c r="D1023" s="258">
        <v>44583</v>
      </c>
      <c r="E1023" s="221" t="s">
        <v>337</v>
      </c>
      <c r="F1023" s="260" t="s">
        <v>129</v>
      </c>
      <c r="G1023" s="261">
        <v>355.077</v>
      </c>
      <c r="H1023" s="123">
        <f>+ICF[[#This Row],[Сума във Валута]]/RESOURCE!$F$2</f>
        <v>109.73493171640753</v>
      </c>
      <c r="I1023" s="259" t="s">
        <v>338</v>
      </c>
      <c r="J1023" s="119"/>
      <c r="K1023" s="119">
        <f t="shared" si="14"/>
        <v>44592</v>
      </c>
      <c r="L10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3" s="221" t="s">
        <v>321</v>
      </c>
      <c r="N1023" s="221" t="s">
        <v>956</v>
      </c>
      <c r="O1023" s="221" t="s">
        <v>4</v>
      </c>
      <c r="P1023" s="118"/>
    </row>
    <row r="1024" spans="2:16" x14ac:dyDescent="0.25">
      <c r="B1024" s="221" t="s">
        <v>73</v>
      </c>
      <c r="C1024" s="257" t="s">
        <v>409</v>
      </c>
      <c r="D1024" s="258">
        <v>44589</v>
      </c>
      <c r="E1024" s="221" t="s">
        <v>337</v>
      </c>
      <c r="F1024" s="260" t="s">
        <v>129</v>
      </c>
      <c r="G1024" s="261">
        <v>247.21600000000001</v>
      </c>
      <c r="H1024" s="123">
        <f>+ICF[[#This Row],[Сума във Валута]]/RESOURCE!$F$2</f>
        <v>76.400980292171567</v>
      </c>
      <c r="I1024" s="259" t="s">
        <v>338</v>
      </c>
      <c r="J1024" s="119"/>
      <c r="K1024" s="119">
        <f t="shared" si="14"/>
        <v>44592</v>
      </c>
      <c r="L10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4" s="221" t="s">
        <v>321</v>
      </c>
      <c r="N1024" s="221" t="s">
        <v>956</v>
      </c>
      <c r="O1024" s="221" t="s">
        <v>4</v>
      </c>
      <c r="P1024" s="118"/>
    </row>
    <row r="1025" spans="2:16" x14ac:dyDescent="0.25">
      <c r="B1025" s="221" t="s">
        <v>73</v>
      </c>
      <c r="C1025" s="257" t="s">
        <v>409</v>
      </c>
      <c r="D1025" s="258">
        <v>44589</v>
      </c>
      <c r="E1025" s="221" t="s">
        <v>337</v>
      </c>
      <c r="F1025" s="260" t="s">
        <v>129</v>
      </c>
      <c r="G1025" s="261">
        <v>247.21600000000001</v>
      </c>
      <c r="H1025" s="123">
        <f>+ICF[[#This Row],[Сума във Валута]]/RESOURCE!$F$2</f>
        <v>76.400980292171567</v>
      </c>
      <c r="I1025" s="259" t="s">
        <v>338</v>
      </c>
      <c r="J1025" s="119"/>
      <c r="K1025" s="119">
        <f t="shared" si="14"/>
        <v>44592</v>
      </c>
      <c r="L10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5" s="221" t="s">
        <v>321</v>
      </c>
      <c r="N1025" s="221" t="s">
        <v>956</v>
      </c>
      <c r="O1025" s="221" t="s">
        <v>4</v>
      </c>
      <c r="P1025" s="118"/>
    </row>
    <row r="1026" spans="2:16" x14ac:dyDescent="0.25">
      <c r="B1026" s="221" t="s">
        <v>73</v>
      </c>
      <c r="C1026" s="257" t="s">
        <v>409</v>
      </c>
      <c r="D1026" s="258">
        <v>44589</v>
      </c>
      <c r="E1026" s="221" t="s">
        <v>337</v>
      </c>
      <c r="F1026" s="260" t="s">
        <v>129</v>
      </c>
      <c r="G1026" s="261">
        <v>273.39600000000002</v>
      </c>
      <c r="H1026" s="123">
        <f>+ICF[[#This Row],[Сума във Валута]]/RESOURCE!$F$2</f>
        <v>84.491790207585836</v>
      </c>
      <c r="I1026" s="259" t="s">
        <v>338</v>
      </c>
      <c r="J1026" s="119"/>
      <c r="K1026" s="119">
        <f t="shared" ref="K1026:K1089" si="15">$K$1</f>
        <v>44592</v>
      </c>
      <c r="L10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6" s="221" t="s">
        <v>321</v>
      </c>
      <c r="N1026" s="221" t="s">
        <v>956</v>
      </c>
      <c r="O1026" s="221" t="s">
        <v>4</v>
      </c>
      <c r="P1026" s="118"/>
    </row>
    <row r="1027" spans="2:16" x14ac:dyDescent="0.25">
      <c r="B1027" s="221" t="s">
        <v>73</v>
      </c>
      <c r="C1027" s="257" t="s">
        <v>409</v>
      </c>
      <c r="D1027" s="258">
        <v>44589</v>
      </c>
      <c r="E1027" s="221" t="s">
        <v>337</v>
      </c>
      <c r="F1027" s="260" t="s">
        <v>129</v>
      </c>
      <c r="G1027" s="261">
        <v>247.21600000000001</v>
      </c>
      <c r="H1027" s="123">
        <f>+ICF[[#This Row],[Сума във Валута]]/RESOURCE!$F$2</f>
        <v>76.400980292171567</v>
      </c>
      <c r="I1027" s="259" t="s">
        <v>338</v>
      </c>
      <c r="J1027" s="119"/>
      <c r="K1027" s="119">
        <f t="shared" si="15"/>
        <v>44592</v>
      </c>
      <c r="L10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027" s="221" t="s">
        <v>321</v>
      </c>
      <c r="N1027" s="221" t="s">
        <v>956</v>
      </c>
      <c r="O1027" s="221" t="s">
        <v>4</v>
      </c>
      <c r="P1027" s="118"/>
    </row>
    <row r="1028" spans="2:16" x14ac:dyDescent="0.25">
      <c r="B1028" s="221" t="s">
        <v>73</v>
      </c>
      <c r="C1028" s="257" t="s">
        <v>409</v>
      </c>
      <c r="D1028" s="258">
        <v>44602</v>
      </c>
      <c r="E1028" s="221" t="s">
        <v>337</v>
      </c>
      <c r="F1028" s="260" t="s">
        <v>129</v>
      </c>
      <c r="G1028" s="261">
        <v>288.05599999999998</v>
      </c>
      <c r="H1028" s="123">
        <f>+ICF[[#This Row],[Сума във Валута]]/RESOURCE!$F$2</f>
        <v>89.022396523856756</v>
      </c>
      <c r="I1028" s="259" t="s">
        <v>338</v>
      </c>
      <c r="J1028" s="119"/>
      <c r="K1028" s="119">
        <f t="shared" si="15"/>
        <v>44592</v>
      </c>
      <c r="L10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028" s="221" t="s">
        <v>321</v>
      </c>
      <c r="N1028" s="221" t="s">
        <v>956</v>
      </c>
      <c r="O1028" s="221" t="s">
        <v>4</v>
      </c>
      <c r="P1028" s="118"/>
    </row>
    <row r="1029" spans="2:16" x14ac:dyDescent="0.25">
      <c r="B1029" s="221" t="s">
        <v>73</v>
      </c>
      <c r="C1029" s="257" t="s">
        <v>409</v>
      </c>
      <c r="D1029" s="258">
        <v>44602</v>
      </c>
      <c r="E1029" s="221" t="s">
        <v>337</v>
      </c>
      <c r="F1029" s="260" t="s">
        <v>129</v>
      </c>
      <c r="G1029" s="261">
        <v>792.28300000000002</v>
      </c>
      <c r="H1029" s="123">
        <f>+ICF[[#This Row],[Сума във Валута]]/RESOURCE!$F$2</f>
        <v>244.85145730382567</v>
      </c>
      <c r="I1029" s="259" t="s">
        <v>338</v>
      </c>
      <c r="J1029" s="119"/>
      <c r="K1029" s="119">
        <f t="shared" si="15"/>
        <v>44592</v>
      </c>
      <c r="L10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029" s="221" t="s">
        <v>321</v>
      </c>
      <c r="N1029" s="221" t="s">
        <v>956</v>
      </c>
      <c r="O1029" s="221" t="s">
        <v>4</v>
      </c>
      <c r="P1029" s="118"/>
    </row>
    <row r="1030" spans="2:16" x14ac:dyDescent="0.25">
      <c r="B1030" s="221" t="s">
        <v>73</v>
      </c>
      <c r="C1030" s="257" t="s">
        <v>409</v>
      </c>
      <c r="D1030" s="258">
        <v>44602</v>
      </c>
      <c r="E1030" s="221" t="s">
        <v>337</v>
      </c>
      <c r="F1030" s="260" t="s">
        <v>129</v>
      </c>
      <c r="G1030" s="261">
        <v>355.077</v>
      </c>
      <c r="H1030" s="123">
        <f>+ICF[[#This Row],[Сума във Валута]]/RESOURCE!$F$2</f>
        <v>109.73493171640753</v>
      </c>
      <c r="I1030" s="259" t="s">
        <v>338</v>
      </c>
      <c r="J1030" s="119"/>
      <c r="K1030" s="119">
        <f t="shared" si="15"/>
        <v>44592</v>
      </c>
      <c r="L10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030" s="221" t="s">
        <v>321</v>
      </c>
      <c r="N1030" s="221" t="s">
        <v>956</v>
      </c>
      <c r="O1030" s="221" t="s">
        <v>4</v>
      </c>
      <c r="P1030" s="118"/>
    </row>
    <row r="1031" spans="2:16" x14ac:dyDescent="0.25">
      <c r="B1031" s="221" t="s">
        <v>73</v>
      </c>
      <c r="C1031" s="257" t="s">
        <v>409</v>
      </c>
      <c r="D1031" s="258">
        <v>44603</v>
      </c>
      <c r="E1031" s="221" t="s">
        <v>337</v>
      </c>
      <c r="F1031" s="260" t="s">
        <v>129</v>
      </c>
      <c r="G1031" s="261">
        <v>247.21600000000001</v>
      </c>
      <c r="H1031" s="123">
        <f>+ICF[[#This Row],[Сума във Валута]]/RESOURCE!$F$2</f>
        <v>76.400980292171567</v>
      </c>
      <c r="I1031" s="259" t="s">
        <v>338</v>
      </c>
      <c r="J1031" s="119"/>
      <c r="K1031" s="119">
        <f t="shared" si="15"/>
        <v>44592</v>
      </c>
      <c r="L10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031" s="221" t="s">
        <v>321</v>
      </c>
      <c r="N1031" s="221" t="s">
        <v>956</v>
      </c>
      <c r="O1031" s="221" t="s">
        <v>4</v>
      </c>
      <c r="P1031" s="118"/>
    </row>
    <row r="1032" spans="2:16" x14ac:dyDescent="0.25">
      <c r="B1032" s="221" t="s">
        <v>73</v>
      </c>
      <c r="C1032" s="257" t="s">
        <v>409</v>
      </c>
      <c r="D1032" s="258">
        <v>44611</v>
      </c>
      <c r="E1032" s="221" t="s">
        <v>337</v>
      </c>
      <c r="F1032" s="260" t="s">
        <v>129</v>
      </c>
      <c r="G1032" s="261">
        <v>247.21600000000001</v>
      </c>
      <c r="H1032" s="123">
        <f>+ICF[[#This Row],[Сума във Валута]]/RESOURCE!$F$2</f>
        <v>76.400980292171567</v>
      </c>
      <c r="I1032" s="259" t="s">
        <v>338</v>
      </c>
      <c r="J1032" s="119"/>
      <c r="K1032" s="119">
        <f t="shared" si="15"/>
        <v>44592</v>
      </c>
      <c r="L10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032" s="221" t="s">
        <v>321</v>
      </c>
      <c r="N1032" s="221" t="s">
        <v>956</v>
      </c>
      <c r="O1032" s="221" t="s">
        <v>4</v>
      </c>
      <c r="P1032" s="118"/>
    </row>
    <row r="1033" spans="2:16" x14ac:dyDescent="0.25">
      <c r="B1033" s="221" t="s">
        <v>73</v>
      </c>
      <c r="C1033" s="257" t="s">
        <v>409</v>
      </c>
      <c r="D1033" s="258">
        <v>44615</v>
      </c>
      <c r="E1033" s="221" t="s">
        <v>337</v>
      </c>
      <c r="F1033" s="260" t="s">
        <v>129</v>
      </c>
      <c r="G1033" s="261">
        <v>247.21600000000001</v>
      </c>
      <c r="H1033" s="123">
        <f>+ICF[[#This Row],[Сума във Валута]]/RESOURCE!$F$2</f>
        <v>76.400980292171567</v>
      </c>
      <c r="I1033" s="259" t="s">
        <v>338</v>
      </c>
      <c r="J1033" s="119"/>
      <c r="K1033" s="119">
        <f t="shared" si="15"/>
        <v>44592</v>
      </c>
      <c r="L10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33" s="221" t="s">
        <v>321</v>
      </c>
      <c r="N1033" s="221" t="s">
        <v>956</v>
      </c>
      <c r="O1033" s="221" t="s">
        <v>4</v>
      </c>
      <c r="P1033" s="118"/>
    </row>
    <row r="1034" spans="2:16" x14ac:dyDescent="0.25">
      <c r="B1034" s="221" t="s">
        <v>73</v>
      </c>
      <c r="C1034" s="257" t="s">
        <v>409</v>
      </c>
      <c r="D1034" s="258">
        <v>44615</v>
      </c>
      <c r="E1034" s="221" t="s">
        <v>337</v>
      </c>
      <c r="F1034" s="260" t="s">
        <v>129</v>
      </c>
      <c r="G1034" s="261">
        <v>247.21600000000001</v>
      </c>
      <c r="H1034" s="123">
        <f>+ICF[[#This Row],[Сума във Валута]]/RESOURCE!$F$2</f>
        <v>76.400980292171567</v>
      </c>
      <c r="I1034" s="259" t="s">
        <v>338</v>
      </c>
      <c r="J1034" s="119"/>
      <c r="K1034" s="119">
        <f t="shared" si="15"/>
        <v>44592</v>
      </c>
      <c r="L10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34" s="221" t="s">
        <v>321</v>
      </c>
      <c r="N1034" s="221" t="s">
        <v>956</v>
      </c>
      <c r="O1034" s="221" t="s">
        <v>4</v>
      </c>
      <c r="P1034" s="118"/>
    </row>
    <row r="1035" spans="2:16" x14ac:dyDescent="0.25">
      <c r="B1035" s="221" t="s">
        <v>73</v>
      </c>
      <c r="C1035" s="257" t="s">
        <v>409</v>
      </c>
      <c r="D1035" s="258">
        <v>44618</v>
      </c>
      <c r="E1035" s="221" t="s">
        <v>337</v>
      </c>
      <c r="F1035" s="260" t="s">
        <v>129</v>
      </c>
      <c r="G1035" s="261">
        <v>792.28300000000002</v>
      </c>
      <c r="H1035" s="123">
        <f>+ICF[[#This Row],[Сума във Валута]]/RESOURCE!$F$2</f>
        <v>244.85145730382567</v>
      </c>
      <c r="I1035" s="259" t="s">
        <v>338</v>
      </c>
      <c r="J1035" s="119"/>
      <c r="K1035" s="119">
        <f t="shared" si="15"/>
        <v>44592</v>
      </c>
      <c r="L10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35" s="221" t="s">
        <v>321</v>
      </c>
      <c r="N1035" s="221" t="s">
        <v>956</v>
      </c>
      <c r="O1035" s="221" t="s">
        <v>4</v>
      </c>
      <c r="P1035" s="118"/>
    </row>
    <row r="1036" spans="2:16" x14ac:dyDescent="0.25">
      <c r="B1036" s="221" t="s">
        <v>73</v>
      </c>
      <c r="C1036" s="257" t="s">
        <v>409</v>
      </c>
      <c r="D1036" s="258">
        <v>44618</v>
      </c>
      <c r="E1036" s="221" t="s">
        <v>337</v>
      </c>
      <c r="F1036" s="260" t="s">
        <v>129</v>
      </c>
      <c r="G1036" s="261">
        <v>247.21600000000001</v>
      </c>
      <c r="H1036" s="123">
        <f>+ICF[[#This Row],[Сума във Валута]]/RESOURCE!$F$2</f>
        <v>76.400980292171567</v>
      </c>
      <c r="I1036" s="259" t="s">
        <v>338</v>
      </c>
      <c r="J1036" s="119"/>
      <c r="K1036" s="119">
        <f t="shared" si="15"/>
        <v>44592</v>
      </c>
      <c r="L10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36" s="221" t="s">
        <v>321</v>
      </c>
      <c r="N1036" s="221" t="s">
        <v>956</v>
      </c>
      <c r="O1036" s="221" t="s">
        <v>4</v>
      </c>
      <c r="P1036" s="118"/>
    </row>
    <row r="1037" spans="2:16" x14ac:dyDescent="0.25">
      <c r="B1037" s="221" t="s">
        <v>73</v>
      </c>
      <c r="C1037" s="257" t="s">
        <v>409</v>
      </c>
      <c r="D1037" s="258">
        <v>44618</v>
      </c>
      <c r="E1037" s="221" t="s">
        <v>337</v>
      </c>
      <c r="F1037" s="260" t="s">
        <v>129</v>
      </c>
      <c r="G1037" s="261">
        <v>792.28300000000002</v>
      </c>
      <c r="H1037" s="123">
        <f>+ICF[[#This Row],[Сума във Валута]]/RESOURCE!$F$2</f>
        <v>244.85145730382567</v>
      </c>
      <c r="I1037" s="259" t="s">
        <v>338</v>
      </c>
      <c r="J1037" s="119"/>
      <c r="K1037" s="119">
        <f t="shared" si="15"/>
        <v>44592</v>
      </c>
      <c r="L10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37" s="221" t="s">
        <v>321</v>
      </c>
      <c r="N1037" s="221" t="s">
        <v>956</v>
      </c>
      <c r="O1037" s="221" t="s">
        <v>4</v>
      </c>
      <c r="P1037" s="118"/>
    </row>
    <row r="1038" spans="2:16" x14ac:dyDescent="0.25">
      <c r="B1038" s="221" t="s">
        <v>73</v>
      </c>
      <c r="C1038" s="257" t="s">
        <v>409</v>
      </c>
      <c r="D1038" s="258">
        <v>44618</v>
      </c>
      <c r="E1038" s="221" t="s">
        <v>337</v>
      </c>
      <c r="F1038" s="260" t="s">
        <v>129</v>
      </c>
      <c r="G1038" s="261">
        <v>792.28300000000002</v>
      </c>
      <c r="H1038" s="123">
        <f>+ICF[[#This Row],[Сума във Валута]]/RESOURCE!$F$2</f>
        <v>244.85145730382567</v>
      </c>
      <c r="I1038" s="259" t="s">
        <v>338</v>
      </c>
      <c r="J1038" s="119"/>
      <c r="K1038" s="119">
        <f t="shared" si="15"/>
        <v>44592</v>
      </c>
      <c r="L10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38" s="221" t="s">
        <v>321</v>
      </c>
      <c r="N1038" s="221" t="s">
        <v>956</v>
      </c>
      <c r="O1038" s="221" t="s">
        <v>4</v>
      </c>
      <c r="P1038" s="118"/>
    </row>
    <row r="1039" spans="2:16" x14ac:dyDescent="0.25">
      <c r="B1039" s="221" t="s">
        <v>73</v>
      </c>
      <c r="C1039" s="257" t="s">
        <v>409</v>
      </c>
      <c r="D1039" s="258">
        <v>44618</v>
      </c>
      <c r="E1039" s="221" t="s">
        <v>337</v>
      </c>
      <c r="F1039" s="260" t="s">
        <v>129</v>
      </c>
      <c r="G1039" s="261">
        <v>247.21600000000001</v>
      </c>
      <c r="H1039" s="123">
        <f>+ICF[[#This Row],[Сума във Валута]]/RESOURCE!$F$2</f>
        <v>76.400980292171567</v>
      </c>
      <c r="I1039" s="259" t="s">
        <v>338</v>
      </c>
      <c r="J1039" s="119"/>
      <c r="K1039" s="119">
        <f t="shared" si="15"/>
        <v>44592</v>
      </c>
      <c r="L10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39" s="221" t="s">
        <v>321</v>
      </c>
      <c r="N1039" s="221" t="s">
        <v>956</v>
      </c>
      <c r="O1039" s="221" t="s">
        <v>4</v>
      </c>
      <c r="P1039" s="118"/>
    </row>
    <row r="1040" spans="2:16" x14ac:dyDescent="0.25">
      <c r="B1040" s="221" t="s">
        <v>73</v>
      </c>
      <c r="C1040" s="257" t="s">
        <v>409</v>
      </c>
      <c r="D1040" s="258">
        <v>44619</v>
      </c>
      <c r="E1040" s="221" t="s">
        <v>337</v>
      </c>
      <c r="F1040" s="260" t="s">
        <v>129</v>
      </c>
      <c r="G1040" s="261">
        <v>725.78599999999994</v>
      </c>
      <c r="H1040" s="123">
        <f>+ICF[[#This Row],[Сума във Валута]]/RESOURCE!$F$2</f>
        <v>224.30086192776369</v>
      </c>
      <c r="I1040" s="259" t="s">
        <v>338</v>
      </c>
      <c r="J1040" s="119"/>
      <c r="K1040" s="119">
        <f t="shared" si="15"/>
        <v>44592</v>
      </c>
      <c r="L10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0" s="221" t="s">
        <v>321</v>
      </c>
      <c r="N1040" s="221" t="s">
        <v>956</v>
      </c>
      <c r="O1040" s="221" t="s">
        <v>4</v>
      </c>
      <c r="P1040" s="118"/>
    </row>
    <row r="1041" spans="2:16" x14ac:dyDescent="0.25">
      <c r="B1041" s="221" t="s">
        <v>73</v>
      </c>
      <c r="C1041" s="257" t="s">
        <v>409</v>
      </c>
      <c r="D1041" s="258">
        <v>44619</v>
      </c>
      <c r="E1041" s="221" t="s">
        <v>337</v>
      </c>
      <c r="F1041" s="260" t="s">
        <v>129</v>
      </c>
      <c r="G1041" s="261">
        <v>273.39600000000002</v>
      </c>
      <c r="H1041" s="123">
        <f>+ICF[[#This Row],[Сума във Валута]]/RESOURCE!$F$2</f>
        <v>84.491790207585836</v>
      </c>
      <c r="I1041" s="259" t="s">
        <v>338</v>
      </c>
      <c r="J1041" s="119"/>
      <c r="K1041" s="119">
        <f t="shared" si="15"/>
        <v>44592</v>
      </c>
      <c r="L10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1" s="221" t="s">
        <v>321</v>
      </c>
      <c r="N1041" s="221" t="s">
        <v>956</v>
      </c>
      <c r="O1041" s="221" t="s">
        <v>4</v>
      </c>
      <c r="P1041" s="118"/>
    </row>
    <row r="1042" spans="2:16" x14ac:dyDescent="0.25">
      <c r="B1042" s="221" t="s">
        <v>73</v>
      </c>
      <c r="C1042" s="257" t="s">
        <v>409</v>
      </c>
      <c r="D1042" s="258">
        <v>44619</v>
      </c>
      <c r="E1042" s="221" t="s">
        <v>337</v>
      </c>
      <c r="F1042" s="260" t="s">
        <v>129</v>
      </c>
      <c r="G1042" s="261">
        <v>355.601</v>
      </c>
      <c r="H1042" s="123">
        <f>+ICF[[#This Row],[Сума във Валута]]/RESOURCE!$F$2</f>
        <v>109.89687153289634</v>
      </c>
      <c r="I1042" s="259" t="s">
        <v>338</v>
      </c>
      <c r="J1042" s="119"/>
      <c r="K1042" s="119">
        <f t="shared" si="15"/>
        <v>44592</v>
      </c>
      <c r="L10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2" s="221" t="s">
        <v>321</v>
      </c>
      <c r="N1042" s="221" t="s">
        <v>956</v>
      </c>
      <c r="O1042" s="221" t="s">
        <v>4</v>
      </c>
      <c r="P1042" s="118"/>
    </row>
    <row r="1043" spans="2:16" x14ac:dyDescent="0.25">
      <c r="B1043" s="221" t="s">
        <v>73</v>
      </c>
      <c r="C1043" s="257" t="s">
        <v>409</v>
      </c>
      <c r="D1043" s="258">
        <v>44619</v>
      </c>
      <c r="E1043" s="221" t="s">
        <v>337</v>
      </c>
      <c r="F1043" s="260" t="s">
        <v>129</v>
      </c>
      <c r="G1043" s="261">
        <v>792.28300000000002</v>
      </c>
      <c r="H1043" s="123">
        <f>+ICF[[#This Row],[Сума във Валута]]/RESOURCE!$F$2</f>
        <v>244.85145730382567</v>
      </c>
      <c r="I1043" s="259" t="s">
        <v>338</v>
      </c>
      <c r="J1043" s="119"/>
      <c r="K1043" s="119">
        <f t="shared" si="15"/>
        <v>44592</v>
      </c>
      <c r="L10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3" s="221" t="s">
        <v>321</v>
      </c>
      <c r="N1043" s="221" t="s">
        <v>956</v>
      </c>
      <c r="O1043" s="221" t="s">
        <v>4</v>
      </c>
      <c r="P1043" s="118"/>
    </row>
    <row r="1044" spans="2:16" x14ac:dyDescent="0.25">
      <c r="B1044" s="221" t="s">
        <v>73</v>
      </c>
      <c r="C1044" s="257" t="s">
        <v>409</v>
      </c>
      <c r="D1044" s="258">
        <v>44619</v>
      </c>
      <c r="E1044" s="221" t="s">
        <v>337</v>
      </c>
      <c r="F1044" s="260" t="s">
        <v>129</v>
      </c>
      <c r="G1044" s="261">
        <v>2376.1729999999998</v>
      </c>
      <c r="H1044" s="123">
        <f>+ICF[[#This Row],[Сума във Валута]]/RESOURCE!$F$2</f>
        <v>734.34545718638833</v>
      </c>
      <c r="I1044" s="259" t="s">
        <v>338</v>
      </c>
      <c r="J1044" s="119"/>
      <c r="K1044" s="119">
        <f t="shared" si="15"/>
        <v>44592</v>
      </c>
      <c r="L10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4" s="221" t="s">
        <v>321</v>
      </c>
      <c r="N1044" s="221" t="s">
        <v>956</v>
      </c>
      <c r="O1044" s="221" t="s">
        <v>4</v>
      </c>
      <c r="P1044" s="118"/>
    </row>
    <row r="1045" spans="2:16" x14ac:dyDescent="0.25">
      <c r="B1045" s="221" t="s">
        <v>73</v>
      </c>
      <c r="C1045" s="257" t="s">
        <v>409</v>
      </c>
      <c r="D1045" s="258">
        <v>44619</v>
      </c>
      <c r="E1045" s="221" t="s">
        <v>337</v>
      </c>
      <c r="F1045" s="260" t="s">
        <v>129</v>
      </c>
      <c r="G1045" s="261">
        <v>889.673</v>
      </c>
      <c r="H1045" s="123">
        <f>+ICF[[#This Row],[Сума във Валута]]/RESOURCE!$F$2</f>
        <v>274.94939380734723</v>
      </c>
      <c r="I1045" s="259" t="s">
        <v>338</v>
      </c>
      <c r="J1045" s="119"/>
      <c r="K1045" s="119">
        <f t="shared" si="15"/>
        <v>44592</v>
      </c>
      <c r="L10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5" s="221" t="s">
        <v>321</v>
      </c>
      <c r="N1045" s="221" t="s">
        <v>956</v>
      </c>
      <c r="O1045" s="221" t="s">
        <v>4</v>
      </c>
      <c r="P1045" s="118"/>
    </row>
    <row r="1046" spans="2:16" x14ac:dyDescent="0.25">
      <c r="B1046" s="221" t="s">
        <v>73</v>
      </c>
      <c r="C1046" s="257" t="s">
        <v>409</v>
      </c>
      <c r="D1046" s="258">
        <v>44619</v>
      </c>
      <c r="E1046" s="221" t="s">
        <v>337</v>
      </c>
      <c r="F1046" s="260" t="s">
        <v>129</v>
      </c>
      <c r="G1046" s="261">
        <v>709.55399999999997</v>
      </c>
      <c r="H1046" s="123">
        <f>+ICF[[#This Row],[Сума във Валута]]/RESOURCE!$F$2</f>
        <v>219.28443616202634</v>
      </c>
      <c r="I1046" s="259" t="s">
        <v>338</v>
      </c>
      <c r="J1046" s="119"/>
      <c r="K1046" s="119">
        <f t="shared" si="15"/>
        <v>44592</v>
      </c>
      <c r="L10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6" s="221" t="s">
        <v>321</v>
      </c>
      <c r="N1046" s="221" t="s">
        <v>956</v>
      </c>
      <c r="O1046" s="221" t="s">
        <v>4</v>
      </c>
      <c r="P1046" s="118"/>
    </row>
    <row r="1047" spans="2:16" x14ac:dyDescent="0.25">
      <c r="B1047" s="221" t="s">
        <v>73</v>
      </c>
      <c r="C1047" s="257" t="s">
        <v>409</v>
      </c>
      <c r="D1047" s="258">
        <v>44619</v>
      </c>
      <c r="E1047" s="221" t="s">
        <v>337</v>
      </c>
      <c r="F1047" s="260" t="s">
        <v>129</v>
      </c>
      <c r="G1047" s="261">
        <v>1583.9659999999999</v>
      </c>
      <c r="H1047" s="123">
        <f>+ICF[[#This Row],[Сума във Валута]]/RESOURCE!$F$2</f>
        <v>489.51748733686259</v>
      </c>
      <c r="I1047" s="259" t="s">
        <v>338</v>
      </c>
      <c r="J1047" s="119"/>
      <c r="K1047" s="119">
        <f t="shared" si="15"/>
        <v>44592</v>
      </c>
      <c r="L10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7" s="221" t="s">
        <v>321</v>
      </c>
      <c r="N1047" s="221" t="s">
        <v>956</v>
      </c>
      <c r="O1047" s="221" t="s">
        <v>4</v>
      </c>
      <c r="P1047" s="118"/>
    </row>
    <row r="1048" spans="2:16" x14ac:dyDescent="0.25">
      <c r="B1048" s="221" t="s">
        <v>73</v>
      </c>
      <c r="C1048" s="257" t="s">
        <v>409</v>
      </c>
      <c r="D1048" s="258">
        <v>44619</v>
      </c>
      <c r="E1048" s="221" t="s">
        <v>337</v>
      </c>
      <c r="F1048" s="260" t="s">
        <v>129</v>
      </c>
      <c r="G1048" s="261">
        <v>355.077</v>
      </c>
      <c r="H1048" s="123">
        <f>+ICF[[#This Row],[Сума във Валута]]/RESOURCE!$F$2</f>
        <v>109.73493171640753</v>
      </c>
      <c r="I1048" s="259" t="s">
        <v>338</v>
      </c>
      <c r="J1048" s="119"/>
      <c r="K1048" s="119">
        <f t="shared" si="15"/>
        <v>44592</v>
      </c>
      <c r="L10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048" s="221" t="s">
        <v>321</v>
      </c>
      <c r="N1048" s="221" t="s">
        <v>956</v>
      </c>
      <c r="O1048" s="221" t="s">
        <v>4</v>
      </c>
      <c r="P1048" s="118"/>
    </row>
    <row r="1049" spans="2:16" x14ac:dyDescent="0.25">
      <c r="B1049" s="221" t="s">
        <v>73</v>
      </c>
      <c r="C1049" s="257" t="s">
        <v>409</v>
      </c>
      <c r="D1049" s="258">
        <v>44628</v>
      </c>
      <c r="E1049" s="221" t="s">
        <v>337</v>
      </c>
      <c r="F1049" s="260" t="s">
        <v>129</v>
      </c>
      <c r="G1049" s="261">
        <v>355.077</v>
      </c>
      <c r="H1049" s="123">
        <f>+ICF[[#This Row],[Сума във Валута]]/RESOURCE!$F$2</f>
        <v>109.73493171640753</v>
      </c>
      <c r="I1049" s="259" t="s">
        <v>338</v>
      </c>
      <c r="J1049" s="119"/>
      <c r="K1049" s="119">
        <f t="shared" si="15"/>
        <v>44592</v>
      </c>
      <c r="L10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049" s="221" t="s">
        <v>321</v>
      </c>
      <c r="N1049" s="221" t="s">
        <v>956</v>
      </c>
      <c r="O1049" s="221" t="s">
        <v>4</v>
      </c>
      <c r="P1049" s="118"/>
    </row>
    <row r="1050" spans="2:16" x14ac:dyDescent="0.25">
      <c r="B1050" s="221" t="s">
        <v>73</v>
      </c>
      <c r="C1050" s="257" t="s">
        <v>409</v>
      </c>
      <c r="D1050" s="258">
        <v>44628</v>
      </c>
      <c r="E1050" s="221" t="s">
        <v>337</v>
      </c>
      <c r="F1050" s="260" t="s">
        <v>129</v>
      </c>
      <c r="G1050" s="261">
        <v>1722.72</v>
      </c>
      <c r="H1050" s="123">
        <f>+ICF[[#This Row],[Сума във Валута]]/RESOURCE!$F$2</f>
        <v>532.39877988855824</v>
      </c>
      <c r="I1050" s="259" t="s">
        <v>338</v>
      </c>
      <c r="J1050" s="119"/>
      <c r="K1050" s="119">
        <f t="shared" si="15"/>
        <v>44592</v>
      </c>
      <c r="L10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050" s="221" t="s">
        <v>321</v>
      </c>
      <c r="N1050" s="221" t="s">
        <v>956</v>
      </c>
      <c r="O1050" s="221" t="s">
        <v>4</v>
      </c>
      <c r="P1050" s="118"/>
    </row>
    <row r="1051" spans="2:16" x14ac:dyDescent="0.25">
      <c r="B1051" s="221" t="s">
        <v>73</v>
      </c>
      <c r="C1051" s="257" t="s">
        <v>409</v>
      </c>
      <c r="D1051" s="258">
        <v>44637</v>
      </c>
      <c r="E1051" s="221" t="s">
        <v>337</v>
      </c>
      <c r="F1051" s="260" t="s">
        <v>129</v>
      </c>
      <c r="G1051" s="261">
        <v>139.35400000000001</v>
      </c>
      <c r="H1051" s="123">
        <f>+ICF[[#This Row],[Сума във Валута]]/RESOURCE!$F$2</f>
        <v>43.066719822484295</v>
      </c>
      <c r="I1051" s="259" t="s">
        <v>338</v>
      </c>
      <c r="J1051" s="119"/>
      <c r="K1051" s="119">
        <f t="shared" si="15"/>
        <v>44592</v>
      </c>
      <c r="L10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051" s="221" t="s">
        <v>321</v>
      </c>
      <c r="N1051" s="221" t="s">
        <v>956</v>
      </c>
      <c r="O1051" s="221" t="s">
        <v>4</v>
      </c>
      <c r="P1051" s="118"/>
    </row>
    <row r="1052" spans="2:16" x14ac:dyDescent="0.25">
      <c r="B1052" s="221" t="s">
        <v>73</v>
      </c>
      <c r="C1052" s="257" t="s">
        <v>409</v>
      </c>
      <c r="D1052" s="258">
        <v>44637</v>
      </c>
      <c r="E1052" s="221" t="s">
        <v>337</v>
      </c>
      <c r="F1052" s="260" t="s">
        <v>129</v>
      </c>
      <c r="G1052" s="261">
        <v>210.56399999999999</v>
      </c>
      <c r="H1052" s="123">
        <f>+ICF[[#This Row],[Сума във Валута]]/RESOURCE!$F$2</f>
        <v>65.073846410591599</v>
      </c>
      <c r="I1052" s="259" t="s">
        <v>338</v>
      </c>
      <c r="J1052" s="119"/>
      <c r="K1052" s="119">
        <f t="shared" si="15"/>
        <v>44592</v>
      </c>
      <c r="L10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052" s="221" t="s">
        <v>321</v>
      </c>
      <c r="N1052" s="221" t="s">
        <v>956</v>
      </c>
      <c r="O1052" s="221" t="s">
        <v>4</v>
      </c>
      <c r="P1052" s="118"/>
    </row>
    <row r="1053" spans="2:16" x14ac:dyDescent="0.25">
      <c r="B1053" s="221" t="s">
        <v>73</v>
      </c>
      <c r="C1053" s="257" t="s">
        <v>409</v>
      </c>
      <c r="D1053" s="258">
        <v>44637</v>
      </c>
      <c r="E1053" s="221" t="s">
        <v>337</v>
      </c>
      <c r="F1053" s="260" t="s">
        <v>129</v>
      </c>
      <c r="G1053" s="261">
        <v>792.28300000000002</v>
      </c>
      <c r="H1053" s="123">
        <f>+ICF[[#This Row],[Сума във Валута]]/RESOURCE!$F$2</f>
        <v>244.85145730382567</v>
      </c>
      <c r="I1053" s="259" t="s">
        <v>338</v>
      </c>
      <c r="J1053" s="119"/>
      <c r="K1053" s="119">
        <f t="shared" si="15"/>
        <v>44592</v>
      </c>
      <c r="L10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053" s="221" t="s">
        <v>321</v>
      </c>
      <c r="N1053" s="221" t="s">
        <v>956</v>
      </c>
      <c r="O1053" s="221" t="s">
        <v>4</v>
      </c>
      <c r="P1053" s="118"/>
    </row>
    <row r="1054" spans="2:16" x14ac:dyDescent="0.25">
      <c r="B1054" s="221" t="s">
        <v>73</v>
      </c>
      <c r="C1054" s="257" t="s">
        <v>409</v>
      </c>
      <c r="D1054" s="258">
        <v>44637</v>
      </c>
      <c r="E1054" s="221" t="s">
        <v>337</v>
      </c>
      <c r="F1054" s="260" t="s">
        <v>129</v>
      </c>
      <c r="G1054" s="261">
        <v>710.07799999999997</v>
      </c>
      <c r="H1054" s="123">
        <f>+ICF[[#This Row],[Сума във Валута]]/RESOURCE!$F$2</f>
        <v>219.44637597851516</v>
      </c>
      <c r="I1054" s="259" t="s">
        <v>338</v>
      </c>
      <c r="J1054" s="119"/>
      <c r="K1054" s="119">
        <f t="shared" si="15"/>
        <v>44592</v>
      </c>
      <c r="L10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054" s="221" t="s">
        <v>321</v>
      </c>
      <c r="N1054" s="221" t="s">
        <v>956</v>
      </c>
      <c r="O1054" s="221" t="s">
        <v>4</v>
      </c>
      <c r="P1054" s="118"/>
    </row>
    <row r="1055" spans="2:16" x14ac:dyDescent="0.25">
      <c r="B1055" s="221" t="s">
        <v>73</v>
      </c>
      <c r="C1055" s="257" t="s">
        <v>409</v>
      </c>
      <c r="D1055" s="258">
        <v>44646</v>
      </c>
      <c r="E1055" s="221" t="s">
        <v>337</v>
      </c>
      <c r="F1055" s="260" t="s">
        <v>129</v>
      </c>
      <c r="G1055" s="261">
        <v>792.28300000000002</v>
      </c>
      <c r="H1055" s="123">
        <f>+ICF[[#This Row],[Сума във Валута]]/RESOURCE!$F$2</f>
        <v>244.85145730382567</v>
      </c>
      <c r="I1055" s="259" t="s">
        <v>338</v>
      </c>
      <c r="J1055" s="119"/>
      <c r="K1055" s="119">
        <f t="shared" si="15"/>
        <v>44592</v>
      </c>
      <c r="L10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055" s="221" t="s">
        <v>321</v>
      </c>
      <c r="N1055" s="221" t="s">
        <v>956</v>
      </c>
      <c r="O1055" s="221" t="s">
        <v>4</v>
      </c>
      <c r="P1055" s="118"/>
    </row>
    <row r="1056" spans="2:16" x14ac:dyDescent="0.25">
      <c r="B1056" s="221" t="s">
        <v>73</v>
      </c>
      <c r="C1056" s="257" t="s">
        <v>409</v>
      </c>
      <c r="D1056" s="258">
        <v>44646</v>
      </c>
      <c r="E1056" s="221" t="s">
        <v>337</v>
      </c>
      <c r="F1056" s="260" t="s">
        <v>129</v>
      </c>
      <c r="G1056" s="261">
        <v>449.84899999999999</v>
      </c>
      <c r="H1056" s="123">
        <f>+ICF[[#This Row],[Сума във Валута]]/RESOURCE!$F$2</f>
        <v>139.02378722838768</v>
      </c>
      <c r="I1056" s="259" t="s">
        <v>338</v>
      </c>
      <c r="J1056" s="119"/>
      <c r="K1056" s="119">
        <f t="shared" si="15"/>
        <v>44592</v>
      </c>
      <c r="L10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056" s="221" t="s">
        <v>321</v>
      </c>
      <c r="N1056" s="221" t="s">
        <v>956</v>
      </c>
      <c r="O1056" s="221" t="s">
        <v>4</v>
      </c>
      <c r="P1056" s="118"/>
    </row>
    <row r="1057" spans="2:16" x14ac:dyDescent="0.25">
      <c r="B1057" s="221" t="s">
        <v>73</v>
      </c>
      <c r="C1057" s="257" t="s">
        <v>409</v>
      </c>
      <c r="D1057" s="258">
        <v>44646</v>
      </c>
      <c r="E1057" s="221" t="s">
        <v>337</v>
      </c>
      <c r="F1057" s="260" t="s">
        <v>129</v>
      </c>
      <c r="G1057" s="261">
        <v>792.28300000000002</v>
      </c>
      <c r="H1057" s="123">
        <f>+ICF[[#This Row],[Сума във Валута]]/RESOURCE!$F$2</f>
        <v>244.85145730382567</v>
      </c>
      <c r="I1057" s="259" t="s">
        <v>338</v>
      </c>
      <c r="J1057" s="119"/>
      <c r="K1057" s="119">
        <f t="shared" si="15"/>
        <v>44592</v>
      </c>
      <c r="L10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057" s="221" t="s">
        <v>321</v>
      </c>
      <c r="N1057" s="221" t="s">
        <v>956</v>
      </c>
      <c r="O1057" s="221" t="s">
        <v>4</v>
      </c>
      <c r="P1057" s="118"/>
    </row>
    <row r="1058" spans="2:16" x14ac:dyDescent="0.25">
      <c r="B1058" s="221" t="s">
        <v>73</v>
      </c>
      <c r="C1058" s="257" t="s">
        <v>409</v>
      </c>
      <c r="D1058" s="258">
        <v>44646</v>
      </c>
      <c r="E1058" s="221" t="s">
        <v>337</v>
      </c>
      <c r="F1058" s="260" t="s">
        <v>129</v>
      </c>
      <c r="G1058" s="261">
        <v>546.19100000000003</v>
      </c>
      <c r="H1058" s="123">
        <f>+ICF[[#This Row],[Сума във Валута]]/RESOURCE!$F$2</f>
        <v>168.79784409893165</v>
      </c>
      <c r="I1058" s="259" t="s">
        <v>338</v>
      </c>
      <c r="J1058" s="119"/>
      <c r="K1058" s="119">
        <f t="shared" si="15"/>
        <v>44592</v>
      </c>
      <c r="L10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058" s="221" t="s">
        <v>321</v>
      </c>
      <c r="N1058" s="221" t="s">
        <v>956</v>
      </c>
      <c r="O1058" s="221" t="s">
        <v>4</v>
      </c>
      <c r="P1058" s="118"/>
    </row>
    <row r="1059" spans="2:16" x14ac:dyDescent="0.25">
      <c r="B1059" s="221" t="s">
        <v>73</v>
      </c>
      <c r="C1059" s="257" t="s">
        <v>409</v>
      </c>
      <c r="D1059" s="258">
        <v>44646</v>
      </c>
      <c r="E1059" s="221" t="s">
        <v>337</v>
      </c>
      <c r="F1059" s="260" t="s">
        <v>129</v>
      </c>
      <c r="G1059" s="261">
        <v>493.83100000000002</v>
      </c>
      <c r="H1059" s="123">
        <f>+ICF[[#This Row],[Сума във Валута]]/RESOURCE!$F$2</f>
        <v>152.61622426810311</v>
      </c>
      <c r="I1059" s="259" t="s">
        <v>338</v>
      </c>
      <c r="J1059" s="119"/>
      <c r="K1059" s="119">
        <f t="shared" si="15"/>
        <v>44592</v>
      </c>
      <c r="L10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059" s="221" t="s">
        <v>321</v>
      </c>
      <c r="N1059" s="221" t="s">
        <v>956</v>
      </c>
      <c r="O1059" s="221" t="s">
        <v>4</v>
      </c>
      <c r="P1059" s="118"/>
    </row>
    <row r="1060" spans="2:16" x14ac:dyDescent="0.25">
      <c r="B1060" s="221" t="s">
        <v>73</v>
      </c>
      <c r="C1060" s="257" t="s">
        <v>409</v>
      </c>
      <c r="D1060" s="258">
        <v>44650</v>
      </c>
      <c r="E1060" s="221" t="s">
        <v>337</v>
      </c>
      <c r="F1060" s="260" t="s">
        <v>129</v>
      </c>
      <c r="G1060" s="261">
        <v>1393.376</v>
      </c>
      <c r="H1060" s="123">
        <f>+ICF[[#This Row],[Сума във Валута]]/RESOURCE!$F$2</f>
        <v>430.61651477082734</v>
      </c>
      <c r="I1060" s="259" t="s">
        <v>338</v>
      </c>
      <c r="J1060" s="119"/>
      <c r="K1060" s="119">
        <f t="shared" si="15"/>
        <v>44592</v>
      </c>
      <c r="L10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0" s="221" t="s">
        <v>321</v>
      </c>
      <c r="N1060" s="221" t="s">
        <v>956</v>
      </c>
      <c r="O1060" s="221" t="s">
        <v>4</v>
      </c>
      <c r="P1060" s="118"/>
    </row>
    <row r="1061" spans="2:16" x14ac:dyDescent="0.25">
      <c r="B1061" s="221" t="s">
        <v>73</v>
      </c>
      <c r="C1061" s="257" t="s">
        <v>409</v>
      </c>
      <c r="D1061" s="258">
        <v>44650</v>
      </c>
      <c r="E1061" s="221" t="s">
        <v>337</v>
      </c>
      <c r="F1061" s="260" t="s">
        <v>129</v>
      </c>
      <c r="G1061" s="261">
        <v>792.28300000000002</v>
      </c>
      <c r="H1061" s="123">
        <f>+ICF[[#This Row],[Сума във Валута]]/RESOURCE!$F$2</f>
        <v>244.85145730382567</v>
      </c>
      <c r="I1061" s="259" t="s">
        <v>338</v>
      </c>
      <c r="J1061" s="119"/>
      <c r="K1061" s="119">
        <f t="shared" si="15"/>
        <v>44592</v>
      </c>
      <c r="L10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1" s="221" t="s">
        <v>321</v>
      </c>
      <c r="N1061" s="221" t="s">
        <v>956</v>
      </c>
      <c r="O1061" s="221" t="s">
        <v>4</v>
      </c>
      <c r="P1061" s="118"/>
    </row>
    <row r="1062" spans="2:16" x14ac:dyDescent="0.25">
      <c r="B1062" s="221" t="s">
        <v>73</v>
      </c>
      <c r="C1062" s="257" t="s">
        <v>409</v>
      </c>
      <c r="D1062" s="258">
        <v>44650</v>
      </c>
      <c r="E1062" s="221" t="s">
        <v>337</v>
      </c>
      <c r="F1062" s="260" t="s">
        <v>129</v>
      </c>
      <c r="G1062" s="261">
        <v>355.077</v>
      </c>
      <c r="H1062" s="123">
        <f>+ICF[[#This Row],[Сума във Валута]]/RESOURCE!$F$2</f>
        <v>109.73493171640753</v>
      </c>
      <c r="I1062" s="259" t="s">
        <v>338</v>
      </c>
      <c r="J1062" s="119"/>
      <c r="K1062" s="119">
        <f t="shared" si="15"/>
        <v>44592</v>
      </c>
      <c r="L10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2" s="221" t="s">
        <v>321</v>
      </c>
      <c r="N1062" s="221" t="s">
        <v>956</v>
      </c>
      <c r="O1062" s="221" t="s">
        <v>4</v>
      </c>
      <c r="P1062" s="118"/>
    </row>
    <row r="1063" spans="2:16" x14ac:dyDescent="0.25">
      <c r="B1063" s="221" t="s">
        <v>73</v>
      </c>
      <c r="C1063" s="257" t="s">
        <v>409</v>
      </c>
      <c r="D1063" s="258">
        <v>44650</v>
      </c>
      <c r="E1063" s="221" t="s">
        <v>337</v>
      </c>
      <c r="F1063" s="260" t="s">
        <v>129</v>
      </c>
      <c r="G1063" s="261">
        <v>792.28300000000002</v>
      </c>
      <c r="H1063" s="123">
        <f>+ICF[[#This Row],[Сума във Валута]]/RESOURCE!$F$2</f>
        <v>244.85145730382567</v>
      </c>
      <c r="I1063" s="259" t="s">
        <v>338</v>
      </c>
      <c r="J1063" s="119"/>
      <c r="K1063" s="119">
        <f t="shared" si="15"/>
        <v>44592</v>
      </c>
      <c r="L10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3" s="221" t="s">
        <v>321</v>
      </c>
      <c r="N1063" s="221" t="s">
        <v>956</v>
      </c>
      <c r="O1063" s="221" t="s">
        <v>4</v>
      </c>
      <c r="P1063" s="118"/>
    </row>
    <row r="1064" spans="2:16" x14ac:dyDescent="0.25">
      <c r="B1064" s="221" t="s">
        <v>73</v>
      </c>
      <c r="C1064" s="257" t="s">
        <v>409</v>
      </c>
      <c r="D1064" s="258">
        <v>44650</v>
      </c>
      <c r="E1064" s="221" t="s">
        <v>337</v>
      </c>
      <c r="F1064" s="260" t="s">
        <v>129</v>
      </c>
      <c r="G1064" s="261">
        <v>1979.808</v>
      </c>
      <c r="H1064" s="123">
        <f>+ICF[[#This Row],[Сума във Валута]]/RESOURCE!$F$2</f>
        <v>611.85065687610677</v>
      </c>
      <c r="I1064" s="259" t="s">
        <v>338</v>
      </c>
      <c r="J1064" s="119"/>
      <c r="K1064" s="119">
        <f t="shared" si="15"/>
        <v>44592</v>
      </c>
      <c r="L10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4" s="221" t="s">
        <v>321</v>
      </c>
      <c r="N1064" s="221" t="s">
        <v>956</v>
      </c>
      <c r="O1064" s="221" t="s">
        <v>4</v>
      </c>
      <c r="P1064" s="118"/>
    </row>
    <row r="1065" spans="2:16" x14ac:dyDescent="0.25">
      <c r="B1065" s="221" t="s">
        <v>73</v>
      </c>
      <c r="C1065" s="257" t="s">
        <v>409</v>
      </c>
      <c r="D1065" s="258">
        <v>44650</v>
      </c>
      <c r="E1065" s="221" t="s">
        <v>337</v>
      </c>
      <c r="F1065" s="260" t="s">
        <v>129</v>
      </c>
      <c r="G1065" s="261">
        <v>493.83100000000002</v>
      </c>
      <c r="H1065" s="123">
        <f>+ICF[[#This Row],[Сума във Валута]]/RESOURCE!$F$2</f>
        <v>152.61622426810311</v>
      </c>
      <c r="I1065" s="259" t="s">
        <v>338</v>
      </c>
      <c r="J1065" s="119"/>
      <c r="K1065" s="119">
        <f t="shared" si="15"/>
        <v>44592</v>
      </c>
      <c r="L10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5" s="221" t="s">
        <v>321</v>
      </c>
      <c r="N1065" s="221" t="s">
        <v>956</v>
      </c>
      <c r="O1065" s="221" t="s">
        <v>4</v>
      </c>
      <c r="P1065" s="118"/>
    </row>
    <row r="1066" spans="2:16" x14ac:dyDescent="0.25">
      <c r="B1066" s="221" t="s">
        <v>73</v>
      </c>
      <c r="C1066" s="257" t="s">
        <v>409</v>
      </c>
      <c r="D1066" s="258">
        <v>44650</v>
      </c>
      <c r="E1066" s="221" t="s">
        <v>337</v>
      </c>
      <c r="F1066" s="260" t="s">
        <v>129</v>
      </c>
      <c r="G1066" s="261">
        <v>576.03599999999994</v>
      </c>
      <c r="H1066" s="123">
        <f>+ICF[[#This Row],[Сума във Валута]]/RESOURCE!$F$2</f>
        <v>178.02130559341362</v>
      </c>
      <c r="I1066" s="259" t="s">
        <v>338</v>
      </c>
      <c r="J1066" s="119"/>
      <c r="K1066" s="119">
        <f t="shared" si="15"/>
        <v>44592</v>
      </c>
      <c r="L10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6" s="221" t="s">
        <v>321</v>
      </c>
      <c r="N1066" s="221" t="s">
        <v>956</v>
      </c>
      <c r="O1066" s="221" t="s">
        <v>4</v>
      </c>
      <c r="P1066" s="118"/>
    </row>
    <row r="1067" spans="2:16" x14ac:dyDescent="0.25">
      <c r="B1067" s="221" t="s">
        <v>73</v>
      </c>
      <c r="C1067" s="257" t="s">
        <v>409</v>
      </c>
      <c r="D1067" s="258">
        <v>44650</v>
      </c>
      <c r="E1067" s="221" t="s">
        <v>337</v>
      </c>
      <c r="F1067" s="260" t="s">
        <v>129</v>
      </c>
      <c r="G1067" s="261">
        <v>3167.3330000000001</v>
      </c>
      <c r="H1067" s="123">
        <f>+ICF[[#This Row],[Сума във Валута]]/RESOURCE!$F$2</f>
        <v>978.84985644838787</v>
      </c>
      <c r="I1067" s="259" t="s">
        <v>338</v>
      </c>
      <c r="J1067" s="119"/>
      <c r="K1067" s="119">
        <f t="shared" si="15"/>
        <v>44592</v>
      </c>
      <c r="L10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7" s="221" t="s">
        <v>321</v>
      </c>
      <c r="N1067" s="221" t="s">
        <v>956</v>
      </c>
      <c r="O1067" s="221" t="s">
        <v>4</v>
      </c>
      <c r="P1067" s="118"/>
    </row>
    <row r="1068" spans="2:16" x14ac:dyDescent="0.25">
      <c r="B1068" s="221" t="s">
        <v>73</v>
      </c>
      <c r="C1068" s="257" t="s">
        <v>409</v>
      </c>
      <c r="D1068" s="258">
        <v>44650</v>
      </c>
      <c r="E1068" s="221" t="s">
        <v>337</v>
      </c>
      <c r="F1068" s="260" t="s">
        <v>129</v>
      </c>
      <c r="G1068" s="261">
        <v>575.51300000000003</v>
      </c>
      <c r="H1068" s="123">
        <f>+ICF[[#This Row],[Сума във Валута]]/RESOURCE!$F$2</f>
        <v>177.85967482237615</v>
      </c>
      <c r="I1068" s="259" t="s">
        <v>338</v>
      </c>
      <c r="J1068" s="119"/>
      <c r="K1068" s="119">
        <f t="shared" si="15"/>
        <v>44592</v>
      </c>
      <c r="L10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8" s="221" t="s">
        <v>321</v>
      </c>
      <c r="N1068" s="221" t="s">
        <v>956</v>
      </c>
      <c r="O1068" s="221" t="s">
        <v>4</v>
      </c>
      <c r="P1068" s="118"/>
    </row>
    <row r="1069" spans="2:16" x14ac:dyDescent="0.25">
      <c r="B1069" s="221" t="s">
        <v>73</v>
      </c>
      <c r="C1069" s="257" t="s">
        <v>409</v>
      </c>
      <c r="D1069" s="258">
        <v>44658</v>
      </c>
      <c r="E1069" s="221" t="s">
        <v>337</v>
      </c>
      <c r="F1069" s="260" t="s">
        <v>129</v>
      </c>
      <c r="G1069" s="261">
        <v>160.298</v>
      </c>
      <c r="H1069" s="123">
        <f>+ICF[[#This Row],[Сума във Валута]]/RESOURCE!$F$2</f>
        <v>49.5393677548157</v>
      </c>
      <c r="I1069" s="259" t="s">
        <v>338</v>
      </c>
      <c r="J1069" s="119"/>
      <c r="K1069" s="119">
        <f t="shared" si="15"/>
        <v>44592</v>
      </c>
      <c r="L10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69" s="221" t="s">
        <v>321</v>
      </c>
      <c r="N1069" s="221" t="s">
        <v>956</v>
      </c>
      <c r="O1069" s="221" t="s">
        <v>4</v>
      </c>
      <c r="P1069" s="118"/>
    </row>
    <row r="1070" spans="2:16" x14ac:dyDescent="0.25">
      <c r="B1070" s="221" t="s">
        <v>73</v>
      </c>
      <c r="C1070" s="257" t="s">
        <v>409</v>
      </c>
      <c r="D1070" s="258">
        <v>44660</v>
      </c>
      <c r="E1070" s="221" t="s">
        <v>337</v>
      </c>
      <c r="F1070" s="260" t="s">
        <v>129</v>
      </c>
      <c r="G1070" s="261">
        <v>210.56399999999999</v>
      </c>
      <c r="H1070" s="123">
        <f>+ICF[[#This Row],[Сума във Валута]]/RESOURCE!$F$2</f>
        <v>65.073846410591599</v>
      </c>
      <c r="I1070" s="259" t="s">
        <v>338</v>
      </c>
      <c r="J1070" s="119"/>
      <c r="K1070" s="119">
        <f t="shared" si="15"/>
        <v>44592</v>
      </c>
      <c r="L10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0" s="221" t="s">
        <v>321</v>
      </c>
      <c r="N1070" s="221" t="s">
        <v>956</v>
      </c>
      <c r="O1070" s="221" t="s">
        <v>4</v>
      </c>
      <c r="P1070" s="118"/>
    </row>
    <row r="1071" spans="2:16" x14ac:dyDescent="0.25">
      <c r="B1071" s="221" t="s">
        <v>73</v>
      </c>
      <c r="C1071" s="257" t="s">
        <v>409</v>
      </c>
      <c r="D1071" s="258">
        <v>44666</v>
      </c>
      <c r="E1071" s="221" t="s">
        <v>337</v>
      </c>
      <c r="F1071" s="260" t="s">
        <v>129</v>
      </c>
      <c r="G1071" s="261">
        <v>792.28300000000002</v>
      </c>
      <c r="H1071" s="123">
        <f>+ICF[[#This Row],[Сума във Валута]]/RESOURCE!$F$2</f>
        <v>244.85145730382567</v>
      </c>
      <c r="I1071" s="259" t="s">
        <v>338</v>
      </c>
      <c r="J1071" s="119"/>
      <c r="K1071" s="119">
        <f t="shared" si="15"/>
        <v>44592</v>
      </c>
      <c r="L10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1" s="221" t="s">
        <v>321</v>
      </c>
      <c r="N1071" s="221" t="s">
        <v>956</v>
      </c>
      <c r="O1071" s="221" t="s">
        <v>4</v>
      </c>
      <c r="P1071" s="118"/>
    </row>
    <row r="1072" spans="2:16" x14ac:dyDescent="0.25">
      <c r="B1072" s="221" t="s">
        <v>73</v>
      </c>
      <c r="C1072" s="257" t="s">
        <v>409</v>
      </c>
      <c r="D1072" s="258">
        <v>44666</v>
      </c>
      <c r="E1072" s="221" t="s">
        <v>337</v>
      </c>
      <c r="F1072" s="260" t="s">
        <v>129</v>
      </c>
      <c r="G1072" s="261">
        <v>792.28300000000002</v>
      </c>
      <c r="H1072" s="123">
        <f>+ICF[[#This Row],[Сума във Валута]]/RESOURCE!$F$2</f>
        <v>244.85145730382567</v>
      </c>
      <c r="I1072" s="259" t="s">
        <v>338</v>
      </c>
      <c r="J1072" s="119"/>
      <c r="K1072" s="119">
        <f t="shared" si="15"/>
        <v>44592</v>
      </c>
      <c r="L10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2" s="221" t="s">
        <v>321</v>
      </c>
      <c r="N1072" s="221" t="s">
        <v>956</v>
      </c>
      <c r="O1072" s="221" t="s">
        <v>4</v>
      </c>
      <c r="P1072" s="118"/>
    </row>
    <row r="1073" spans="2:16" x14ac:dyDescent="0.25">
      <c r="B1073" s="221" t="s">
        <v>73</v>
      </c>
      <c r="C1073" s="257" t="s">
        <v>409</v>
      </c>
      <c r="D1073" s="258">
        <v>44672</v>
      </c>
      <c r="E1073" s="221" t="s">
        <v>337</v>
      </c>
      <c r="F1073" s="260" t="s">
        <v>129</v>
      </c>
      <c r="G1073" s="261">
        <v>355.077</v>
      </c>
      <c r="H1073" s="123">
        <f>+ICF[[#This Row],[Сума във Валута]]/RESOURCE!$F$2</f>
        <v>109.73493171640753</v>
      </c>
      <c r="I1073" s="259" t="s">
        <v>338</v>
      </c>
      <c r="J1073" s="119"/>
      <c r="K1073" s="119">
        <f t="shared" si="15"/>
        <v>44592</v>
      </c>
      <c r="L10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3" s="221" t="s">
        <v>321</v>
      </c>
      <c r="N1073" s="221" t="s">
        <v>956</v>
      </c>
      <c r="O1073" s="221" t="s">
        <v>4</v>
      </c>
      <c r="P1073" s="118"/>
    </row>
    <row r="1074" spans="2:16" x14ac:dyDescent="0.25">
      <c r="B1074" s="221" t="s">
        <v>73</v>
      </c>
      <c r="C1074" s="257" t="s">
        <v>409</v>
      </c>
      <c r="D1074" s="258">
        <v>44677</v>
      </c>
      <c r="E1074" s="221" t="s">
        <v>337</v>
      </c>
      <c r="F1074" s="260" t="s">
        <v>129</v>
      </c>
      <c r="G1074" s="261">
        <v>524.20000000000005</v>
      </c>
      <c r="H1074" s="123">
        <f>+ICF[[#This Row],[Сума във Валута]]/RESOURCE!$F$2</f>
        <v>162.00162557907393</v>
      </c>
      <c r="I1074" s="259" t="s">
        <v>338</v>
      </c>
      <c r="J1074" s="119"/>
      <c r="K1074" s="119">
        <f t="shared" si="15"/>
        <v>44592</v>
      </c>
      <c r="L10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4" s="221" t="s">
        <v>321</v>
      </c>
      <c r="N1074" s="221" t="s">
        <v>956</v>
      </c>
      <c r="O1074" s="221" t="s">
        <v>4</v>
      </c>
      <c r="P1074" s="118"/>
    </row>
    <row r="1075" spans="2:16" x14ac:dyDescent="0.25">
      <c r="B1075" s="221" t="s">
        <v>73</v>
      </c>
      <c r="C1075" s="257" t="s">
        <v>409</v>
      </c>
      <c r="D1075" s="258">
        <v>44677</v>
      </c>
      <c r="E1075" s="221" t="s">
        <v>337</v>
      </c>
      <c r="F1075" s="260" t="s">
        <v>129</v>
      </c>
      <c r="G1075" s="261">
        <v>709.55399999999997</v>
      </c>
      <c r="H1075" s="123">
        <f>+ICF[[#This Row],[Сума във Валута]]/RESOURCE!$F$2</f>
        <v>219.28443616202634</v>
      </c>
      <c r="I1075" s="259" t="s">
        <v>338</v>
      </c>
      <c r="J1075" s="119"/>
      <c r="K1075" s="119">
        <f t="shared" si="15"/>
        <v>44592</v>
      </c>
      <c r="L10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5" s="221" t="s">
        <v>321</v>
      </c>
      <c r="N1075" s="221" t="s">
        <v>956</v>
      </c>
      <c r="O1075" s="221" t="s">
        <v>4</v>
      </c>
      <c r="P1075" s="118"/>
    </row>
    <row r="1076" spans="2:16" x14ac:dyDescent="0.25">
      <c r="B1076" s="221" t="s">
        <v>73</v>
      </c>
      <c r="C1076" s="257" t="s">
        <v>409</v>
      </c>
      <c r="D1076" s="258">
        <v>44677</v>
      </c>
      <c r="E1076" s="221" t="s">
        <v>337</v>
      </c>
      <c r="F1076" s="260" t="s">
        <v>129</v>
      </c>
      <c r="G1076" s="261">
        <v>262.39999999999998</v>
      </c>
      <c r="H1076" s="123">
        <f>+ICF[[#This Row],[Сума във Валута]]/RESOURCE!$F$2</f>
        <v>81.093526424931312</v>
      </c>
      <c r="I1076" s="259" t="s">
        <v>338</v>
      </c>
      <c r="J1076" s="119"/>
      <c r="K1076" s="119">
        <f t="shared" si="15"/>
        <v>44592</v>
      </c>
      <c r="L10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6" s="221" t="s">
        <v>321</v>
      </c>
      <c r="N1076" s="221" t="s">
        <v>956</v>
      </c>
      <c r="O1076" s="221" t="s">
        <v>4</v>
      </c>
      <c r="P1076" s="118"/>
    </row>
    <row r="1077" spans="2:16" x14ac:dyDescent="0.25">
      <c r="B1077" s="221" t="s">
        <v>73</v>
      </c>
      <c r="C1077" s="257" t="s">
        <v>409</v>
      </c>
      <c r="D1077" s="258">
        <v>44679</v>
      </c>
      <c r="E1077" s="221" t="s">
        <v>337</v>
      </c>
      <c r="F1077" s="260" t="s">
        <v>129</v>
      </c>
      <c r="G1077" s="261">
        <v>396.44200000000001</v>
      </c>
      <c r="H1077" s="123">
        <f>+ICF[[#This Row],[Сума във Валута]]/RESOURCE!$F$2</f>
        <v>122.51859681003285</v>
      </c>
      <c r="I1077" s="259" t="s">
        <v>338</v>
      </c>
      <c r="J1077" s="119"/>
      <c r="K1077" s="119">
        <f t="shared" si="15"/>
        <v>44592</v>
      </c>
      <c r="L10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7" s="221" t="s">
        <v>321</v>
      </c>
      <c r="N1077" s="221" t="s">
        <v>956</v>
      </c>
      <c r="O1077" s="221" t="s">
        <v>4</v>
      </c>
      <c r="P1077" s="118"/>
    </row>
    <row r="1078" spans="2:16" x14ac:dyDescent="0.25">
      <c r="B1078" s="221" t="s">
        <v>73</v>
      </c>
      <c r="C1078" s="257" t="s">
        <v>409</v>
      </c>
      <c r="D1078" s="258">
        <v>44679</v>
      </c>
      <c r="E1078" s="221" t="s">
        <v>337</v>
      </c>
      <c r="F1078" s="260" t="s">
        <v>129</v>
      </c>
      <c r="G1078" s="261">
        <v>575.51300000000003</v>
      </c>
      <c r="H1078" s="123">
        <f>+ICF[[#This Row],[Сума във Валута]]/RESOURCE!$F$2</f>
        <v>177.85967482237615</v>
      </c>
      <c r="I1078" s="259" t="s">
        <v>338</v>
      </c>
      <c r="J1078" s="119"/>
      <c r="K1078" s="119">
        <f t="shared" si="15"/>
        <v>44592</v>
      </c>
      <c r="L10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8" s="221" t="s">
        <v>321</v>
      </c>
      <c r="N1078" s="221" t="s">
        <v>956</v>
      </c>
      <c r="O1078" s="221" t="s">
        <v>4</v>
      </c>
      <c r="P1078" s="118"/>
    </row>
    <row r="1079" spans="2:16" x14ac:dyDescent="0.25">
      <c r="B1079" s="221" t="s">
        <v>73</v>
      </c>
      <c r="C1079" s="257" t="s">
        <v>409</v>
      </c>
      <c r="D1079" s="258">
        <v>44679</v>
      </c>
      <c r="E1079" s="221" t="s">
        <v>337</v>
      </c>
      <c r="F1079" s="260" t="s">
        <v>129</v>
      </c>
      <c r="G1079" s="261">
        <v>188.04900000000001</v>
      </c>
      <c r="H1079" s="123">
        <f>+ICF[[#This Row],[Сума във Валута]]/RESOURCE!$F$2</f>
        <v>58.115688074245078</v>
      </c>
      <c r="I1079" s="259" t="s">
        <v>338</v>
      </c>
      <c r="J1079" s="119"/>
      <c r="K1079" s="119">
        <f t="shared" si="15"/>
        <v>44592</v>
      </c>
      <c r="L10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79" s="221" t="s">
        <v>321</v>
      </c>
      <c r="N1079" s="221" t="s">
        <v>956</v>
      </c>
      <c r="O1079" s="221" t="s">
        <v>4</v>
      </c>
      <c r="P1079" s="118"/>
    </row>
    <row r="1080" spans="2:16" x14ac:dyDescent="0.25">
      <c r="B1080" s="221" t="s">
        <v>73</v>
      </c>
      <c r="C1080" s="257" t="s">
        <v>409</v>
      </c>
      <c r="D1080" s="258">
        <v>44681</v>
      </c>
      <c r="E1080" s="221" t="s">
        <v>337</v>
      </c>
      <c r="F1080" s="260" t="s">
        <v>129</v>
      </c>
      <c r="G1080" s="261">
        <v>1938.444</v>
      </c>
      <c r="H1080" s="123">
        <f>+ICF[[#This Row],[Сума във Валута]]/RESOURCE!$F$2</f>
        <v>599.06730082793274</v>
      </c>
      <c r="I1080" s="259" t="s">
        <v>338</v>
      </c>
      <c r="J1080" s="119"/>
      <c r="K1080" s="119">
        <f t="shared" si="15"/>
        <v>44592</v>
      </c>
      <c r="L10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0" s="221" t="s">
        <v>321</v>
      </c>
      <c r="N1080" s="221" t="s">
        <v>956</v>
      </c>
      <c r="O1080" s="221" t="s">
        <v>4</v>
      </c>
      <c r="P1080" s="118"/>
    </row>
    <row r="1081" spans="2:16" x14ac:dyDescent="0.25">
      <c r="B1081" s="221" t="s">
        <v>73</v>
      </c>
      <c r="C1081" s="257" t="s">
        <v>409</v>
      </c>
      <c r="D1081" s="258">
        <v>44681</v>
      </c>
      <c r="E1081" s="221" t="s">
        <v>337</v>
      </c>
      <c r="F1081" s="260" t="s">
        <v>129</v>
      </c>
      <c r="G1081" s="261">
        <v>546.19100000000003</v>
      </c>
      <c r="H1081" s="123">
        <f>+ICF[[#This Row],[Сума във Валута]]/RESOURCE!$F$2</f>
        <v>168.79784409893165</v>
      </c>
      <c r="I1081" s="259" t="s">
        <v>338</v>
      </c>
      <c r="J1081" s="119"/>
      <c r="K1081" s="119">
        <f t="shared" si="15"/>
        <v>44592</v>
      </c>
      <c r="L10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1" s="221" t="s">
        <v>321</v>
      </c>
      <c r="N1081" s="221" t="s">
        <v>956</v>
      </c>
      <c r="O1081" s="221" t="s">
        <v>4</v>
      </c>
      <c r="P1081" s="118"/>
    </row>
    <row r="1082" spans="2:16" x14ac:dyDescent="0.25">
      <c r="B1082" s="221" t="s">
        <v>73</v>
      </c>
      <c r="C1082" s="257" t="s">
        <v>409</v>
      </c>
      <c r="D1082" s="258">
        <v>44681</v>
      </c>
      <c r="E1082" s="221" t="s">
        <v>337</v>
      </c>
      <c r="F1082" s="260" t="s">
        <v>129</v>
      </c>
      <c r="G1082" s="261">
        <v>247.21600000000001</v>
      </c>
      <c r="H1082" s="123">
        <f>+ICF[[#This Row],[Сума във Валута]]/RESOURCE!$F$2</f>
        <v>76.400980292171567</v>
      </c>
      <c r="I1082" s="259" t="s">
        <v>338</v>
      </c>
      <c r="J1082" s="119"/>
      <c r="K1082" s="119">
        <f t="shared" si="15"/>
        <v>44592</v>
      </c>
      <c r="L10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2" s="221" t="s">
        <v>321</v>
      </c>
      <c r="N1082" s="221" t="s">
        <v>956</v>
      </c>
      <c r="O1082" s="221" t="s">
        <v>4</v>
      </c>
      <c r="P1082" s="118"/>
    </row>
    <row r="1083" spans="2:16" x14ac:dyDescent="0.25">
      <c r="B1083" s="221" t="s">
        <v>73</v>
      </c>
      <c r="C1083" s="257" t="s">
        <v>409</v>
      </c>
      <c r="D1083" s="258">
        <v>44681</v>
      </c>
      <c r="E1083" s="221" t="s">
        <v>337</v>
      </c>
      <c r="F1083" s="260" t="s">
        <v>129</v>
      </c>
      <c r="G1083" s="261">
        <v>247.21600000000001</v>
      </c>
      <c r="H1083" s="123">
        <f>+ICF[[#This Row],[Сума във Валута]]/RESOURCE!$F$2</f>
        <v>76.400980292171567</v>
      </c>
      <c r="I1083" s="259" t="s">
        <v>338</v>
      </c>
      <c r="J1083" s="119"/>
      <c r="K1083" s="119">
        <f t="shared" si="15"/>
        <v>44592</v>
      </c>
      <c r="L10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3" s="221" t="s">
        <v>321</v>
      </c>
      <c r="N1083" s="221" t="s">
        <v>956</v>
      </c>
      <c r="O1083" s="221" t="s">
        <v>4</v>
      </c>
      <c r="P1083" s="118"/>
    </row>
    <row r="1084" spans="2:16" x14ac:dyDescent="0.25">
      <c r="B1084" s="221" t="s">
        <v>73</v>
      </c>
      <c r="C1084" s="257" t="s">
        <v>409</v>
      </c>
      <c r="D1084" s="258">
        <v>44681</v>
      </c>
      <c r="E1084" s="221" t="s">
        <v>337</v>
      </c>
      <c r="F1084" s="260" t="s">
        <v>129</v>
      </c>
      <c r="G1084" s="261">
        <v>546.19100000000003</v>
      </c>
      <c r="H1084" s="123">
        <f>+ICF[[#This Row],[Сума във Валута]]/RESOURCE!$F$2</f>
        <v>168.79784409893165</v>
      </c>
      <c r="I1084" s="259" t="s">
        <v>338</v>
      </c>
      <c r="J1084" s="119"/>
      <c r="K1084" s="119">
        <f t="shared" si="15"/>
        <v>44592</v>
      </c>
      <c r="L10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4" s="221" t="s">
        <v>321</v>
      </c>
      <c r="N1084" s="221" t="s">
        <v>956</v>
      </c>
      <c r="O1084" s="221" t="s">
        <v>4</v>
      </c>
      <c r="P1084" s="118"/>
    </row>
    <row r="1085" spans="2:16" x14ac:dyDescent="0.25">
      <c r="B1085" s="221" t="s">
        <v>73</v>
      </c>
      <c r="C1085" s="257" t="s">
        <v>409</v>
      </c>
      <c r="D1085" s="258">
        <v>44681</v>
      </c>
      <c r="E1085" s="221" t="s">
        <v>337</v>
      </c>
      <c r="F1085" s="260" t="s">
        <v>129</v>
      </c>
      <c r="G1085" s="261">
        <v>247.21600000000001</v>
      </c>
      <c r="H1085" s="123">
        <f>+ICF[[#This Row],[Сума във Валута]]/RESOURCE!$F$2</f>
        <v>76.400980292171567</v>
      </c>
      <c r="I1085" s="259" t="s">
        <v>338</v>
      </c>
      <c r="J1085" s="119"/>
      <c r="K1085" s="119">
        <f t="shared" si="15"/>
        <v>44592</v>
      </c>
      <c r="L10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5" s="221" t="s">
        <v>321</v>
      </c>
      <c r="N1085" s="221" t="s">
        <v>956</v>
      </c>
      <c r="O1085" s="221" t="s">
        <v>4</v>
      </c>
      <c r="P1085" s="118"/>
    </row>
    <row r="1086" spans="2:16" x14ac:dyDescent="0.25">
      <c r="B1086" s="221" t="s">
        <v>73</v>
      </c>
      <c r="C1086" s="257" t="s">
        <v>409</v>
      </c>
      <c r="D1086" s="258">
        <v>44681</v>
      </c>
      <c r="E1086" s="221" t="s">
        <v>337</v>
      </c>
      <c r="F1086" s="260" t="s">
        <v>129</v>
      </c>
      <c r="G1086" s="261">
        <v>247.21600000000001</v>
      </c>
      <c r="H1086" s="123">
        <f>+ICF[[#This Row],[Сума във Валута]]/RESOURCE!$F$2</f>
        <v>76.400980292171567</v>
      </c>
      <c r="I1086" s="259" t="s">
        <v>338</v>
      </c>
      <c r="J1086" s="119"/>
      <c r="K1086" s="119">
        <f t="shared" si="15"/>
        <v>44592</v>
      </c>
      <c r="L10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6" s="221" t="s">
        <v>321</v>
      </c>
      <c r="N1086" s="221" t="s">
        <v>956</v>
      </c>
      <c r="O1086" s="221" t="s">
        <v>4</v>
      </c>
      <c r="P1086" s="118"/>
    </row>
    <row r="1087" spans="2:16" x14ac:dyDescent="0.25">
      <c r="B1087" s="221" t="s">
        <v>73</v>
      </c>
      <c r="C1087" s="257" t="s">
        <v>409</v>
      </c>
      <c r="D1087" s="258">
        <v>44681</v>
      </c>
      <c r="E1087" s="221" t="s">
        <v>337</v>
      </c>
      <c r="F1087" s="260" t="s">
        <v>129</v>
      </c>
      <c r="G1087" s="261">
        <v>247.21600000000001</v>
      </c>
      <c r="H1087" s="123">
        <f>+ICF[[#This Row],[Сума във Валута]]/RESOURCE!$F$2</f>
        <v>76.400980292171567</v>
      </c>
      <c r="I1087" s="259" t="s">
        <v>338</v>
      </c>
      <c r="J1087" s="119"/>
      <c r="K1087" s="119">
        <f t="shared" si="15"/>
        <v>44592</v>
      </c>
      <c r="L10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7" s="221" t="s">
        <v>321</v>
      </c>
      <c r="N1087" s="221" t="s">
        <v>956</v>
      </c>
      <c r="O1087" s="221" t="s">
        <v>4</v>
      </c>
      <c r="P1087" s="118"/>
    </row>
    <row r="1088" spans="2:16" x14ac:dyDescent="0.25">
      <c r="B1088" s="221" t="s">
        <v>73</v>
      </c>
      <c r="C1088" s="257" t="s">
        <v>409</v>
      </c>
      <c r="D1088" s="258">
        <v>44681</v>
      </c>
      <c r="E1088" s="221" t="s">
        <v>337</v>
      </c>
      <c r="F1088" s="260" t="s">
        <v>129</v>
      </c>
      <c r="G1088" s="261">
        <v>546.19100000000003</v>
      </c>
      <c r="H1088" s="123">
        <f>+ICF[[#This Row],[Сума във Валута]]/RESOURCE!$F$2</f>
        <v>168.79784409893165</v>
      </c>
      <c r="I1088" s="259" t="s">
        <v>338</v>
      </c>
      <c r="J1088" s="119"/>
      <c r="K1088" s="119">
        <f t="shared" si="15"/>
        <v>44592</v>
      </c>
      <c r="L10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8" s="221" t="s">
        <v>321</v>
      </c>
      <c r="N1088" s="221" t="s">
        <v>956</v>
      </c>
      <c r="O1088" s="221" t="s">
        <v>4</v>
      </c>
      <c r="P1088" s="118"/>
    </row>
    <row r="1089" spans="2:16" x14ac:dyDescent="0.25">
      <c r="B1089" s="221" t="s">
        <v>73</v>
      </c>
      <c r="C1089" s="257" t="s">
        <v>409</v>
      </c>
      <c r="D1089" s="258">
        <v>44686</v>
      </c>
      <c r="E1089" s="221" t="s">
        <v>337</v>
      </c>
      <c r="F1089" s="260" t="s">
        <v>129</v>
      </c>
      <c r="G1089" s="261">
        <v>355.077</v>
      </c>
      <c r="H1089" s="123">
        <f>+ICF[[#This Row],[Сума във Валута]]/RESOURCE!$F$2</f>
        <v>109.73493171640753</v>
      </c>
      <c r="I1089" s="259" t="s">
        <v>338</v>
      </c>
      <c r="J1089" s="119"/>
      <c r="K1089" s="119">
        <f t="shared" si="15"/>
        <v>44592</v>
      </c>
      <c r="L10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89" s="221" t="s">
        <v>321</v>
      </c>
      <c r="N1089" s="221" t="s">
        <v>956</v>
      </c>
      <c r="O1089" s="221" t="s">
        <v>4</v>
      </c>
      <c r="P1089" s="118"/>
    </row>
    <row r="1090" spans="2:16" x14ac:dyDescent="0.25">
      <c r="B1090" s="221" t="s">
        <v>73</v>
      </c>
      <c r="C1090" s="257" t="s">
        <v>409</v>
      </c>
      <c r="D1090" s="258">
        <v>44686</v>
      </c>
      <c r="E1090" s="221" t="s">
        <v>337</v>
      </c>
      <c r="F1090" s="260" t="s">
        <v>129</v>
      </c>
      <c r="G1090" s="261">
        <v>1583.9659999999999</v>
      </c>
      <c r="H1090" s="123">
        <f>+ICF[[#This Row],[Сума във Валута]]/RESOURCE!$F$2</f>
        <v>489.51748733686259</v>
      </c>
      <c r="I1090" s="259" t="s">
        <v>338</v>
      </c>
      <c r="J1090" s="119"/>
      <c r="K1090" s="119">
        <f t="shared" ref="K1090:K1153" si="16">$K$1</f>
        <v>44592</v>
      </c>
      <c r="L10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0" s="221" t="s">
        <v>321</v>
      </c>
      <c r="N1090" s="221" t="s">
        <v>956</v>
      </c>
      <c r="O1090" s="221" t="s">
        <v>4</v>
      </c>
      <c r="P1090" s="118"/>
    </row>
    <row r="1091" spans="2:16" x14ac:dyDescent="0.25">
      <c r="B1091" s="221" t="s">
        <v>73</v>
      </c>
      <c r="C1091" s="257" t="s">
        <v>409</v>
      </c>
      <c r="D1091" s="258">
        <v>44686</v>
      </c>
      <c r="E1091" s="221" t="s">
        <v>337</v>
      </c>
      <c r="F1091" s="260" t="s">
        <v>129</v>
      </c>
      <c r="G1091" s="261">
        <v>188.04900000000001</v>
      </c>
      <c r="H1091" s="123">
        <f>+ICF[[#This Row],[Сума във Валута]]/RESOURCE!$F$2</f>
        <v>58.115688074245078</v>
      </c>
      <c r="I1091" s="259" t="s">
        <v>338</v>
      </c>
      <c r="J1091" s="119"/>
      <c r="K1091" s="119">
        <f t="shared" si="16"/>
        <v>44592</v>
      </c>
      <c r="L10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1" s="221" t="s">
        <v>321</v>
      </c>
      <c r="N1091" s="221" t="s">
        <v>956</v>
      </c>
      <c r="O1091" s="221" t="s">
        <v>4</v>
      </c>
      <c r="P1091" s="118"/>
    </row>
    <row r="1092" spans="2:16" x14ac:dyDescent="0.25">
      <c r="B1092" s="221" t="s">
        <v>73</v>
      </c>
      <c r="C1092" s="257" t="s">
        <v>409</v>
      </c>
      <c r="D1092" s="258">
        <v>44687</v>
      </c>
      <c r="E1092" s="221" t="s">
        <v>337</v>
      </c>
      <c r="F1092" s="260" t="s">
        <v>129</v>
      </c>
      <c r="G1092" s="261">
        <v>273.39600000000002</v>
      </c>
      <c r="H1092" s="123">
        <f>+ICF[[#This Row],[Сума във Валута]]/RESOURCE!$F$2</f>
        <v>84.491790207585836</v>
      </c>
      <c r="I1092" s="259" t="s">
        <v>338</v>
      </c>
      <c r="J1092" s="119"/>
      <c r="K1092" s="119">
        <f t="shared" si="16"/>
        <v>44592</v>
      </c>
      <c r="L10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2" s="221" t="s">
        <v>321</v>
      </c>
      <c r="N1092" s="221" t="s">
        <v>956</v>
      </c>
      <c r="O1092" s="221" t="s">
        <v>4</v>
      </c>
      <c r="P1092" s="118"/>
    </row>
    <row r="1093" spans="2:16" x14ac:dyDescent="0.25">
      <c r="B1093" s="221" t="s">
        <v>73</v>
      </c>
      <c r="C1093" s="257" t="s">
        <v>409</v>
      </c>
      <c r="D1093" s="258">
        <v>44687</v>
      </c>
      <c r="E1093" s="221" t="s">
        <v>337</v>
      </c>
      <c r="F1093" s="260" t="s">
        <v>129</v>
      </c>
      <c r="G1093" s="261">
        <v>1583.9659999999999</v>
      </c>
      <c r="H1093" s="123">
        <f>+ICF[[#This Row],[Сума във Валута]]/RESOURCE!$F$2</f>
        <v>489.51748733686259</v>
      </c>
      <c r="I1093" s="259" t="s">
        <v>338</v>
      </c>
      <c r="J1093" s="119"/>
      <c r="K1093" s="119">
        <f t="shared" si="16"/>
        <v>44592</v>
      </c>
      <c r="L10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3" s="221" t="s">
        <v>321</v>
      </c>
      <c r="N1093" s="221" t="s">
        <v>956</v>
      </c>
      <c r="O1093" s="221" t="s">
        <v>4</v>
      </c>
      <c r="P1093" s="118"/>
    </row>
    <row r="1094" spans="2:16" x14ac:dyDescent="0.25">
      <c r="B1094" s="221" t="s">
        <v>73</v>
      </c>
      <c r="C1094" s="257" t="s">
        <v>409</v>
      </c>
      <c r="D1094" s="258">
        <v>44699</v>
      </c>
      <c r="E1094" s="221" t="s">
        <v>337</v>
      </c>
      <c r="F1094" s="260" t="s">
        <v>129</v>
      </c>
      <c r="G1094" s="261">
        <v>503.69600000000003</v>
      </c>
      <c r="H1094" s="123">
        <f>+ICF[[#This Row],[Сума във Валута]]/RESOURCE!$F$2</f>
        <v>155.6649576453209</v>
      </c>
      <c r="I1094" s="259" t="s">
        <v>338</v>
      </c>
      <c r="J1094" s="119"/>
      <c r="K1094" s="119">
        <f t="shared" si="16"/>
        <v>44592</v>
      </c>
      <c r="L10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4" s="221" t="s">
        <v>321</v>
      </c>
      <c r="N1094" s="221" t="s">
        <v>956</v>
      </c>
      <c r="O1094" s="221" t="s">
        <v>4</v>
      </c>
      <c r="P1094" s="118"/>
    </row>
    <row r="1095" spans="2:16" x14ac:dyDescent="0.25">
      <c r="B1095" s="221" t="s">
        <v>73</v>
      </c>
      <c r="C1095" s="257" t="s">
        <v>409</v>
      </c>
      <c r="D1095" s="258">
        <v>44702</v>
      </c>
      <c r="E1095" s="221" t="s">
        <v>337</v>
      </c>
      <c r="F1095" s="260" t="s">
        <v>129</v>
      </c>
      <c r="G1095" s="261">
        <v>362.16699999999997</v>
      </c>
      <c r="H1095" s="123">
        <f>+ICF[[#This Row],[Сума във Валута]]/RESOURCE!$F$2</f>
        <v>111.9260639662275</v>
      </c>
      <c r="I1095" s="259" t="s">
        <v>338</v>
      </c>
      <c r="J1095" s="119"/>
      <c r="K1095" s="119">
        <f t="shared" si="16"/>
        <v>44592</v>
      </c>
      <c r="L10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5" s="221" t="s">
        <v>321</v>
      </c>
      <c r="N1095" s="221" t="s">
        <v>956</v>
      </c>
      <c r="O1095" s="221" t="s">
        <v>4</v>
      </c>
      <c r="P1095" s="118"/>
    </row>
    <row r="1096" spans="2:16" x14ac:dyDescent="0.25">
      <c r="B1096" s="221" t="s">
        <v>73</v>
      </c>
      <c r="C1096" s="257" t="s">
        <v>409</v>
      </c>
      <c r="D1096" s="258">
        <v>44702</v>
      </c>
      <c r="E1096" s="221" t="s">
        <v>337</v>
      </c>
      <c r="F1096" s="260" t="s">
        <v>129</v>
      </c>
      <c r="G1096" s="261">
        <v>808.11699999999996</v>
      </c>
      <c r="H1096" s="123">
        <f>+ICF[[#This Row],[Сума във Валута]]/RESOURCE!$F$2</f>
        <v>249.74488297993983</v>
      </c>
      <c r="I1096" s="259" t="s">
        <v>338</v>
      </c>
      <c r="J1096" s="119"/>
      <c r="K1096" s="119">
        <f t="shared" si="16"/>
        <v>44592</v>
      </c>
      <c r="L10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6" s="221" t="s">
        <v>321</v>
      </c>
      <c r="N1096" s="221" t="s">
        <v>956</v>
      </c>
      <c r="O1096" s="221" t="s">
        <v>4</v>
      </c>
      <c r="P1096" s="118"/>
    </row>
    <row r="1097" spans="2:16" x14ac:dyDescent="0.25">
      <c r="B1097" s="221" t="s">
        <v>73</v>
      </c>
      <c r="C1097" s="257" t="s">
        <v>409</v>
      </c>
      <c r="D1097" s="258">
        <v>44702</v>
      </c>
      <c r="E1097" s="221" t="s">
        <v>337</v>
      </c>
      <c r="F1097" s="260" t="s">
        <v>129</v>
      </c>
      <c r="G1097" s="261">
        <v>1311.2139999999999</v>
      </c>
      <c r="H1097" s="123">
        <f>+ICF[[#This Row],[Сума във Валута]]/RESOURCE!$F$2</f>
        <v>405.22472239992334</v>
      </c>
      <c r="I1097" s="259" t="s">
        <v>338</v>
      </c>
      <c r="J1097" s="119"/>
      <c r="K1097" s="119">
        <f t="shared" si="16"/>
        <v>44592</v>
      </c>
      <c r="L10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7" s="221" t="s">
        <v>321</v>
      </c>
      <c r="N1097" s="221" t="s">
        <v>956</v>
      </c>
      <c r="O1097" s="221" t="s">
        <v>4</v>
      </c>
      <c r="P1097" s="118"/>
    </row>
    <row r="1098" spans="2:16" x14ac:dyDescent="0.25">
      <c r="B1098" s="221" t="s">
        <v>73</v>
      </c>
      <c r="C1098" s="257" t="s">
        <v>409</v>
      </c>
      <c r="D1098" s="258">
        <v>44706</v>
      </c>
      <c r="E1098" s="221" t="s">
        <v>337</v>
      </c>
      <c r="F1098" s="260" t="s">
        <v>129</v>
      </c>
      <c r="G1098" s="261">
        <v>808.11699999999996</v>
      </c>
      <c r="H1098" s="123">
        <f>+ICF[[#This Row],[Сума във Валута]]/RESOURCE!$F$2</f>
        <v>249.74488297993983</v>
      </c>
      <c r="I1098" s="259" t="s">
        <v>338</v>
      </c>
      <c r="J1098" s="119"/>
      <c r="K1098" s="119">
        <f t="shared" si="16"/>
        <v>44592</v>
      </c>
      <c r="L10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8" s="221" t="s">
        <v>321</v>
      </c>
      <c r="N1098" s="221" t="s">
        <v>956</v>
      </c>
      <c r="O1098" s="221" t="s">
        <v>4</v>
      </c>
      <c r="P1098" s="118"/>
    </row>
    <row r="1099" spans="2:16" x14ac:dyDescent="0.25">
      <c r="B1099" s="221" t="s">
        <v>73</v>
      </c>
      <c r="C1099" s="257" t="s">
        <v>409</v>
      </c>
      <c r="D1099" s="258">
        <v>44712</v>
      </c>
      <c r="E1099" s="221" t="s">
        <v>337</v>
      </c>
      <c r="F1099" s="260" t="s">
        <v>129</v>
      </c>
      <c r="G1099" s="261">
        <v>503.69600000000003</v>
      </c>
      <c r="H1099" s="123">
        <f>+ICF[[#This Row],[Сума във Валута]]/RESOURCE!$F$2</f>
        <v>155.6649576453209</v>
      </c>
      <c r="I1099" s="259" t="s">
        <v>338</v>
      </c>
      <c r="J1099" s="119"/>
      <c r="K1099" s="119">
        <f t="shared" si="16"/>
        <v>44592</v>
      </c>
      <c r="L10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099" s="221" t="s">
        <v>321</v>
      </c>
      <c r="N1099" s="221" t="s">
        <v>956</v>
      </c>
      <c r="O1099" s="221" t="s">
        <v>4</v>
      </c>
      <c r="P1099" s="118"/>
    </row>
    <row r="1100" spans="2:16" x14ac:dyDescent="0.25">
      <c r="B1100" s="221" t="s">
        <v>73</v>
      </c>
      <c r="C1100" s="257" t="s">
        <v>409</v>
      </c>
      <c r="D1100" s="258">
        <v>44712</v>
      </c>
      <c r="E1100" s="221" t="s">
        <v>337</v>
      </c>
      <c r="F1100" s="260" t="s">
        <v>129</v>
      </c>
      <c r="G1100" s="261">
        <v>503.69600000000003</v>
      </c>
      <c r="H1100" s="123">
        <f>+ICF[[#This Row],[Сума във Валута]]/RESOURCE!$F$2</f>
        <v>155.6649576453209</v>
      </c>
      <c r="I1100" s="259" t="s">
        <v>338</v>
      </c>
      <c r="J1100" s="119"/>
      <c r="K1100" s="119">
        <f t="shared" si="16"/>
        <v>44592</v>
      </c>
      <c r="L11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0" s="221" t="s">
        <v>321</v>
      </c>
      <c r="N1100" s="221" t="s">
        <v>956</v>
      </c>
      <c r="O1100" s="221" t="s">
        <v>4</v>
      </c>
      <c r="P1100" s="118"/>
    </row>
    <row r="1101" spans="2:16" x14ac:dyDescent="0.25">
      <c r="B1101" s="221" t="s">
        <v>73</v>
      </c>
      <c r="C1101" s="257" t="s">
        <v>409</v>
      </c>
      <c r="D1101" s="258">
        <v>44712</v>
      </c>
      <c r="E1101" s="221" t="s">
        <v>337</v>
      </c>
      <c r="F1101" s="260" t="s">
        <v>129</v>
      </c>
      <c r="G1101" s="261">
        <v>1615.633</v>
      </c>
      <c r="H1101" s="123">
        <f>+ICF[[#This Row],[Сума във Валута]]/RESOURCE!$F$2</f>
        <v>499.30402964363969</v>
      </c>
      <c r="I1101" s="259" t="s">
        <v>338</v>
      </c>
      <c r="J1101" s="119"/>
      <c r="K1101" s="119">
        <f t="shared" si="16"/>
        <v>44592</v>
      </c>
      <c r="L11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1" s="221" t="s">
        <v>321</v>
      </c>
      <c r="N1101" s="221" t="s">
        <v>956</v>
      </c>
      <c r="O1101" s="221" t="s">
        <v>4</v>
      </c>
      <c r="P1101" s="118"/>
    </row>
    <row r="1102" spans="2:16" x14ac:dyDescent="0.25">
      <c r="B1102" s="221" t="s">
        <v>73</v>
      </c>
      <c r="C1102" s="257" t="s">
        <v>409</v>
      </c>
      <c r="D1102" s="258">
        <v>44712</v>
      </c>
      <c r="E1102" s="221" t="s">
        <v>337</v>
      </c>
      <c r="F1102" s="260" t="s">
        <v>129</v>
      </c>
      <c r="G1102" s="261">
        <v>808.11699999999996</v>
      </c>
      <c r="H1102" s="123">
        <f>+ICF[[#This Row],[Сума във Валута]]/RESOURCE!$F$2</f>
        <v>249.74488297993983</v>
      </c>
      <c r="I1102" s="259" t="s">
        <v>338</v>
      </c>
      <c r="J1102" s="119"/>
      <c r="K1102" s="119">
        <f t="shared" si="16"/>
        <v>44592</v>
      </c>
      <c r="L11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2" s="221" t="s">
        <v>321</v>
      </c>
      <c r="N1102" s="221" t="s">
        <v>956</v>
      </c>
      <c r="O1102" s="221" t="s">
        <v>4</v>
      </c>
      <c r="P1102" s="118"/>
    </row>
    <row r="1103" spans="2:16" x14ac:dyDescent="0.25">
      <c r="B1103" s="221" t="s">
        <v>73</v>
      </c>
      <c r="C1103" s="257" t="s">
        <v>409</v>
      </c>
      <c r="D1103" s="258">
        <v>44712</v>
      </c>
      <c r="E1103" s="221" t="s">
        <v>337</v>
      </c>
      <c r="F1103" s="260" t="s">
        <v>129</v>
      </c>
      <c r="G1103" s="261">
        <v>252.148</v>
      </c>
      <c r="H1103" s="123">
        <f>+ICF[[#This Row],[Сума във Валута]]/RESOURCE!$F$2</f>
        <v>77.925192458054809</v>
      </c>
      <c r="I1103" s="259" t="s">
        <v>338</v>
      </c>
      <c r="J1103" s="119"/>
      <c r="K1103" s="119">
        <f t="shared" si="16"/>
        <v>44592</v>
      </c>
      <c r="L11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3" s="221" t="s">
        <v>321</v>
      </c>
      <c r="N1103" s="221" t="s">
        <v>956</v>
      </c>
      <c r="O1103" s="221" t="s">
        <v>4</v>
      </c>
      <c r="P1103" s="118"/>
    </row>
    <row r="1104" spans="2:16" x14ac:dyDescent="0.25">
      <c r="B1104" s="221" t="s">
        <v>73</v>
      </c>
      <c r="C1104" s="257" t="s">
        <v>409</v>
      </c>
      <c r="D1104" s="258">
        <v>44712</v>
      </c>
      <c r="E1104" s="221" t="s">
        <v>337</v>
      </c>
      <c r="F1104" s="260" t="s">
        <v>129</v>
      </c>
      <c r="G1104" s="261">
        <v>655.90700000000004</v>
      </c>
      <c r="H1104" s="123">
        <f>+ICF[[#This Row],[Сума във Валута]]/RESOURCE!$F$2</f>
        <v>202.70507483535604</v>
      </c>
      <c r="I1104" s="259" t="s">
        <v>338</v>
      </c>
      <c r="J1104" s="119"/>
      <c r="K1104" s="119">
        <f t="shared" si="16"/>
        <v>44592</v>
      </c>
      <c r="L11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4" s="221" t="s">
        <v>321</v>
      </c>
      <c r="N1104" s="221" t="s">
        <v>956</v>
      </c>
      <c r="O1104" s="221" t="s">
        <v>4</v>
      </c>
      <c r="P1104" s="118"/>
    </row>
    <row r="1105" spans="2:16" x14ac:dyDescent="0.25">
      <c r="B1105" s="221" t="s">
        <v>73</v>
      </c>
      <c r="C1105" s="257" t="s">
        <v>409</v>
      </c>
      <c r="D1105" s="258">
        <v>44712</v>
      </c>
      <c r="E1105" s="221" t="s">
        <v>337</v>
      </c>
      <c r="F1105" s="260" t="s">
        <v>129</v>
      </c>
      <c r="G1105" s="261">
        <v>503.69600000000003</v>
      </c>
      <c r="H1105" s="123">
        <f>+ICF[[#This Row],[Сума във Валута]]/RESOURCE!$F$2</f>
        <v>155.6649576453209</v>
      </c>
      <c r="I1105" s="259" t="s">
        <v>338</v>
      </c>
      <c r="J1105" s="119"/>
      <c r="K1105" s="119">
        <f t="shared" si="16"/>
        <v>44592</v>
      </c>
      <c r="L11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5" s="221" t="s">
        <v>321</v>
      </c>
      <c r="N1105" s="221" t="s">
        <v>956</v>
      </c>
      <c r="O1105" s="221" t="s">
        <v>4</v>
      </c>
      <c r="P1105" s="118"/>
    </row>
    <row r="1106" spans="2:16" x14ac:dyDescent="0.25">
      <c r="B1106" s="221" t="s">
        <v>73</v>
      </c>
      <c r="C1106" s="257" t="s">
        <v>409</v>
      </c>
      <c r="D1106" s="258">
        <v>44712</v>
      </c>
      <c r="E1106" s="221" t="s">
        <v>337</v>
      </c>
      <c r="F1106" s="260" t="s">
        <v>129</v>
      </c>
      <c r="G1106" s="261">
        <v>252.148</v>
      </c>
      <c r="H1106" s="123">
        <f>+ICF[[#This Row],[Сума във Валута]]/RESOURCE!$F$2</f>
        <v>77.925192458054809</v>
      </c>
      <c r="I1106" s="259" t="s">
        <v>338</v>
      </c>
      <c r="J1106" s="119"/>
      <c r="K1106" s="119">
        <f t="shared" si="16"/>
        <v>44592</v>
      </c>
      <c r="L11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6" s="221" t="s">
        <v>321</v>
      </c>
      <c r="N1106" s="221" t="s">
        <v>956</v>
      </c>
      <c r="O1106" s="221" t="s">
        <v>4</v>
      </c>
      <c r="P1106" s="118"/>
    </row>
    <row r="1107" spans="2:16" x14ac:dyDescent="0.25">
      <c r="B1107" s="221" t="s">
        <v>73</v>
      </c>
      <c r="C1107" s="257" t="s">
        <v>409</v>
      </c>
      <c r="D1107" s="258">
        <v>44712</v>
      </c>
      <c r="E1107" s="221" t="s">
        <v>337</v>
      </c>
      <c r="F1107" s="260" t="s">
        <v>129</v>
      </c>
      <c r="G1107" s="261">
        <v>214.76300000000001</v>
      </c>
      <c r="H1107" s="123">
        <f>+ICF[[#This Row],[Сума във Валута]]/RESOURCE!$F$2</f>
        <v>66.371528260661293</v>
      </c>
      <c r="I1107" s="259" t="s">
        <v>338</v>
      </c>
      <c r="J1107" s="119"/>
      <c r="K1107" s="119">
        <f t="shared" si="16"/>
        <v>44592</v>
      </c>
      <c r="L11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7" s="221" t="s">
        <v>321</v>
      </c>
      <c r="N1107" s="221" t="s">
        <v>956</v>
      </c>
      <c r="O1107" s="221" t="s">
        <v>4</v>
      </c>
      <c r="P1107" s="118"/>
    </row>
    <row r="1108" spans="2:16" x14ac:dyDescent="0.25">
      <c r="B1108" s="221" t="s">
        <v>73</v>
      </c>
      <c r="C1108" s="257" t="s">
        <v>745</v>
      </c>
      <c r="D1108" s="258">
        <v>44649</v>
      </c>
      <c r="E1108" s="221" t="s">
        <v>337</v>
      </c>
      <c r="F1108" s="260" t="s">
        <v>129</v>
      </c>
      <c r="G1108" s="261">
        <v>1613.8230000000001</v>
      </c>
      <c r="H1108" s="123">
        <f>+ICF[[#This Row],[Сума във Валута]]/RESOURCE!$F$2</f>
        <v>498.74465737676041</v>
      </c>
      <c r="I1108" s="259" t="s">
        <v>338</v>
      </c>
      <c r="J1108" s="119"/>
      <c r="K1108" s="119">
        <f t="shared" si="16"/>
        <v>44592</v>
      </c>
      <c r="L11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08" s="221" t="s">
        <v>321</v>
      </c>
      <c r="N1108" s="221" t="s">
        <v>956</v>
      </c>
      <c r="O1108" s="221" t="s">
        <v>4</v>
      </c>
      <c r="P1108" s="118"/>
    </row>
    <row r="1109" spans="2:16" x14ac:dyDescent="0.25">
      <c r="B1109" s="221" t="s">
        <v>73</v>
      </c>
      <c r="C1109" s="257" t="s">
        <v>600</v>
      </c>
      <c r="D1109" s="258">
        <v>44561</v>
      </c>
      <c r="E1109" s="221" t="s">
        <v>337</v>
      </c>
      <c r="F1109" s="260" t="s">
        <v>129</v>
      </c>
      <c r="G1109" s="261">
        <v>900.24</v>
      </c>
      <c r="H1109" s="123">
        <f>+ICF[[#This Row],[Сума във Валута]]/RESOURCE!$F$2</f>
        <v>278.21507709138785</v>
      </c>
      <c r="I1109" s="259" t="s">
        <v>338</v>
      </c>
      <c r="J1109" s="119"/>
      <c r="K1109" s="119">
        <f t="shared" si="16"/>
        <v>44592</v>
      </c>
      <c r="L11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09" s="221" t="s">
        <v>321</v>
      </c>
      <c r="N1109" s="221" t="s">
        <v>956</v>
      </c>
      <c r="O1109" s="221" t="s">
        <v>4</v>
      </c>
      <c r="P1109" s="118"/>
    </row>
    <row r="1110" spans="2:16" x14ac:dyDescent="0.25">
      <c r="B1110" s="221" t="s">
        <v>73</v>
      </c>
      <c r="C1110" s="257" t="s">
        <v>600</v>
      </c>
      <c r="D1110" s="258">
        <v>44611</v>
      </c>
      <c r="E1110" s="221" t="s">
        <v>337</v>
      </c>
      <c r="F1110" s="260" t="s">
        <v>129</v>
      </c>
      <c r="G1110" s="261">
        <v>572.30100000000004</v>
      </c>
      <c r="H1110" s="123">
        <f>+ICF[[#This Row],[Сума във Валута]]/RESOURCE!$F$2</f>
        <v>176.86702083275389</v>
      </c>
      <c r="I1110" s="259" t="s">
        <v>338</v>
      </c>
      <c r="J1110" s="119"/>
      <c r="K1110" s="119">
        <f t="shared" si="16"/>
        <v>44592</v>
      </c>
      <c r="L11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110" s="221" t="s">
        <v>321</v>
      </c>
      <c r="N1110" s="221" t="s">
        <v>956</v>
      </c>
      <c r="O1110" s="221" t="s">
        <v>4</v>
      </c>
      <c r="P1110" s="118"/>
    </row>
    <row r="1111" spans="2:16" x14ac:dyDescent="0.25">
      <c r="B1111" s="221" t="s">
        <v>73</v>
      </c>
      <c r="C1111" s="257" t="s">
        <v>600</v>
      </c>
      <c r="D1111" s="258">
        <v>44617</v>
      </c>
      <c r="E1111" s="221" t="s">
        <v>337</v>
      </c>
      <c r="F1111" s="260" t="s">
        <v>129</v>
      </c>
      <c r="G1111" s="261">
        <v>286.45</v>
      </c>
      <c r="H1111" s="123">
        <f>+ICF[[#This Row],[Сума във Валута]]/RESOURCE!$F$2</f>
        <v>88.526069529045628</v>
      </c>
      <c r="I1111" s="259" t="s">
        <v>338</v>
      </c>
      <c r="J1111" s="119"/>
      <c r="K1111" s="119">
        <f t="shared" si="16"/>
        <v>44592</v>
      </c>
      <c r="L11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111" s="221" t="s">
        <v>321</v>
      </c>
      <c r="N1111" s="221" t="s">
        <v>956</v>
      </c>
      <c r="O1111" s="221" t="s">
        <v>4</v>
      </c>
      <c r="P1111" s="118"/>
    </row>
    <row r="1112" spans="2:16" x14ac:dyDescent="0.25">
      <c r="B1112" s="221" t="s">
        <v>73</v>
      </c>
      <c r="C1112" s="257" t="s">
        <v>600</v>
      </c>
      <c r="D1112" s="258">
        <v>44617</v>
      </c>
      <c r="E1112" s="221" t="s">
        <v>337</v>
      </c>
      <c r="F1112" s="260" t="s">
        <v>129</v>
      </c>
      <c r="G1112" s="261">
        <v>918.23299999999995</v>
      </c>
      <c r="H1112" s="123">
        <f>+ICF[[#This Row],[Сума във Валута]]/RESOURCE!$F$2</f>
        <v>283.77573189689008</v>
      </c>
      <c r="I1112" s="259" t="s">
        <v>338</v>
      </c>
      <c r="J1112" s="119"/>
      <c r="K1112" s="119">
        <f t="shared" si="16"/>
        <v>44592</v>
      </c>
      <c r="L11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112" s="221" t="s">
        <v>321</v>
      </c>
      <c r="N1112" s="221" t="s">
        <v>956</v>
      </c>
      <c r="O1112" s="221" t="s">
        <v>4</v>
      </c>
      <c r="P1112" s="118"/>
    </row>
    <row r="1113" spans="2:16" x14ac:dyDescent="0.25">
      <c r="B1113" s="221" t="s">
        <v>73</v>
      </c>
      <c r="C1113" s="257" t="s">
        <v>699</v>
      </c>
      <c r="D1113" s="258">
        <v>44712</v>
      </c>
      <c r="E1113" s="221" t="s">
        <v>337</v>
      </c>
      <c r="F1113" s="260" t="s">
        <v>129</v>
      </c>
      <c r="G1113" s="261">
        <v>11939.337</v>
      </c>
      <c r="H1113" s="123">
        <f>+ICF[[#This Row],[Сума във Валута]]/RESOURCE!$F$2</f>
        <v>3689.7977915612046</v>
      </c>
      <c r="I1113" s="259" t="s">
        <v>338</v>
      </c>
      <c r="J1113" s="119"/>
      <c r="K1113" s="119">
        <f t="shared" si="16"/>
        <v>44592</v>
      </c>
      <c r="L11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13" s="221" t="s">
        <v>321</v>
      </c>
      <c r="N1113" s="221" t="s">
        <v>956</v>
      </c>
      <c r="O1113" s="221" t="s">
        <v>4</v>
      </c>
      <c r="P1113" s="118"/>
    </row>
    <row r="1114" spans="2:16" x14ac:dyDescent="0.25">
      <c r="B1114" s="221" t="s">
        <v>73</v>
      </c>
      <c r="C1114" s="257" t="s">
        <v>453</v>
      </c>
      <c r="D1114" s="258">
        <v>41905</v>
      </c>
      <c r="E1114" s="221" t="s">
        <v>337</v>
      </c>
      <c r="F1114" s="260" t="s">
        <v>129</v>
      </c>
      <c r="G1114" s="261">
        <v>17.795000000000002</v>
      </c>
      <c r="H1114" s="123">
        <f>+ICF[[#This Row],[Сума във Валута]]/RESOURCE!$F$2</f>
        <v>5.4994638061419696</v>
      </c>
      <c r="I1114" s="259" t="s">
        <v>338</v>
      </c>
      <c r="J1114" s="119"/>
      <c r="K1114" s="119">
        <f t="shared" si="16"/>
        <v>44592</v>
      </c>
      <c r="L11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14" s="221" t="s">
        <v>321</v>
      </c>
      <c r="N1114" s="221" t="s">
        <v>956</v>
      </c>
      <c r="O1114" s="221" t="s">
        <v>4</v>
      </c>
      <c r="P1114" s="118"/>
    </row>
    <row r="1115" spans="2:16" x14ac:dyDescent="0.25">
      <c r="B1115" s="221" t="s">
        <v>73</v>
      </c>
      <c r="C1115" s="257" t="s">
        <v>453</v>
      </c>
      <c r="D1115" s="258">
        <v>44651</v>
      </c>
      <c r="E1115" s="221" t="s">
        <v>337</v>
      </c>
      <c r="F1115" s="260" t="s">
        <v>129</v>
      </c>
      <c r="G1115" s="261">
        <v>515.28800000000001</v>
      </c>
      <c r="H1115" s="123">
        <f>+ICF[[#This Row],[Сума във Валута]]/RESOURCE!$F$2</f>
        <v>159.24741251695886</v>
      </c>
      <c r="I1115" s="259" t="s">
        <v>338</v>
      </c>
      <c r="J1115" s="119"/>
      <c r="K1115" s="119">
        <f t="shared" si="16"/>
        <v>44592</v>
      </c>
      <c r="L11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15" s="221" t="s">
        <v>321</v>
      </c>
      <c r="N1115" s="221" t="s">
        <v>956</v>
      </c>
      <c r="O1115" s="221" t="s">
        <v>4</v>
      </c>
      <c r="P1115" s="118"/>
    </row>
    <row r="1116" spans="2:16" x14ac:dyDescent="0.25">
      <c r="B1116" s="221" t="s">
        <v>73</v>
      </c>
      <c r="C1116" s="257" t="s">
        <v>350</v>
      </c>
      <c r="D1116" s="258">
        <v>42666</v>
      </c>
      <c r="E1116" s="221" t="s">
        <v>337</v>
      </c>
      <c r="F1116" s="260" t="s">
        <v>129</v>
      </c>
      <c r="G1116" s="261">
        <v>166.29599999999999</v>
      </c>
      <c r="H1116" s="123">
        <f>+ICF[[#This Row],[Сума във Валута]]/RESOURCE!$F$2</f>
        <v>51.393022371800221</v>
      </c>
      <c r="I1116" s="259" t="s">
        <v>338</v>
      </c>
      <c r="J1116" s="119"/>
      <c r="K1116" s="119">
        <f t="shared" si="16"/>
        <v>44592</v>
      </c>
      <c r="L11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16" s="221" t="s">
        <v>321</v>
      </c>
      <c r="N1116" s="221" t="s">
        <v>956</v>
      </c>
      <c r="O1116" s="221" t="s">
        <v>4</v>
      </c>
      <c r="P1116" s="118"/>
    </row>
    <row r="1117" spans="2:16" x14ac:dyDescent="0.25">
      <c r="B1117" s="221" t="s">
        <v>73</v>
      </c>
      <c r="C1117" s="257" t="s">
        <v>350</v>
      </c>
      <c r="D1117" s="258">
        <v>43138</v>
      </c>
      <c r="E1117" s="221" t="s">
        <v>337</v>
      </c>
      <c r="F1117" s="260" t="s">
        <v>129</v>
      </c>
      <c r="G1117" s="261">
        <v>-12.627000000000001</v>
      </c>
      <c r="H1117" s="123">
        <f>+ICF[[#This Row],[Сума във Валута]]/RESOURCE!$F$2</f>
        <v>-3.9023169137485052</v>
      </c>
      <c r="I1117" s="259" t="s">
        <v>338</v>
      </c>
      <c r="J1117" s="119"/>
      <c r="K1117" s="119">
        <f t="shared" si="16"/>
        <v>44592</v>
      </c>
      <c r="L11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17" s="221" t="s">
        <v>321</v>
      </c>
      <c r="N1117" s="221" t="s">
        <v>956</v>
      </c>
      <c r="O1117" s="221" t="s">
        <v>4</v>
      </c>
      <c r="P1117" s="118"/>
    </row>
    <row r="1118" spans="2:16" x14ac:dyDescent="0.25">
      <c r="B1118" s="221" t="s">
        <v>73</v>
      </c>
      <c r="C1118" s="257" t="s">
        <v>350</v>
      </c>
      <c r="D1118" s="258">
        <v>44177</v>
      </c>
      <c r="E1118" s="221" t="s">
        <v>337</v>
      </c>
      <c r="F1118" s="260" t="s">
        <v>129</v>
      </c>
      <c r="G1118" s="261">
        <v>1</v>
      </c>
      <c r="H1118" s="123">
        <f>+ICF[[#This Row],[Сума във Валута]]/RESOURCE!$F$2</f>
        <v>0.30904545131452482</v>
      </c>
      <c r="I1118" s="259" t="s">
        <v>338</v>
      </c>
      <c r="J1118" s="119"/>
      <c r="K1118" s="119">
        <f t="shared" si="16"/>
        <v>44592</v>
      </c>
      <c r="L11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18" s="221" t="s">
        <v>321</v>
      </c>
      <c r="N1118" s="221" t="s">
        <v>956</v>
      </c>
      <c r="O1118" s="221" t="s">
        <v>4</v>
      </c>
      <c r="P1118" s="118"/>
    </row>
    <row r="1119" spans="2:16" x14ac:dyDescent="0.25">
      <c r="B1119" s="221" t="s">
        <v>73</v>
      </c>
      <c r="C1119" s="257" t="s">
        <v>350</v>
      </c>
      <c r="D1119" s="258">
        <v>44178</v>
      </c>
      <c r="E1119" s="221" t="s">
        <v>337</v>
      </c>
      <c r="F1119" s="260" t="s">
        <v>129</v>
      </c>
      <c r="G1119" s="261">
        <v>1</v>
      </c>
      <c r="H1119" s="123">
        <f>+ICF[[#This Row],[Сума във Валута]]/RESOURCE!$F$2</f>
        <v>0.30904545131452482</v>
      </c>
      <c r="I1119" s="259" t="s">
        <v>338</v>
      </c>
      <c r="J1119" s="119"/>
      <c r="K1119" s="119">
        <f t="shared" si="16"/>
        <v>44592</v>
      </c>
      <c r="L11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19" s="221" t="s">
        <v>321</v>
      </c>
      <c r="N1119" s="221" t="s">
        <v>956</v>
      </c>
      <c r="O1119" s="221" t="s">
        <v>4</v>
      </c>
      <c r="P1119" s="118"/>
    </row>
    <row r="1120" spans="2:16" x14ac:dyDescent="0.25">
      <c r="B1120" s="221" t="s">
        <v>73</v>
      </c>
      <c r="C1120" s="257" t="s">
        <v>350</v>
      </c>
      <c r="D1120" s="258">
        <v>44202</v>
      </c>
      <c r="E1120" s="221" t="s">
        <v>337</v>
      </c>
      <c r="F1120" s="260" t="s">
        <v>129</v>
      </c>
      <c r="G1120" s="261">
        <v>1.01</v>
      </c>
      <c r="H1120" s="123">
        <f>+ICF[[#This Row],[Сума във Валута]]/RESOURCE!$F$2</f>
        <v>0.31213590582767009</v>
      </c>
      <c r="I1120" s="259" t="s">
        <v>338</v>
      </c>
      <c r="J1120" s="119"/>
      <c r="K1120" s="119">
        <f t="shared" si="16"/>
        <v>44592</v>
      </c>
      <c r="L11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20" s="221" t="s">
        <v>321</v>
      </c>
      <c r="N1120" s="221" t="s">
        <v>956</v>
      </c>
      <c r="O1120" s="221" t="s">
        <v>4</v>
      </c>
      <c r="P1120" s="118"/>
    </row>
    <row r="1121" spans="2:16" x14ac:dyDescent="0.25">
      <c r="B1121" s="221" t="s">
        <v>73</v>
      </c>
      <c r="C1121" s="257" t="s">
        <v>350</v>
      </c>
      <c r="D1121" s="258">
        <v>44352</v>
      </c>
      <c r="E1121" s="221" t="s">
        <v>337</v>
      </c>
      <c r="F1121" s="260" t="s">
        <v>129</v>
      </c>
      <c r="G1121" s="261">
        <v>-169.58</v>
      </c>
      <c r="H1121" s="123">
        <f>+ICF[[#This Row],[Сума във Валута]]/RESOURCE!$F$2</f>
        <v>-52.407927633917126</v>
      </c>
      <c r="I1121" s="259" t="s">
        <v>338</v>
      </c>
      <c r="J1121" s="119"/>
      <c r="K1121" s="119">
        <f t="shared" si="16"/>
        <v>44592</v>
      </c>
      <c r="L11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21" s="221" t="s">
        <v>321</v>
      </c>
      <c r="N1121" s="221" t="s">
        <v>956</v>
      </c>
      <c r="O1121" s="221" t="s">
        <v>4</v>
      </c>
      <c r="P1121" s="118"/>
    </row>
    <row r="1122" spans="2:16" x14ac:dyDescent="0.25">
      <c r="B1122" s="221" t="s">
        <v>73</v>
      </c>
      <c r="C1122" s="257" t="s">
        <v>350</v>
      </c>
      <c r="D1122" s="258">
        <v>44464</v>
      </c>
      <c r="E1122" s="221" t="s">
        <v>337</v>
      </c>
      <c r="F1122" s="260" t="s">
        <v>129</v>
      </c>
      <c r="G1122" s="261">
        <v>210.01</v>
      </c>
      <c r="H1122" s="123">
        <f>+ICF[[#This Row],[Сума във Валута]]/RESOURCE!$F$2</f>
        <v>64.902635230563362</v>
      </c>
      <c r="I1122" s="259" t="s">
        <v>338</v>
      </c>
      <c r="J1122" s="119"/>
      <c r="K1122" s="119">
        <f t="shared" si="16"/>
        <v>44592</v>
      </c>
      <c r="L11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22" s="221" t="s">
        <v>321</v>
      </c>
      <c r="N1122" s="221" t="s">
        <v>956</v>
      </c>
      <c r="O1122" s="221" t="s">
        <v>4</v>
      </c>
      <c r="P1122" s="118"/>
    </row>
    <row r="1123" spans="2:16" x14ac:dyDescent="0.25">
      <c r="B1123" s="221" t="s">
        <v>73</v>
      </c>
      <c r="C1123" s="257" t="s">
        <v>350</v>
      </c>
      <c r="D1123" s="258">
        <v>44561</v>
      </c>
      <c r="E1123" s="221" t="s">
        <v>337</v>
      </c>
      <c r="F1123" s="260" t="s">
        <v>129</v>
      </c>
      <c r="G1123" s="261">
        <v>126.74</v>
      </c>
      <c r="H1123" s="123">
        <f>+ICF[[#This Row],[Сума във Валута]]/RESOURCE!$F$2</f>
        <v>39.168420499602874</v>
      </c>
      <c r="I1123" s="259" t="s">
        <v>338</v>
      </c>
      <c r="J1123" s="119"/>
      <c r="K1123" s="119">
        <f t="shared" si="16"/>
        <v>44592</v>
      </c>
      <c r="L11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23" s="221" t="s">
        <v>321</v>
      </c>
      <c r="N1123" s="221" t="s">
        <v>956</v>
      </c>
      <c r="O1123" s="221" t="s">
        <v>4</v>
      </c>
      <c r="P1123" s="118"/>
    </row>
    <row r="1124" spans="2:16" x14ac:dyDescent="0.25">
      <c r="B1124" s="221" t="s">
        <v>73</v>
      </c>
      <c r="C1124" s="257" t="s">
        <v>350</v>
      </c>
      <c r="D1124" s="258">
        <v>44651</v>
      </c>
      <c r="E1124" s="221" t="s">
        <v>337</v>
      </c>
      <c r="F1124" s="260" t="s">
        <v>129</v>
      </c>
      <c r="G1124" s="261">
        <v>162.44</v>
      </c>
      <c r="H1124" s="123">
        <f>+ICF[[#This Row],[Сума във Валута]]/RESOURCE!$F$2</f>
        <v>50.201343111531415</v>
      </c>
      <c r="I1124" s="259" t="s">
        <v>338</v>
      </c>
      <c r="J1124" s="119"/>
      <c r="K1124" s="119">
        <f t="shared" si="16"/>
        <v>44592</v>
      </c>
      <c r="L11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24" s="221" t="s">
        <v>321</v>
      </c>
      <c r="N1124" s="221" t="s">
        <v>956</v>
      </c>
      <c r="O1124" s="221" t="s">
        <v>4</v>
      </c>
      <c r="P1124" s="118"/>
    </row>
    <row r="1125" spans="2:16" x14ac:dyDescent="0.25">
      <c r="B1125" s="221" t="s">
        <v>73</v>
      </c>
      <c r="C1125" s="257" t="s">
        <v>350</v>
      </c>
      <c r="D1125" s="258">
        <v>44651</v>
      </c>
      <c r="E1125" s="221" t="s">
        <v>337</v>
      </c>
      <c r="F1125" s="260" t="s">
        <v>129</v>
      </c>
      <c r="G1125" s="261">
        <v>474.22</v>
      </c>
      <c r="H1125" s="123">
        <f>+ICF[[#This Row],[Сума във Валута]]/RESOURCE!$F$2</f>
        <v>146.55553392237397</v>
      </c>
      <c r="I1125" s="259" t="s">
        <v>338</v>
      </c>
      <c r="J1125" s="119"/>
      <c r="K1125" s="119">
        <f t="shared" si="16"/>
        <v>44592</v>
      </c>
      <c r="L11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25" s="221" t="s">
        <v>321</v>
      </c>
      <c r="N1125" s="221" t="s">
        <v>956</v>
      </c>
      <c r="O1125" s="221" t="s">
        <v>4</v>
      </c>
      <c r="P1125" s="118"/>
    </row>
    <row r="1126" spans="2:16" x14ac:dyDescent="0.25">
      <c r="B1126" s="221" t="s">
        <v>73</v>
      </c>
      <c r="C1126" s="257" t="s">
        <v>350</v>
      </c>
      <c r="D1126" s="258">
        <v>44651</v>
      </c>
      <c r="E1126" s="221" t="s">
        <v>337</v>
      </c>
      <c r="F1126" s="260" t="s">
        <v>129</v>
      </c>
      <c r="G1126" s="261">
        <v>237.41</v>
      </c>
      <c r="H1126" s="123">
        <f>+ICF[[#This Row],[Сума във Валута]]/RESOURCE!$F$2</f>
        <v>73.370480596581331</v>
      </c>
      <c r="I1126" s="259" t="s">
        <v>338</v>
      </c>
      <c r="J1126" s="119"/>
      <c r="K1126" s="119">
        <f t="shared" si="16"/>
        <v>44592</v>
      </c>
      <c r="L11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26" s="221" t="s">
        <v>321</v>
      </c>
      <c r="N1126" s="221" t="s">
        <v>956</v>
      </c>
      <c r="O1126" s="221" t="s">
        <v>4</v>
      </c>
      <c r="P1126" s="118"/>
    </row>
    <row r="1127" spans="2:16" x14ac:dyDescent="0.25">
      <c r="B1127" s="221" t="s">
        <v>73</v>
      </c>
      <c r="C1127" s="257" t="s">
        <v>350</v>
      </c>
      <c r="D1127" s="258">
        <v>44653</v>
      </c>
      <c r="E1127" s="221" t="s">
        <v>337</v>
      </c>
      <c r="F1127" s="260" t="s">
        <v>129</v>
      </c>
      <c r="G1127" s="261">
        <v>686.04</v>
      </c>
      <c r="H1127" s="123">
        <f>+ICF[[#This Row],[Сума във Валута]]/RESOURCE!$F$2</f>
        <v>212.01754141981661</v>
      </c>
      <c r="I1127" s="259" t="s">
        <v>338</v>
      </c>
      <c r="J1127" s="119"/>
      <c r="K1127" s="119">
        <f t="shared" si="16"/>
        <v>44592</v>
      </c>
      <c r="L11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27" s="221" t="s">
        <v>321</v>
      </c>
      <c r="N1127" s="221" t="s">
        <v>956</v>
      </c>
      <c r="O1127" s="221" t="s">
        <v>4</v>
      </c>
      <c r="P1127" s="118"/>
    </row>
    <row r="1128" spans="2:16" x14ac:dyDescent="0.25">
      <c r="B1128" s="221" t="s">
        <v>73</v>
      </c>
      <c r="C1128" s="257" t="s">
        <v>350</v>
      </c>
      <c r="D1128" s="258">
        <v>44653</v>
      </c>
      <c r="E1128" s="221" t="s">
        <v>337</v>
      </c>
      <c r="F1128" s="260" t="s">
        <v>129</v>
      </c>
      <c r="G1128" s="261">
        <v>276.68</v>
      </c>
      <c r="H1128" s="123">
        <f>+ICF[[#This Row],[Сума във Валута]]/RESOURCE!$F$2</f>
        <v>85.506695469702734</v>
      </c>
      <c r="I1128" s="259" t="s">
        <v>338</v>
      </c>
      <c r="J1128" s="119"/>
      <c r="K1128" s="119">
        <f t="shared" si="16"/>
        <v>44592</v>
      </c>
      <c r="L11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28" s="221" t="s">
        <v>321</v>
      </c>
      <c r="N1128" s="221" t="s">
        <v>956</v>
      </c>
      <c r="O1128" s="221" t="s">
        <v>4</v>
      </c>
      <c r="P1128" s="118"/>
    </row>
    <row r="1129" spans="2:16" x14ac:dyDescent="0.25">
      <c r="B1129" s="221" t="s">
        <v>73</v>
      </c>
      <c r="C1129" s="257" t="s">
        <v>350</v>
      </c>
      <c r="D1129" s="258">
        <v>44654</v>
      </c>
      <c r="E1129" s="221" t="s">
        <v>337</v>
      </c>
      <c r="F1129" s="260" t="s">
        <v>129</v>
      </c>
      <c r="G1129" s="261">
        <v>237.41</v>
      </c>
      <c r="H1129" s="123">
        <f>+ICF[[#This Row],[Сума във Валута]]/RESOURCE!$F$2</f>
        <v>73.370480596581331</v>
      </c>
      <c r="I1129" s="259" t="s">
        <v>338</v>
      </c>
      <c r="J1129" s="119"/>
      <c r="K1129" s="119">
        <f t="shared" si="16"/>
        <v>44592</v>
      </c>
      <c r="L11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29" s="221" t="s">
        <v>321</v>
      </c>
      <c r="N1129" s="221" t="s">
        <v>956</v>
      </c>
      <c r="O1129" s="221" t="s">
        <v>4</v>
      </c>
      <c r="P1129" s="118"/>
    </row>
    <row r="1130" spans="2:16" x14ac:dyDescent="0.25">
      <c r="B1130" s="221" t="s">
        <v>73</v>
      </c>
      <c r="C1130" s="257" t="s">
        <v>350</v>
      </c>
      <c r="D1130" s="258">
        <v>44654</v>
      </c>
      <c r="E1130" s="221" t="s">
        <v>337</v>
      </c>
      <c r="F1130" s="260" t="s">
        <v>129</v>
      </c>
      <c r="G1130" s="261">
        <v>686.04</v>
      </c>
      <c r="H1130" s="123">
        <f>+ICF[[#This Row],[Сума във Валута]]/RESOURCE!$F$2</f>
        <v>212.01754141981661</v>
      </c>
      <c r="I1130" s="259" t="s">
        <v>338</v>
      </c>
      <c r="J1130" s="119"/>
      <c r="K1130" s="119">
        <f t="shared" si="16"/>
        <v>44592</v>
      </c>
      <c r="L11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0" s="221" t="s">
        <v>321</v>
      </c>
      <c r="N1130" s="221" t="s">
        <v>956</v>
      </c>
      <c r="O1130" s="221" t="s">
        <v>4</v>
      </c>
      <c r="P1130" s="118"/>
    </row>
    <row r="1131" spans="2:16" x14ac:dyDescent="0.25">
      <c r="B1131" s="221" t="s">
        <v>73</v>
      </c>
      <c r="C1131" s="257" t="s">
        <v>350</v>
      </c>
      <c r="D1131" s="258">
        <v>44654</v>
      </c>
      <c r="E1131" s="221" t="s">
        <v>337</v>
      </c>
      <c r="F1131" s="260" t="s">
        <v>129</v>
      </c>
      <c r="G1131" s="261">
        <v>110.08</v>
      </c>
      <c r="H1131" s="123">
        <f>+ICF[[#This Row],[Сума във Валута]]/RESOURCE!$F$2</f>
        <v>34.019723280702891</v>
      </c>
      <c r="I1131" s="259" t="s">
        <v>338</v>
      </c>
      <c r="J1131" s="119"/>
      <c r="K1131" s="119">
        <f t="shared" si="16"/>
        <v>44592</v>
      </c>
      <c r="L11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1" s="221" t="s">
        <v>321</v>
      </c>
      <c r="N1131" s="221" t="s">
        <v>956</v>
      </c>
      <c r="O1131" s="221" t="s">
        <v>4</v>
      </c>
      <c r="P1131" s="118"/>
    </row>
    <row r="1132" spans="2:16" x14ac:dyDescent="0.25">
      <c r="B1132" s="221" t="s">
        <v>73</v>
      </c>
      <c r="C1132" s="257" t="s">
        <v>350</v>
      </c>
      <c r="D1132" s="258">
        <v>44659</v>
      </c>
      <c r="E1132" s="221" t="s">
        <v>337</v>
      </c>
      <c r="F1132" s="260" t="s">
        <v>129</v>
      </c>
      <c r="G1132" s="261">
        <v>110.08</v>
      </c>
      <c r="H1132" s="123">
        <f>+ICF[[#This Row],[Сума във Валута]]/RESOURCE!$F$2</f>
        <v>34.019723280702891</v>
      </c>
      <c r="I1132" s="259" t="s">
        <v>338</v>
      </c>
      <c r="J1132" s="119"/>
      <c r="K1132" s="119">
        <f t="shared" si="16"/>
        <v>44592</v>
      </c>
      <c r="L11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2" s="221" t="s">
        <v>321</v>
      </c>
      <c r="N1132" s="221" t="s">
        <v>956</v>
      </c>
      <c r="O1132" s="221" t="s">
        <v>4</v>
      </c>
      <c r="P1132" s="118"/>
    </row>
    <row r="1133" spans="2:16" x14ac:dyDescent="0.25">
      <c r="B1133" s="221" t="s">
        <v>73</v>
      </c>
      <c r="C1133" s="257" t="s">
        <v>350</v>
      </c>
      <c r="D1133" s="258">
        <v>44659</v>
      </c>
      <c r="E1133" s="221" t="s">
        <v>337</v>
      </c>
      <c r="F1133" s="260" t="s">
        <v>129</v>
      </c>
      <c r="G1133" s="261">
        <v>686.04</v>
      </c>
      <c r="H1133" s="123">
        <f>+ICF[[#This Row],[Сума във Валута]]/RESOURCE!$F$2</f>
        <v>212.01754141981661</v>
      </c>
      <c r="I1133" s="259" t="s">
        <v>338</v>
      </c>
      <c r="J1133" s="119"/>
      <c r="K1133" s="119">
        <f t="shared" si="16"/>
        <v>44592</v>
      </c>
      <c r="L11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3" s="221" t="s">
        <v>321</v>
      </c>
      <c r="N1133" s="221" t="s">
        <v>956</v>
      </c>
      <c r="O1133" s="221" t="s">
        <v>4</v>
      </c>
      <c r="P1133" s="118"/>
    </row>
    <row r="1134" spans="2:16" x14ac:dyDescent="0.25">
      <c r="B1134" s="221" t="s">
        <v>73</v>
      </c>
      <c r="C1134" s="257" t="s">
        <v>350</v>
      </c>
      <c r="D1134" s="258">
        <v>44661</v>
      </c>
      <c r="E1134" s="221" t="s">
        <v>337</v>
      </c>
      <c r="F1134" s="260" t="s">
        <v>129</v>
      </c>
      <c r="G1134" s="261">
        <v>212.42</v>
      </c>
      <c r="H1134" s="123">
        <f>+ICF[[#This Row],[Сума във Валута]]/RESOURCE!$F$2</f>
        <v>65.647434768231363</v>
      </c>
      <c r="I1134" s="259" t="s">
        <v>338</v>
      </c>
      <c r="J1134" s="119"/>
      <c r="K1134" s="119">
        <f t="shared" si="16"/>
        <v>44592</v>
      </c>
      <c r="L11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4" s="221" t="s">
        <v>321</v>
      </c>
      <c r="N1134" s="221" t="s">
        <v>956</v>
      </c>
      <c r="O1134" s="221" t="s">
        <v>4</v>
      </c>
      <c r="P1134" s="118"/>
    </row>
    <row r="1135" spans="2:16" x14ac:dyDescent="0.25">
      <c r="B1135" s="221" t="s">
        <v>73</v>
      </c>
      <c r="C1135" s="257" t="s">
        <v>350</v>
      </c>
      <c r="D1135" s="258">
        <v>44663</v>
      </c>
      <c r="E1135" s="221" t="s">
        <v>337</v>
      </c>
      <c r="F1135" s="260" t="s">
        <v>129</v>
      </c>
      <c r="G1135" s="261">
        <v>614.64</v>
      </c>
      <c r="H1135" s="123">
        <f>+ICF[[#This Row],[Сума във Валута]]/RESOURCE!$F$2</f>
        <v>189.95169619595953</v>
      </c>
      <c r="I1135" s="259" t="s">
        <v>338</v>
      </c>
      <c r="J1135" s="119"/>
      <c r="K1135" s="119">
        <f t="shared" si="16"/>
        <v>44592</v>
      </c>
      <c r="L11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5" s="221" t="s">
        <v>321</v>
      </c>
      <c r="N1135" s="221" t="s">
        <v>956</v>
      </c>
      <c r="O1135" s="221" t="s">
        <v>4</v>
      </c>
      <c r="P1135" s="118"/>
    </row>
    <row r="1136" spans="2:16" x14ac:dyDescent="0.25">
      <c r="B1136" s="221" t="s">
        <v>73</v>
      </c>
      <c r="C1136" s="257" t="s">
        <v>350</v>
      </c>
      <c r="D1136" s="258">
        <v>44664</v>
      </c>
      <c r="E1136" s="221" t="s">
        <v>337</v>
      </c>
      <c r="F1136" s="260" t="s">
        <v>129</v>
      </c>
      <c r="G1136" s="261">
        <v>614.64</v>
      </c>
      <c r="H1136" s="123">
        <f>+ICF[[#This Row],[Сума във Валута]]/RESOURCE!$F$2</f>
        <v>189.95169619595953</v>
      </c>
      <c r="I1136" s="259" t="s">
        <v>338</v>
      </c>
      <c r="J1136" s="119"/>
      <c r="K1136" s="119">
        <f t="shared" si="16"/>
        <v>44592</v>
      </c>
      <c r="L11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6" s="221" t="s">
        <v>321</v>
      </c>
      <c r="N1136" s="221" t="s">
        <v>956</v>
      </c>
      <c r="O1136" s="221" t="s">
        <v>4</v>
      </c>
      <c r="P1136" s="118"/>
    </row>
    <row r="1137" spans="2:16" x14ac:dyDescent="0.25">
      <c r="B1137" s="221" t="s">
        <v>73</v>
      </c>
      <c r="C1137" s="257" t="s">
        <v>350</v>
      </c>
      <c r="D1137" s="258">
        <v>44664</v>
      </c>
      <c r="E1137" s="221" t="s">
        <v>337</v>
      </c>
      <c r="F1137" s="260" t="s">
        <v>129</v>
      </c>
      <c r="G1137" s="261">
        <v>686.04</v>
      </c>
      <c r="H1137" s="123">
        <f>+ICF[[#This Row],[Сума във Валута]]/RESOURCE!$F$2</f>
        <v>212.01754141981661</v>
      </c>
      <c r="I1137" s="259" t="s">
        <v>338</v>
      </c>
      <c r="J1137" s="119"/>
      <c r="K1137" s="119">
        <f t="shared" si="16"/>
        <v>44592</v>
      </c>
      <c r="L11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7" s="221" t="s">
        <v>321</v>
      </c>
      <c r="N1137" s="221" t="s">
        <v>956</v>
      </c>
      <c r="O1137" s="221" t="s">
        <v>4</v>
      </c>
      <c r="P1137" s="118"/>
    </row>
    <row r="1138" spans="2:16" x14ac:dyDescent="0.25">
      <c r="B1138" s="221" t="s">
        <v>73</v>
      </c>
      <c r="C1138" s="257" t="s">
        <v>350</v>
      </c>
      <c r="D1138" s="258">
        <v>44671</v>
      </c>
      <c r="E1138" s="221" t="s">
        <v>337</v>
      </c>
      <c r="F1138" s="260" t="s">
        <v>129</v>
      </c>
      <c r="G1138" s="261">
        <v>138.63999999999999</v>
      </c>
      <c r="H1138" s="123">
        <f>+ICF[[#This Row],[Сума във Валута]]/RESOURCE!$F$2</f>
        <v>42.846061370245714</v>
      </c>
      <c r="I1138" s="259" t="s">
        <v>338</v>
      </c>
      <c r="J1138" s="119"/>
      <c r="K1138" s="119">
        <f t="shared" si="16"/>
        <v>44592</v>
      </c>
      <c r="L11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8" s="221" t="s">
        <v>321</v>
      </c>
      <c r="N1138" s="221" t="s">
        <v>956</v>
      </c>
      <c r="O1138" s="221" t="s">
        <v>4</v>
      </c>
      <c r="P1138" s="118"/>
    </row>
    <row r="1139" spans="2:16" x14ac:dyDescent="0.25">
      <c r="B1139" s="221" t="s">
        <v>73</v>
      </c>
      <c r="C1139" s="257" t="s">
        <v>350</v>
      </c>
      <c r="D1139" s="258">
        <v>44672</v>
      </c>
      <c r="E1139" s="221" t="s">
        <v>337</v>
      </c>
      <c r="F1139" s="260" t="s">
        <v>129</v>
      </c>
      <c r="G1139" s="261">
        <v>686.04</v>
      </c>
      <c r="H1139" s="123">
        <f>+ICF[[#This Row],[Сума във Валута]]/RESOURCE!$F$2</f>
        <v>212.01754141981661</v>
      </c>
      <c r="I1139" s="259" t="s">
        <v>338</v>
      </c>
      <c r="J1139" s="119"/>
      <c r="K1139" s="119">
        <f t="shared" si="16"/>
        <v>44592</v>
      </c>
      <c r="L11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39" s="221" t="s">
        <v>321</v>
      </c>
      <c r="N1139" s="221" t="s">
        <v>956</v>
      </c>
      <c r="O1139" s="221" t="s">
        <v>4</v>
      </c>
      <c r="P1139" s="118"/>
    </row>
    <row r="1140" spans="2:16" x14ac:dyDescent="0.25">
      <c r="B1140" s="221" t="s">
        <v>73</v>
      </c>
      <c r="C1140" s="257" t="s">
        <v>350</v>
      </c>
      <c r="D1140" s="258">
        <v>44673</v>
      </c>
      <c r="E1140" s="221" t="s">
        <v>337</v>
      </c>
      <c r="F1140" s="260" t="s">
        <v>129</v>
      </c>
      <c r="G1140" s="261">
        <v>614.64</v>
      </c>
      <c r="H1140" s="123">
        <f>+ICF[[#This Row],[Сума във Валута]]/RESOURCE!$F$2</f>
        <v>189.95169619595953</v>
      </c>
      <c r="I1140" s="259" t="s">
        <v>338</v>
      </c>
      <c r="J1140" s="119"/>
      <c r="K1140" s="119">
        <f t="shared" si="16"/>
        <v>44592</v>
      </c>
      <c r="L11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0" s="221" t="s">
        <v>321</v>
      </c>
      <c r="N1140" s="221" t="s">
        <v>956</v>
      </c>
      <c r="O1140" s="221" t="s">
        <v>4</v>
      </c>
      <c r="P1140" s="118"/>
    </row>
    <row r="1141" spans="2:16" x14ac:dyDescent="0.25">
      <c r="B1141" s="221" t="s">
        <v>73</v>
      </c>
      <c r="C1141" s="257" t="s">
        <v>350</v>
      </c>
      <c r="D1141" s="258">
        <v>44673</v>
      </c>
      <c r="E1141" s="221" t="s">
        <v>337</v>
      </c>
      <c r="F1141" s="260" t="s">
        <v>129</v>
      </c>
      <c r="G1141" s="261">
        <v>686.04</v>
      </c>
      <c r="H1141" s="123">
        <f>+ICF[[#This Row],[Сума във Валута]]/RESOURCE!$F$2</f>
        <v>212.01754141981661</v>
      </c>
      <c r="I1141" s="259" t="s">
        <v>338</v>
      </c>
      <c r="J1141" s="119"/>
      <c r="K1141" s="119">
        <f t="shared" si="16"/>
        <v>44592</v>
      </c>
      <c r="L11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1" s="221" t="s">
        <v>321</v>
      </c>
      <c r="N1141" s="221" t="s">
        <v>956</v>
      </c>
      <c r="O1141" s="221" t="s">
        <v>4</v>
      </c>
      <c r="P1141" s="118"/>
    </row>
    <row r="1142" spans="2:16" x14ac:dyDescent="0.25">
      <c r="B1142" s="221" t="s">
        <v>73</v>
      </c>
      <c r="C1142" s="257" t="s">
        <v>350</v>
      </c>
      <c r="D1142" s="258">
        <v>44673</v>
      </c>
      <c r="E1142" s="221" t="s">
        <v>337</v>
      </c>
      <c r="F1142" s="260" t="s">
        <v>129</v>
      </c>
      <c r="G1142" s="261">
        <v>152.91999999999999</v>
      </c>
      <c r="H1142" s="123">
        <f>+ICF[[#This Row],[Сума във Валута]]/RESOURCE!$F$2</f>
        <v>47.259230415017129</v>
      </c>
      <c r="I1142" s="259" t="s">
        <v>338</v>
      </c>
      <c r="J1142" s="119"/>
      <c r="K1142" s="119">
        <f t="shared" si="16"/>
        <v>44592</v>
      </c>
      <c r="L11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2" s="221" t="s">
        <v>321</v>
      </c>
      <c r="N1142" s="221" t="s">
        <v>956</v>
      </c>
      <c r="O1142" s="221" t="s">
        <v>4</v>
      </c>
      <c r="P1142" s="118"/>
    </row>
    <row r="1143" spans="2:16" x14ac:dyDescent="0.25">
      <c r="B1143" s="221" t="s">
        <v>73</v>
      </c>
      <c r="C1143" s="257" t="s">
        <v>350</v>
      </c>
      <c r="D1143" s="258">
        <v>44675</v>
      </c>
      <c r="E1143" s="221" t="s">
        <v>337</v>
      </c>
      <c r="F1143" s="260" t="s">
        <v>129</v>
      </c>
      <c r="G1143" s="261">
        <v>686.04</v>
      </c>
      <c r="H1143" s="123">
        <f>+ICF[[#This Row],[Сума във Валута]]/RESOURCE!$F$2</f>
        <v>212.01754141981661</v>
      </c>
      <c r="I1143" s="259" t="s">
        <v>338</v>
      </c>
      <c r="J1143" s="119"/>
      <c r="K1143" s="119">
        <f t="shared" si="16"/>
        <v>44592</v>
      </c>
      <c r="L11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3" s="221" t="s">
        <v>321</v>
      </c>
      <c r="N1143" s="221" t="s">
        <v>956</v>
      </c>
      <c r="O1143" s="221" t="s">
        <v>4</v>
      </c>
      <c r="P1143" s="118"/>
    </row>
    <row r="1144" spans="2:16" x14ac:dyDescent="0.25">
      <c r="B1144" s="221" t="s">
        <v>73</v>
      </c>
      <c r="C1144" s="257" t="s">
        <v>350</v>
      </c>
      <c r="D1144" s="258">
        <v>44675</v>
      </c>
      <c r="E1144" s="221" t="s">
        <v>337</v>
      </c>
      <c r="F1144" s="260" t="s">
        <v>129</v>
      </c>
      <c r="G1144" s="261">
        <v>686.04</v>
      </c>
      <c r="H1144" s="123">
        <f>+ICF[[#This Row],[Сума във Валута]]/RESOURCE!$F$2</f>
        <v>212.01754141981661</v>
      </c>
      <c r="I1144" s="259" t="s">
        <v>338</v>
      </c>
      <c r="J1144" s="119"/>
      <c r="K1144" s="119">
        <f t="shared" si="16"/>
        <v>44592</v>
      </c>
      <c r="L11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4" s="221" t="s">
        <v>321</v>
      </c>
      <c r="N1144" s="221" t="s">
        <v>956</v>
      </c>
      <c r="O1144" s="221" t="s">
        <v>4</v>
      </c>
      <c r="P1144" s="118"/>
    </row>
    <row r="1145" spans="2:16" x14ac:dyDescent="0.25">
      <c r="B1145" s="221" t="s">
        <v>73</v>
      </c>
      <c r="C1145" s="257" t="s">
        <v>350</v>
      </c>
      <c r="D1145" s="258">
        <v>44677</v>
      </c>
      <c r="E1145" s="221" t="s">
        <v>337</v>
      </c>
      <c r="F1145" s="260" t="s">
        <v>129</v>
      </c>
      <c r="G1145" s="261">
        <v>474.22</v>
      </c>
      <c r="H1145" s="123">
        <f>+ICF[[#This Row],[Сума във Валута]]/RESOURCE!$F$2</f>
        <v>146.55553392237397</v>
      </c>
      <c r="I1145" s="259" t="s">
        <v>338</v>
      </c>
      <c r="J1145" s="119"/>
      <c r="K1145" s="119">
        <f t="shared" si="16"/>
        <v>44592</v>
      </c>
      <c r="L11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5" s="221" t="s">
        <v>321</v>
      </c>
      <c r="N1145" s="221" t="s">
        <v>956</v>
      </c>
      <c r="O1145" s="221" t="s">
        <v>4</v>
      </c>
      <c r="P1145" s="118"/>
    </row>
    <row r="1146" spans="2:16" x14ac:dyDescent="0.25">
      <c r="B1146" s="221" t="s">
        <v>73</v>
      </c>
      <c r="C1146" s="257" t="s">
        <v>350</v>
      </c>
      <c r="D1146" s="258">
        <v>44679</v>
      </c>
      <c r="E1146" s="221" t="s">
        <v>337</v>
      </c>
      <c r="F1146" s="260" t="s">
        <v>129</v>
      </c>
      <c r="G1146" s="261">
        <v>947.84</v>
      </c>
      <c r="H1146" s="123">
        <f>+ICF[[#This Row],[Сума във Валута]]/RESOURCE!$F$2</f>
        <v>292.92564057395924</v>
      </c>
      <c r="I1146" s="259" t="s">
        <v>338</v>
      </c>
      <c r="J1146" s="119"/>
      <c r="K1146" s="119">
        <f t="shared" si="16"/>
        <v>44592</v>
      </c>
      <c r="L11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6" s="221" t="s">
        <v>321</v>
      </c>
      <c r="N1146" s="221" t="s">
        <v>956</v>
      </c>
      <c r="O1146" s="221" t="s">
        <v>4</v>
      </c>
      <c r="P1146" s="118"/>
    </row>
    <row r="1147" spans="2:16" x14ac:dyDescent="0.25">
      <c r="B1147" s="221" t="s">
        <v>73</v>
      </c>
      <c r="C1147" s="257" t="s">
        <v>350</v>
      </c>
      <c r="D1147" s="258">
        <v>44679</v>
      </c>
      <c r="E1147" s="221" t="s">
        <v>337</v>
      </c>
      <c r="F1147" s="260" t="s">
        <v>129</v>
      </c>
      <c r="G1147" s="261">
        <v>686.04</v>
      </c>
      <c r="H1147" s="123">
        <f>+ICF[[#This Row],[Сума във Валута]]/RESOURCE!$F$2</f>
        <v>212.01754141981661</v>
      </c>
      <c r="I1147" s="259" t="s">
        <v>338</v>
      </c>
      <c r="J1147" s="119"/>
      <c r="K1147" s="119">
        <f t="shared" si="16"/>
        <v>44592</v>
      </c>
      <c r="L11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7" s="221" t="s">
        <v>321</v>
      </c>
      <c r="N1147" s="221" t="s">
        <v>956</v>
      </c>
      <c r="O1147" s="221" t="s">
        <v>4</v>
      </c>
      <c r="P1147" s="118"/>
    </row>
    <row r="1148" spans="2:16" x14ac:dyDescent="0.25">
      <c r="B1148" s="221" t="s">
        <v>73</v>
      </c>
      <c r="C1148" s="257" t="s">
        <v>350</v>
      </c>
      <c r="D1148" s="258">
        <v>44679</v>
      </c>
      <c r="E1148" s="221" t="s">
        <v>337</v>
      </c>
      <c r="F1148" s="260" t="s">
        <v>129</v>
      </c>
      <c r="G1148" s="261">
        <v>686.04</v>
      </c>
      <c r="H1148" s="123">
        <f>+ICF[[#This Row],[Сума във Валута]]/RESOURCE!$F$2</f>
        <v>212.01754141981661</v>
      </c>
      <c r="I1148" s="259" t="s">
        <v>338</v>
      </c>
      <c r="J1148" s="119"/>
      <c r="K1148" s="119">
        <f t="shared" si="16"/>
        <v>44592</v>
      </c>
      <c r="L11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8" s="221" t="s">
        <v>321</v>
      </c>
      <c r="N1148" s="221" t="s">
        <v>956</v>
      </c>
      <c r="O1148" s="221" t="s">
        <v>4</v>
      </c>
      <c r="P1148" s="118"/>
    </row>
    <row r="1149" spans="2:16" x14ac:dyDescent="0.25">
      <c r="B1149" s="221" t="s">
        <v>73</v>
      </c>
      <c r="C1149" s="257" t="s">
        <v>350</v>
      </c>
      <c r="D1149" s="258">
        <v>44680</v>
      </c>
      <c r="E1149" s="221" t="s">
        <v>337</v>
      </c>
      <c r="F1149" s="260" t="s">
        <v>129</v>
      </c>
      <c r="G1149" s="261">
        <v>686.04</v>
      </c>
      <c r="H1149" s="123">
        <f>+ICF[[#This Row],[Сума във Валута]]/RESOURCE!$F$2</f>
        <v>212.01754141981661</v>
      </c>
      <c r="I1149" s="259" t="s">
        <v>338</v>
      </c>
      <c r="J1149" s="119"/>
      <c r="K1149" s="119">
        <f t="shared" si="16"/>
        <v>44592</v>
      </c>
      <c r="L11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49" s="221" t="s">
        <v>321</v>
      </c>
      <c r="N1149" s="221" t="s">
        <v>956</v>
      </c>
      <c r="O1149" s="221" t="s">
        <v>4</v>
      </c>
      <c r="P1149" s="118"/>
    </row>
    <row r="1150" spans="2:16" x14ac:dyDescent="0.25">
      <c r="B1150" s="221" t="s">
        <v>73</v>
      </c>
      <c r="C1150" s="257" t="s">
        <v>350</v>
      </c>
      <c r="D1150" s="258">
        <v>44680</v>
      </c>
      <c r="E1150" s="221" t="s">
        <v>337</v>
      </c>
      <c r="F1150" s="260" t="s">
        <v>129</v>
      </c>
      <c r="G1150" s="261">
        <v>686.04</v>
      </c>
      <c r="H1150" s="123">
        <f>+ICF[[#This Row],[Сума във Валута]]/RESOURCE!$F$2</f>
        <v>212.01754141981661</v>
      </c>
      <c r="I1150" s="259" t="s">
        <v>338</v>
      </c>
      <c r="J1150" s="119"/>
      <c r="K1150" s="119">
        <f t="shared" si="16"/>
        <v>44592</v>
      </c>
      <c r="L11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0" s="221" t="s">
        <v>321</v>
      </c>
      <c r="N1150" s="221" t="s">
        <v>956</v>
      </c>
      <c r="O1150" s="221" t="s">
        <v>4</v>
      </c>
      <c r="P1150" s="118"/>
    </row>
    <row r="1151" spans="2:16" x14ac:dyDescent="0.25">
      <c r="B1151" s="221" t="s">
        <v>73</v>
      </c>
      <c r="C1151" s="257" t="s">
        <v>350</v>
      </c>
      <c r="D1151" s="258">
        <v>44688</v>
      </c>
      <c r="E1151" s="221" t="s">
        <v>337</v>
      </c>
      <c r="F1151" s="260" t="s">
        <v>129</v>
      </c>
      <c r="G1151" s="261">
        <v>686.04</v>
      </c>
      <c r="H1151" s="123">
        <f>+ICF[[#This Row],[Сума във Валута]]/RESOURCE!$F$2</f>
        <v>212.01754141981661</v>
      </c>
      <c r="I1151" s="259" t="s">
        <v>338</v>
      </c>
      <c r="J1151" s="119"/>
      <c r="K1151" s="119">
        <f t="shared" si="16"/>
        <v>44592</v>
      </c>
      <c r="L11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1" s="221" t="s">
        <v>321</v>
      </c>
      <c r="N1151" s="221" t="s">
        <v>956</v>
      </c>
      <c r="O1151" s="221" t="s">
        <v>4</v>
      </c>
      <c r="P1151" s="118"/>
    </row>
    <row r="1152" spans="2:16" x14ac:dyDescent="0.25">
      <c r="B1152" s="221" t="s">
        <v>73</v>
      </c>
      <c r="C1152" s="257" t="s">
        <v>350</v>
      </c>
      <c r="D1152" s="258">
        <v>44688</v>
      </c>
      <c r="E1152" s="221" t="s">
        <v>337</v>
      </c>
      <c r="F1152" s="260" t="s">
        <v>129</v>
      </c>
      <c r="G1152" s="261">
        <v>110.08</v>
      </c>
      <c r="H1152" s="123">
        <f>+ICF[[#This Row],[Сума във Валута]]/RESOURCE!$F$2</f>
        <v>34.019723280702891</v>
      </c>
      <c r="I1152" s="259" t="s">
        <v>338</v>
      </c>
      <c r="J1152" s="119"/>
      <c r="K1152" s="119">
        <f t="shared" si="16"/>
        <v>44592</v>
      </c>
      <c r="L11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2" s="221" t="s">
        <v>321</v>
      </c>
      <c r="N1152" s="221" t="s">
        <v>956</v>
      </c>
      <c r="O1152" s="221" t="s">
        <v>4</v>
      </c>
      <c r="P1152" s="118"/>
    </row>
    <row r="1153" spans="2:16" x14ac:dyDescent="0.25">
      <c r="B1153" s="221" t="s">
        <v>73</v>
      </c>
      <c r="C1153" s="257" t="s">
        <v>350</v>
      </c>
      <c r="D1153" s="258">
        <v>44689</v>
      </c>
      <c r="E1153" s="221" t="s">
        <v>337</v>
      </c>
      <c r="F1153" s="260" t="s">
        <v>129</v>
      </c>
      <c r="G1153" s="261">
        <v>686.04</v>
      </c>
      <c r="H1153" s="123">
        <f>+ICF[[#This Row],[Сума във Валута]]/RESOURCE!$F$2</f>
        <v>212.01754141981661</v>
      </c>
      <c r="I1153" s="259" t="s">
        <v>338</v>
      </c>
      <c r="J1153" s="119"/>
      <c r="K1153" s="119">
        <f t="shared" si="16"/>
        <v>44592</v>
      </c>
      <c r="L11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3" s="221" t="s">
        <v>321</v>
      </c>
      <c r="N1153" s="221" t="s">
        <v>956</v>
      </c>
      <c r="O1153" s="221" t="s">
        <v>4</v>
      </c>
      <c r="P1153" s="118"/>
    </row>
    <row r="1154" spans="2:16" x14ac:dyDescent="0.25">
      <c r="B1154" s="221" t="s">
        <v>73</v>
      </c>
      <c r="C1154" s="257" t="s">
        <v>350</v>
      </c>
      <c r="D1154" s="258">
        <v>44692</v>
      </c>
      <c r="E1154" s="221" t="s">
        <v>337</v>
      </c>
      <c r="F1154" s="260" t="s">
        <v>129</v>
      </c>
      <c r="G1154" s="261">
        <v>110.08</v>
      </c>
      <c r="H1154" s="123">
        <f>+ICF[[#This Row],[Сума във Валута]]/RESOURCE!$F$2</f>
        <v>34.019723280702891</v>
      </c>
      <c r="I1154" s="259" t="s">
        <v>338</v>
      </c>
      <c r="J1154" s="119"/>
      <c r="K1154" s="119">
        <f t="shared" ref="K1154:K1217" si="17">$K$1</f>
        <v>44592</v>
      </c>
      <c r="L11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4" s="221" t="s">
        <v>321</v>
      </c>
      <c r="N1154" s="221" t="s">
        <v>956</v>
      </c>
      <c r="O1154" s="221" t="s">
        <v>4</v>
      </c>
      <c r="P1154" s="118"/>
    </row>
    <row r="1155" spans="2:16" x14ac:dyDescent="0.25">
      <c r="B1155" s="221" t="s">
        <v>73</v>
      </c>
      <c r="C1155" s="257" t="s">
        <v>350</v>
      </c>
      <c r="D1155" s="258">
        <v>44698</v>
      </c>
      <c r="E1155" s="221" t="s">
        <v>337</v>
      </c>
      <c r="F1155" s="260" t="s">
        <v>129</v>
      </c>
      <c r="G1155" s="261">
        <v>110.08</v>
      </c>
      <c r="H1155" s="123">
        <f>+ICF[[#This Row],[Сума във Валута]]/RESOURCE!$F$2</f>
        <v>34.019723280702891</v>
      </c>
      <c r="I1155" s="259" t="s">
        <v>338</v>
      </c>
      <c r="J1155" s="119"/>
      <c r="K1155" s="119">
        <f t="shared" si="17"/>
        <v>44592</v>
      </c>
      <c r="L11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5" s="221" t="s">
        <v>321</v>
      </c>
      <c r="N1155" s="221" t="s">
        <v>956</v>
      </c>
      <c r="O1155" s="221" t="s">
        <v>4</v>
      </c>
      <c r="P1155" s="118"/>
    </row>
    <row r="1156" spans="2:16" x14ac:dyDescent="0.25">
      <c r="B1156" s="221" t="s">
        <v>73</v>
      </c>
      <c r="C1156" s="257" t="s">
        <v>350</v>
      </c>
      <c r="D1156" s="258">
        <v>44698</v>
      </c>
      <c r="E1156" s="221" t="s">
        <v>337</v>
      </c>
      <c r="F1156" s="260" t="s">
        <v>129</v>
      </c>
      <c r="G1156" s="261">
        <v>212.42</v>
      </c>
      <c r="H1156" s="123">
        <f>+ICF[[#This Row],[Сума във Валута]]/RESOURCE!$F$2</f>
        <v>65.647434768231363</v>
      </c>
      <c r="I1156" s="259" t="s">
        <v>338</v>
      </c>
      <c r="J1156" s="119"/>
      <c r="K1156" s="119">
        <f t="shared" si="17"/>
        <v>44592</v>
      </c>
      <c r="L11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6" s="221" t="s">
        <v>321</v>
      </c>
      <c r="N1156" s="221" t="s">
        <v>956</v>
      </c>
      <c r="O1156" s="221" t="s">
        <v>4</v>
      </c>
      <c r="P1156" s="118"/>
    </row>
    <row r="1157" spans="2:16" x14ac:dyDescent="0.25">
      <c r="B1157" s="221" t="s">
        <v>73</v>
      </c>
      <c r="C1157" s="257" t="s">
        <v>350</v>
      </c>
      <c r="D1157" s="258">
        <v>44698</v>
      </c>
      <c r="E1157" s="221" t="s">
        <v>337</v>
      </c>
      <c r="F1157" s="260" t="s">
        <v>129</v>
      </c>
      <c r="G1157" s="261">
        <v>212.42</v>
      </c>
      <c r="H1157" s="123">
        <f>+ICF[[#This Row],[Сума във Валута]]/RESOURCE!$F$2</f>
        <v>65.647434768231363</v>
      </c>
      <c r="I1157" s="259" t="s">
        <v>338</v>
      </c>
      <c r="J1157" s="119"/>
      <c r="K1157" s="119">
        <f t="shared" si="17"/>
        <v>44592</v>
      </c>
      <c r="L11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7" s="221" t="s">
        <v>321</v>
      </c>
      <c r="N1157" s="221" t="s">
        <v>956</v>
      </c>
      <c r="O1157" s="221" t="s">
        <v>4</v>
      </c>
      <c r="P1157" s="118"/>
    </row>
    <row r="1158" spans="2:16" x14ac:dyDescent="0.25">
      <c r="B1158" s="221" t="s">
        <v>73</v>
      </c>
      <c r="C1158" s="257" t="s">
        <v>350</v>
      </c>
      <c r="D1158" s="258">
        <v>44698</v>
      </c>
      <c r="E1158" s="221" t="s">
        <v>337</v>
      </c>
      <c r="F1158" s="260" t="s">
        <v>129</v>
      </c>
      <c r="G1158" s="261">
        <v>212.42</v>
      </c>
      <c r="H1158" s="123">
        <f>+ICF[[#This Row],[Сума във Валута]]/RESOURCE!$F$2</f>
        <v>65.647434768231363</v>
      </c>
      <c r="I1158" s="259" t="s">
        <v>338</v>
      </c>
      <c r="J1158" s="119"/>
      <c r="K1158" s="119">
        <f t="shared" si="17"/>
        <v>44592</v>
      </c>
      <c r="L11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8" s="221" t="s">
        <v>321</v>
      </c>
      <c r="N1158" s="221" t="s">
        <v>956</v>
      </c>
      <c r="O1158" s="221" t="s">
        <v>4</v>
      </c>
      <c r="P1158" s="118"/>
    </row>
    <row r="1159" spans="2:16" x14ac:dyDescent="0.25">
      <c r="B1159" s="221" t="s">
        <v>73</v>
      </c>
      <c r="C1159" s="257" t="s">
        <v>350</v>
      </c>
      <c r="D1159" s="258">
        <v>44699</v>
      </c>
      <c r="E1159" s="221" t="s">
        <v>337</v>
      </c>
      <c r="F1159" s="260" t="s">
        <v>129</v>
      </c>
      <c r="G1159" s="261">
        <v>212.42</v>
      </c>
      <c r="H1159" s="123">
        <f>+ICF[[#This Row],[Сума във Валута]]/RESOURCE!$F$2</f>
        <v>65.647434768231363</v>
      </c>
      <c r="I1159" s="259" t="s">
        <v>338</v>
      </c>
      <c r="J1159" s="119"/>
      <c r="K1159" s="119">
        <f t="shared" si="17"/>
        <v>44592</v>
      </c>
      <c r="L11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59" s="221" t="s">
        <v>321</v>
      </c>
      <c r="N1159" s="221" t="s">
        <v>956</v>
      </c>
      <c r="O1159" s="221" t="s">
        <v>4</v>
      </c>
      <c r="P1159" s="118"/>
    </row>
    <row r="1160" spans="2:16" x14ac:dyDescent="0.25">
      <c r="B1160" s="221" t="s">
        <v>73</v>
      </c>
      <c r="C1160" s="257" t="s">
        <v>350</v>
      </c>
      <c r="D1160" s="258">
        <v>44700</v>
      </c>
      <c r="E1160" s="221" t="s">
        <v>337</v>
      </c>
      <c r="F1160" s="260" t="s">
        <v>129</v>
      </c>
      <c r="G1160" s="261">
        <v>138.63999999999999</v>
      </c>
      <c r="H1160" s="123">
        <f>+ICF[[#This Row],[Сума във Валута]]/RESOURCE!$F$2</f>
        <v>42.846061370245714</v>
      </c>
      <c r="I1160" s="259" t="s">
        <v>338</v>
      </c>
      <c r="J1160" s="119"/>
      <c r="K1160" s="119">
        <f t="shared" si="17"/>
        <v>44592</v>
      </c>
      <c r="L11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0" s="221" t="s">
        <v>321</v>
      </c>
      <c r="N1160" s="221" t="s">
        <v>956</v>
      </c>
      <c r="O1160" s="221" t="s">
        <v>4</v>
      </c>
      <c r="P1160" s="118"/>
    </row>
    <row r="1161" spans="2:16" x14ac:dyDescent="0.25">
      <c r="B1161" s="221" t="s">
        <v>73</v>
      </c>
      <c r="C1161" s="257" t="s">
        <v>350</v>
      </c>
      <c r="D1161" s="258">
        <v>44702</v>
      </c>
      <c r="E1161" s="221" t="s">
        <v>337</v>
      </c>
      <c r="F1161" s="260" t="s">
        <v>129</v>
      </c>
      <c r="G1161" s="261">
        <v>9036.7099999999991</v>
      </c>
      <c r="H1161" s="123">
        <f>+ICF[[#This Row],[Сума във Валута]]/RESOURCE!$F$2</f>
        <v>2792.7541203484793</v>
      </c>
      <c r="I1161" s="259" t="s">
        <v>338</v>
      </c>
      <c r="J1161" s="119"/>
      <c r="K1161" s="119">
        <f t="shared" si="17"/>
        <v>44592</v>
      </c>
      <c r="L11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1" s="221" t="s">
        <v>321</v>
      </c>
      <c r="N1161" s="221" t="s">
        <v>956</v>
      </c>
      <c r="O1161" s="221" t="s">
        <v>4</v>
      </c>
      <c r="P1161" s="118"/>
    </row>
    <row r="1162" spans="2:16" x14ac:dyDescent="0.25">
      <c r="B1162" s="221" t="s">
        <v>73</v>
      </c>
      <c r="C1162" s="257" t="s">
        <v>350</v>
      </c>
      <c r="D1162" s="258">
        <v>44702</v>
      </c>
      <c r="E1162" s="221" t="s">
        <v>337</v>
      </c>
      <c r="F1162" s="260" t="s">
        <v>129</v>
      </c>
      <c r="G1162" s="261">
        <v>10231.916999999999</v>
      </c>
      <c r="H1162" s="123">
        <f>+ICF[[#This Row],[Сума във Валута]]/RESOURCE!$F$2</f>
        <v>3162.1274070777586</v>
      </c>
      <c r="I1162" s="259" t="s">
        <v>338</v>
      </c>
      <c r="J1162" s="119"/>
      <c r="K1162" s="119">
        <f t="shared" si="17"/>
        <v>44592</v>
      </c>
      <c r="L11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2" s="221" t="s">
        <v>321</v>
      </c>
      <c r="N1162" s="221" t="s">
        <v>956</v>
      </c>
      <c r="O1162" s="221" t="s">
        <v>4</v>
      </c>
      <c r="P1162" s="118"/>
    </row>
    <row r="1163" spans="2:16" x14ac:dyDescent="0.25">
      <c r="B1163" s="221" t="s">
        <v>73</v>
      </c>
      <c r="C1163" s="257" t="s">
        <v>350</v>
      </c>
      <c r="D1163" s="258">
        <v>44706</v>
      </c>
      <c r="E1163" s="221" t="s">
        <v>337</v>
      </c>
      <c r="F1163" s="260" t="s">
        <v>129</v>
      </c>
      <c r="G1163" s="261">
        <v>686.04</v>
      </c>
      <c r="H1163" s="123">
        <f>+ICF[[#This Row],[Сума във Валута]]/RESOURCE!$F$2</f>
        <v>212.01754141981661</v>
      </c>
      <c r="I1163" s="259" t="s">
        <v>338</v>
      </c>
      <c r="J1163" s="119"/>
      <c r="K1163" s="119">
        <f t="shared" si="17"/>
        <v>44592</v>
      </c>
      <c r="L11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3" s="221" t="s">
        <v>321</v>
      </c>
      <c r="N1163" s="221" t="s">
        <v>956</v>
      </c>
      <c r="O1163" s="221" t="s">
        <v>4</v>
      </c>
      <c r="P1163" s="118"/>
    </row>
    <row r="1164" spans="2:16" x14ac:dyDescent="0.25">
      <c r="B1164" s="221" t="s">
        <v>73</v>
      </c>
      <c r="C1164" s="257" t="s">
        <v>350</v>
      </c>
      <c r="D1164" s="258">
        <v>44706</v>
      </c>
      <c r="E1164" s="221" t="s">
        <v>337</v>
      </c>
      <c r="F1164" s="260" t="s">
        <v>129</v>
      </c>
      <c r="G1164" s="261">
        <v>307.62</v>
      </c>
      <c r="H1164" s="123">
        <f>+ICF[[#This Row],[Сума във Валута]]/RESOURCE!$F$2</f>
        <v>95.068561733374125</v>
      </c>
      <c r="I1164" s="259" t="s">
        <v>338</v>
      </c>
      <c r="J1164" s="119"/>
      <c r="K1164" s="119">
        <f t="shared" si="17"/>
        <v>44592</v>
      </c>
      <c r="L11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4" s="221" t="s">
        <v>321</v>
      </c>
      <c r="N1164" s="221" t="s">
        <v>956</v>
      </c>
      <c r="O1164" s="221" t="s">
        <v>4</v>
      </c>
      <c r="P1164" s="118"/>
    </row>
    <row r="1165" spans="2:16" x14ac:dyDescent="0.25">
      <c r="B1165" s="221" t="s">
        <v>73</v>
      </c>
      <c r="C1165" s="257" t="s">
        <v>350</v>
      </c>
      <c r="D1165" s="258">
        <v>44706</v>
      </c>
      <c r="E1165" s="221" t="s">
        <v>337</v>
      </c>
      <c r="F1165" s="260" t="s">
        <v>129</v>
      </c>
      <c r="G1165" s="261">
        <v>130.31</v>
      </c>
      <c r="H1165" s="123">
        <f>+ICF[[#This Row],[Сума във Валута]]/RESOURCE!$F$2</f>
        <v>40.271712760795729</v>
      </c>
      <c r="I1165" s="259" t="s">
        <v>338</v>
      </c>
      <c r="J1165" s="119"/>
      <c r="K1165" s="119">
        <f t="shared" si="17"/>
        <v>44592</v>
      </c>
      <c r="L11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5" s="221" t="s">
        <v>321</v>
      </c>
      <c r="N1165" s="221" t="s">
        <v>956</v>
      </c>
      <c r="O1165" s="221" t="s">
        <v>4</v>
      </c>
      <c r="P1165" s="118"/>
    </row>
    <row r="1166" spans="2:16" x14ac:dyDescent="0.25">
      <c r="B1166" s="221" t="s">
        <v>73</v>
      </c>
      <c r="C1166" s="257" t="s">
        <v>350</v>
      </c>
      <c r="D1166" s="258">
        <v>44707</v>
      </c>
      <c r="E1166" s="221" t="s">
        <v>337</v>
      </c>
      <c r="F1166" s="260" t="s">
        <v>129</v>
      </c>
      <c r="G1166" s="261">
        <v>686.04</v>
      </c>
      <c r="H1166" s="123">
        <f>+ICF[[#This Row],[Сума във Валута]]/RESOURCE!$F$2</f>
        <v>212.01754141981661</v>
      </c>
      <c r="I1166" s="259" t="s">
        <v>338</v>
      </c>
      <c r="J1166" s="119"/>
      <c r="K1166" s="119">
        <f t="shared" si="17"/>
        <v>44592</v>
      </c>
      <c r="L11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6" s="221" t="s">
        <v>321</v>
      </c>
      <c r="N1166" s="221" t="s">
        <v>956</v>
      </c>
      <c r="O1166" s="221" t="s">
        <v>4</v>
      </c>
      <c r="P1166" s="118"/>
    </row>
    <row r="1167" spans="2:16" x14ac:dyDescent="0.25">
      <c r="B1167" s="221" t="s">
        <v>73</v>
      </c>
      <c r="C1167" s="257" t="s">
        <v>350</v>
      </c>
      <c r="D1167" s="258">
        <v>44708</v>
      </c>
      <c r="E1167" s="221" t="s">
        <v>337</v>
      </c>
      <c r="F1167" s="260" t="s">
        <v>129</v>
      </c>
      <c r="G1167" s="261">
        <v>686.04</v>
      </c>
      <c r="H1167" s="123">
        <f>+ICF[[#This Row],[Сума във Валута]]/RESOURCE!$F$2</f>
        <v>212.01754141981661</v>
      </c>
      <c r="I1167" s="259" t="s">
        <v>338</v>
      </c>
      <c r="J1167" s="119"/>
      <c r="K1167" s="119">
        <f t="shared" si="17"/>
        <v>44592</v>
      </c>
      <c r="L11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7" s="221" t="s">
        <v>321</v>
      </c>
      <c r="N1167" s="221" t="s">
        <v>956</v>
      </c>
      <c r="O1167" s="221" t="s">
        <v>4</v>
      </c>
      <c r="P1167" s="118"/>
    </row>
    <row r="1168" spans="2:16" x14ac:dyDescent="0.25">
      <c r="B1168" s="221" t="s">
        <v>73</v>
      </c>
      <c r="C1168" s="257" t="s">
        <v>350</v>
      </c>
      <c r="D1168" s="258">
        <v>44712</v>
      </c>
      <c r="E1168" s="221" t="s">
        <v>337</v>
      </c>
      <c r="F1168" s="260" t="s">
        <v>129</v>
      </c>
      <c r="G1168" s="261">
        <v>686.04</v>
      </c>
      <c r="H1168" s="123">
        <f>+ICF[[#This Row],[Сума във Валута]]/RESOURCE!$F$2</f>
        <v>212.01754141981661</v>
      </c>
      <c r="I1168" s="259" t="s">
        <v>338</v>
      </c>
      <c r="J1168" s="119"/>
      <c r="K1168" s="119">
        <f t="shared" si="17"/>
        <v>44592</v>
      </c>
      <c r="L11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8" s="221" t="s">
        <v>321</v>
      </c>
      <c r="N1168" s="221" t="s">
        <v>956</v>
      </c>
      <c r="O1168" s="221" t="s">
        <v>4</v>
      </c>
      <c r="P1168" s="118"/>
    </row>
    <row r="1169" spans="2:16" x14ac:dyDescent="0.25">
      <c r="B1169" s="221" t="s">
        <v>73</v>
      </c>
      <c r="C1169" s="257" t="s">
        <v>350</v>
      </c>
      <c r="D1169" s="258">
        <v>44712</v>
      </c>
      <c r="E1169" s="221" t="s">
        <v>337</v>
      </c>
      <c r="F1169" s="260" t="s">
        <v>129</v>
      </c>
      <c r="G1169" s="261">
        <v>686.04</v>
      </c>
      <c r="H1169" s="123">
        <f>+ICF[[#This Row],[Сума във Валута]]/RESOURCE!$F$2</f>
        <v>212.01754141981661</v>
      </c>
      <c r="I1169" s="259" t="s">
        <v>338</v>
      </c>
      <c r="J1169" s="119"/>
      <c r="K1169" s="119">
        <f t="shared" si="17"/>
        <v>44592</v>
      </c>
      <c r="L11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69" s="221" t="s">
        <v>321</v>
      </c>
      <c r="N1169" s="221" t="s">
        <v>956</v>
      </c>
      <c r="O1169" s="221" t="s">
        <v>4</v>
      </c>
      <c r="P1169" s="118"/>
    </row>
    <row r="1170" spans="2:16" x14ac:dyDescent="0.25">
      <c r="B1170" s="221" t="s">
        <v>73</v>
      </c>
      <c r="C1170" s="257" t="s">
        <v>1093</v>
      </c>
      <c r="D1170" s="258">
        <v>44193</v>
      </c>
      <c r="E1170" s="221" t="s">
        <v>337</v>
      </c>
      <c r="F1170" s="260" t="s">
        <v>129</v>
      </c>
      <c r="G1170" s="261">
        <v>170.77</v>
      </c>
      <c r="H1170" s="123">
        <f>+ICF[[#This Row],[Сума във Валута]]/RESOURCE!$F$2</f>
        <v>52.775691720981406</v>
      </c>
      <c r="I1170" s="259" t="s">
        <v>338</v>
      </c>
      <c r="J1170" s="119"/>
      <c r="K1170" s="119">
        <f t="shared" si="17"/>
        <v>44592</v>
      </c>
      <c r="L11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0" s="221" t="s">
        <v>321</v>
      </c>
      <c r="N1170" s="221" t="s">
        <v>956</v>
      </c>
      <c r="O1170" s="221" t="s">
        <v>4</v>
      </c>
      <c r="P1170" s="118"/>
    </row>
    <row r="1171" spans="2:16" x14ac:dyDescent="0.25">
      <c r="B1171" s="221" t="s">
        <v>73</v>
      </c>
      <c r="C1171" s="257" t="s">
        <v>1093</v>
      </c>
      <c r="D1171" s="258">
        <v>44237</v>
      </c>
      <c r="E1171" s="221" t="s">
        <v>337</v>
      </c>
      <c r="F1171" s="260" t="s">
        <v>129</v>
      </c>
      <c r="G1171" s="261">
        <v>238.6</v>
      </c>
      <c r="H1171" s="123">
        <f>+ICF[[#This Row],[Сума във Валута]]/RESOURCE!$F$2</f>
        <v>73.738244683645618</v>
      </c>
      <c r="I1171" s="259" t="s">
        <v>338</v>
      </c>
      <c r="J1171" s="119"/>
      <c r="K1171" s="119">
        <f t="shared" si="17"/>
        <v>44592</v>
      </c>
      <c r="L11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1" s="221" t="s">
        <v>321</v>
      </c>
      <c r="N1171" s="221" t="s">
        <v>956</v>
      </c>
      <c r="O1171" s="221" t="s">
        <v>4</v>
      </c>
      <c r="P1171" s="118"/>
    </row>
    <row r="1172" spans="2:16" x14ac:dyDescent="0.25">
      <c r="B1172" s="221" t="s">
        <v>73</v>
      </c>
      <c r="C1172" s="257" t="s">
        <v>1093</v>
      </c>
      <c r="D1172" s="258">
        <v>44237</v>
      </c>
      <c r="E1172" s="221" t="s">
        <v>337</v>
      </c>
      <c r="F1172" s="260" t="s">
        <v>129</v>
      </c>
      <c r="G1172" s="261">
        <v>170.77</v>
      </c>
      <c r="H1172" s="123">
        <f>+ICF[[#This Row],[Сума във Валута]]/RESOURCE!$F$2</f>
        <v>52.775691720981406</v>
      </c>
      <c r="I1172" s="259" t="s">
        <v>338</v>
      </c>
      <c r="J1172" s="119"/>
      <c r="K1172" s="119">
        <f t="shared" si="17"/>
        <v>44592</v>
      </c>
      <c r="L11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2" s="221" t="s">
        <v>321</v>
      </c>
      <c r="N1172" s="221" t="s">
        <v>956</v>
      </c>
      <c r="O1172" s="221" t="s">
        <v>4</v>
      </c>
      <c r="P1172" s="118"/>
    </row>
    <row r="1173" spans="2:16" x14ac:dyDescent="0.25">
      <c r="B1173" s="221" t="s">
        <v>73</v>
      </c>
      <c r="C1173" s="257" t="s">
        <v>1093</v>
      </c>
      <c r="D1173" s="258">
        <v>44242</v>
      </c>
      <c r="E1173" s="221" t="s">
        <v>337</v>
      </c>
      <c r="F1173" s="260" t="s">
        <v>129</v>
      </c>
      <c r="G1173" s="261">
        <v>144.59</v>
      </c>
      <c r="H1173" s="123">
        <f>+ICF[[#This Row],[Сума във Валута]]/RESOURCE!$F$2</f>
        <v>44.684881805567144</v>
      </c>
      <c r="I1173" s="259" t="s">
        <v>338</v>
      </c>
      <c r="J1173" s="119"/>
      <c r="K1173" s="119">
        <f t="shared" si="17"/>
        <v>44592</v>
      </c>
      <c r="L11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3" s="221" t="s">
        <v>321</v>
      </c>
      <c r="N1173" s="221" t="s">
        <v>956</v>
      </c>
      <c r="O1173" s="221" t="s">
        <v>4</v>
      </c>
      <c r="P1173" s="118"/>
    </row>
    <row r="1174" spans="2:16" x14ac:dyDescent="0.25">
      <c r="B1174" s="221" t="s">
        <v>73</v>
      </c>
      <c r="C1174" s="257" t="s">
        <v>1093</v>
      </c>
      <c r="D1174" s="258">
        <v>44271</v>
      </c>
      <c r="E1174" s="221" t="s">
        <v>337</v>
      </c>
      <c r="F1174" s="260" t="s">
        <v>129</v>
      </c>
      <c r="G1174" s="261">
        <v>144.59</v>
      </c>
      <c r="H1174" s="123">
        <f>+ICF[[#This Row],[Сума във Валута]]/RESOURCE!$F$2</f>
        <v>44.684881805567144</v>
      </c>
      <c r="I1174" s="259" t="s">
        <v>338</v>
      </c>
      <c r="J1174" s="119"/>
      <c r="K1174" s="119">
        <f t="shared" si="17"/>
        <v>44592</v>
      </c>
      <c r="L11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4" s="221" t="s">
        <v>321</v>
      </c>
      <c r="N1174" s="221" t="s">
        <v>956</v>
      </c>
      <c r="O1174" s="221" t="s">
        <v>4</v>
      </c>
      <c r="P1174" s="118"/>
    </row>
    <row r="1175" spans="2:16" x14ac:dyDescent="0.25">
      <c r="B1175" s="221" t="s">
        <v>73</v>
      </c>
      <c r="C1175" s="257" t="s">
        <v>1093</v>
      </c>
      <c r="D1175" s="258">
        <v>44353</v>
      </c>
      <c r="E1175" s="221" t="s">
        <v>337</v>
      </c>
      <c r="F1175" s="260" t="s">
        <v>129</v>
      </c>
      <c r="G1175" s="261">
        <v>157.68</v>
      </c>
      <c r="H1175" s="123">
        <f>+ICF[[#This Row],[Сума във Валута]]/RESOURCE!$F$2</f>
        <v>48.730286763274279</v>
      </c>
      <c r="I1175" s="259" t="s">
        <v>338</v>
      </c>
      <c r="J1175" s="119"/>
      <c r="K1175" s="119">
        <f t="shared" si="17"/>
        <v>44592</v>
      </c>
      <c r="L11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5" s="221" t="s">
        <v>321</v>
      </c>
      <c r="N1175" s="221" t="s">
        <v>956</v>
      </c>
      <c r="O1175" s="221" t="s">
        <v>4</v>
      </c>
      <c r="P1175" s="118"/>
    </row>
    <row r="1176" spans="2:16" x14ac:dyDescent="0.25">
      <c r="B1176" s="221" t="s">
        <v>73</v>
      </c>
      <c r="C1176" s="257" t="s">
        <v>1093</v>
      </c>
      <c r="D1176" s="258">
        <v>44416</v>
      </c>
      <c r="E1176" s="221" t="s">
        <v>337</v>
      </c>
      <c r="F1176" s="260" t="s">
        <v>129</v>
      </c>
      <c r="G1176" s="261">
        <v>240.98</v>
      </c>
      <c r="H1176" s="123">
        <f>+ICF[[#This Row],[Сума във Валута]]/RESOURCE!$F$2</f>
        <v>74.473772857774193</v>
      </c>
      <c r="I1176" s="259" t="s">
        <v>338</v>
      </c>
      <c r="J1176" s="119"/>
      <c r="K1176" s="119">
        <f t="shared" si="17"/>
        <v>44592</v>
      </c>
      <c r="L11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6" s="221" t="s">
        <v>321</v>
      </c>
      <c r="N1176" s="221" t="s">
        <v>956</v>
      </c>
      <c r="O1176" s="221" t="s">
        <v>4</v>
      </c>
      <c r="P1176" s="118"/>
    </row>
    <row r="1177" spans="2:16" x14ac:dyDescent="0.25">
      <c r="B1177" s="221" t="s">
        <v>73</v>
      </c>
      <c r="C1177" s="257" t="s">
        <v>1093</v>
      </c>
      <c r="D1177" s="258">
        <v>44511</v>
      </c>
      <c r="E1177" s="221" t="s">
        <v>337</v>
      </c>
      <c r="F1177" s="260" t="s">
        <v>129</v>
      </c>
      <c r="G1177" s="261">
        <v>658.67</v>
      </c>
      <c r="H1177" s="123">
        <f>+ICF[[#This Row],[Сума във Валута]]/RESOURCE!$F$2</f>
        <v>203.55896741733807</v>
      </c>
      <c r="I1177" s="259" t="s">
        <v>338</v>
      </c>
      <c r="J1177" s="119"/>
      <c r="K1177" s="119">
        <f t="shared" si="17"/>
        <v>44592</v>
      </c>
      <c r="L11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7" s="221" t="s">
        <v>321</v>
      </c>
      <c r="N1177" s="221" t="s">
        <v>956</v>
      </c>
      <c r="O1177" s="221" t="s">
        <v>4</v>
      </c>
      <c r="P1177" s="118"/>
    </row>
    <row r="1178" spans="2:16" x14ac:dyDescent="0.25">
      <c r="B1178" s="221" t="s">
        <v>73</v>
      </c>
      <c r="C1178" s="257" t="s">
        <v>1093</v>
      </c>
      <c r="D1178" s="258">
        <v>44546</v>
      </c>
      <c r="E1178" s="221" t="s">
        <v>337</v>
      </c>
      <c r="F1178" s="260" t="s">
        <v>129</v>
      </c>
      <c r="G1178" s="261">
        <v>242.17</v>
      </c>
      <c r="H1178" s="123">
        <f>+ICF[[#This Row],[Сума във Валута]]/RESOURCE!$F$2</f>
        <v>74.841536944838467</v>
      </c>
      <c r="I1178" s="259" t="s">
        <v>338</v>
      </c>
      <c r="J1178" s="119"/>
      <c r="K1178" s="119">
        <f t="shared" si="17"/>
        <v>44592</v>
      </c>
      <c r="L11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8" s="221" t="s">
        <v>321</v>
      </c>
      <c r="N1178" s="221" t="s">
        <v>956</v>
      </c>
      <c r="O1178" s="221" t="s">
        <v>4</v>
      </c>
      <c r="P1178" s="118"/>
    </row>
    <row r="1179" spans="2:16" x14ac:dyDescent="0.25">
      <c r="B1179" s="221" t="s">
        <v>73</v>
      </c>
      <c r="C1179" s="257" t="s">
        <v>1093</v>
      </c>
      <c r="D1179" s="258">
        <v>44546</v>
      </c>
      <c r="E1179" s="221" t="s">
        <v>337</v>
      </c>
      <c r="F1179" s="260" t="s">
        <v>129</v>
      </c>
      <c r="G1179" s="261">
        <v>242.17</v>
      </c>
      <c r="H1179" s="123">
        <f>+ICF[[#This Row],[Сума във Валута]]/RESOURCE!$F$2</f>
        <v>74.841536944838467</v>
      </c>
      <c r="I1179" s="259" t="s">
        <v>338</v>
      </c>
      <c r="J1179" s="119"/>
      <c r="K1179" s="119">
        <f t="shared" si="17"/>
        <v>44592</v>
      </c>
      <c r="L11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79" s="221" t="s">
        <v>321</v>
      </c>
      <c r="N1179" s="221" t="s">
        <v>956</v>
      </c>
      <c r="O1179" s="221" t="s">
        <v>4</v>
      </c>
      <c r="P1179" s="118"/>
    </row>
    <row r="1180" spans="2:16" x14ac:dyDescent="0.25">
      <c r="B1180" s="221" t="s">
        <v>73</v>
      </c>
      <c r="C1180" s="257" t="s">
        <v>1093</v>
      </c>
      <c r="D1180" s="258">
        <v>44546</v>
      </c>
      <c r="E1180" s="221" t="s">
        <v>337</v>
      </c>
      <c r="F1180" s="260" t="s">
        <v>129</v>
      </c>
      <c r="G1180" s="261">
        <v>399.25</v>
      </c>
      <c r="H1180" s="123">
        <f>+ICF[[#This Row],[Сума във Валута]]/RESOURCE!$F$2</f>
        <v>123.38639643732404</v>
      </c>
      <c r="I1180" s="259" t="s">
        <v>338</v>
      </c>
      <c r="J1180" s="119"/>
      <c r="K1180" s="119">
        <f t="shared" si="17"/>
        <v>44592</v>
      </c>
      <c r="L11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0" s="221" t="s">
        <v>321</v>
      </c>
      <c r="N1180" s="221" t="s">
        <v>956</v>
      </c>
      <c r="O1180" s="221" t="s">
        <v>4</v>
      </c>
      <c r="P1180" s="118"/>
    </row>
    <row r="1181" spans="2:16" x14ac:dyDescent="0.25">
      <c r="B1181" s="221" t="s">
        <v>73</v>
      </c>
      <c r="C1181" s="257" t="s">
        <v>1093</v>
      </c>
      <c r="D1181" s="258">
        <v>44546</v>
      </c>
      <c r="E1181" s="221" t="s">
        <v>337</v>
      </c>
      <c r="F1181" s="260" t="s">
        <v>129</v>
      </c>
      <c r="G1181" s="261">
        <v>125.55</v>
      </c>
      <c r="H1181" s="123">
        <f>+ICF[[#This Row],[Сума във Валута]]/RESOURCE!$F$2</f>
        <v>38.800656412538594</v>
      </c>
      <c r="I1181" s="259" t="s">
        <v>338</v>
      </c>
      <c r="J1181" s="119"/>
      <c r="K1181" s="119">
        <f t="shared" si="17"/>
        <v>44592</v>
      </c>
      <c r="L11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1" s="221" t="s">
        <v>321</v>
      </c>
      <c r="N1181" s="221" t="s">
        <v>956</v>
      </c>
      <c r="O1181" s="221" t="s">
        <v>4</v>
      </c>
      <c r="P1181" s="118"/>
    </row>
    <row r="1182" spans="2:16" x14ac:dyDescent="0.25">
      <c r="B1182" s="221" t="s">
        <v>73</v>
      </c>
      <c r="C1182" s="257" t="s">
        <v>1093</v>
      </c>
      <c r="D1182" s="258">
        <v>44550</v>
      </c>
      <c r="E1182" s="221" t="s">
        <v>337</v>
      </c>
      <c r="F1182" s="260" t="s">
        <v>129</v>
      </c>
      <c r="G1182" s="261">
        <v>242.17</v>
      </c>
      <c r="H1182" s="123">
        <f>+ICF[[#This Row],[Сума във Валута]]/RESOURCE!$F$2</f>
        <v>74.841536944838467</v>
      </c>
      <c r="I1182" s="259" t="s">
        <v>338</v>
      </c>
      <c r="J1182" s="119"/>
      <c r="K1182" s="119">
        <f t="shared" si="17"/>
        <v>44592</v>
      </c>
      <c r="L11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2" s="221" t="s">
        <v>321</v>
      </c>
      <c r="N1182" s="221" t="s">
        <v>956</v>
      </c>
      <c r="O1182" s="221" t="s">
        <v>4</v>
      </c>
      <c r="P1182" s="118"/>
    </row>
    <row r="1183" spans="2:16" x14ac:dyDescent="0.25">
      <c r="B1183" s="221" t="s">
        <v>73</v>
      </c>
      <c r="C1183" s="257" t="s">
        <v>1093</v>
      </c>
      <c r="D1183" s="258">
        <v>44552</v>
      </c>
      <c r="E1183" s="221" t="s">
        <v>337</v>
      </c>
      <c r="F1183" s="260" t="s">
        <v>129</v>
      </c>
      <c r="G1183" s="261">
        <v>-260.02</v>
      </c>
      <c r="H1183" s="123">
        <f>+ICF[[#This Row],[Сума във Валута]]/RESOURCE!$F$2</f>
        <v>-80.357998250802737</v>
      </c>
      <c r="I1183" s="259" t="s">
        <v>338</v>
      </c>
      <c r="J1183" s="119"/>
      <c r="K1183" s="119">
        <f t="shared" si="17"/>
        <v>44592</v>
      </c>
      <c r="L11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3" s="221" t="s">
        <v>321</v>
      </c>
      <c r="N1183" s="221" t="s">
        <v>956</v>
      </c>
      <c r="O1183" s="221" t="s">
        <v>4</v>
      </c>
      <c r="P1183" s="118"/>
    </row>
    <row r="1184" spans="2:16" x14ac:dyDescent="0.25">
      <c r="B1184" s="221" t="s">
        <v>73</v>
      </c>
      <c r="C1184" s="257" t="s">
        <v>1093</v>
      </c>
      <c r="D1184" s="258">
        <v>44565</v>
      </c>
      <c r="E1184" s="221" t="s">
        <v>337</v>
      </c>
      <c r="F1184" s="260" t="s">
        <v>129</v>
      </c>
      <c r="G1184" s="261">
        <v>367.12</v>
      </c>
      <c r="H1184" s="123">
        <f>+ICF[[#This Row],[Сума във Валута]]/RESOURCE!$F$2</f>
        <v>113.45676608658836</v>
      </c>
      <c r="I1184" s="259" t="s">
        <v>338</v>
      </c>
      <c r="J1184" s="119"/>
      <c r="K1184" s="119">
        <f t="shared" si="17"/>
        <v>44592</v>
      </c>
      <c r="L11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4" s="221" t="s">
        <v>321</v>
      </c>
      <c r="N1184" s="221" t="s">
        <v>956</v>
      </c>
      <c r="O1184" s="221" t="s">
        <v>4</v>
      </c>
      <c r="P1184" s="118"/>
    </row>
    <row r="1185" spans="2:16" x14ac:dyDescent="0.25">
      <c r="B1185" s="221" t="s">
        <v>73</v>
      </c>
      <c r="C1185" s="257" t="s">
        <v>1093</v>
      </c>
      <c r="D1185" s="258">
        <v>44565</v>
      </c>
      <c r="E1185" s="221" t="s">
        <v>337</v>
      </c>
      <c r="F1185" s="260" t="s">
        <v>129</v>
      </c>
      <c r="G1185" s="261">
        <v>242.17</v>
      </c>
      <c r="H1185" s="123">
        <f>+ICF[[#This Row],[Сума във Валута]]/RESOURCE!$F$2</f>
        <v>74.841536944838467</v>
      </c>
      <c r="I1185" s="259" t="s">
        <v>338</v>
      </c>
      <c r="J1185" s="119"/>
      <c r="K1185" s="119">
        <f t="shared" si="17"/>
        <v>44592</v>
      </c>
      <c r="L11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5" s="221" t="s">
        <v>321</v>
      </c>
      <c r="N1185" s="221" t="s">
        <v>956</v>
      </c>
      <c r="O1185" s="221" t="s">
        <v>4</v>
      </c>
      <c r="P1185" s="118"/>
    </row>
    <row r="1186" spans="2:16" x14ac:dyDescent="0.25">
      <c r="B1186" s="221" t="s">
        <v>73</v>
      </c>
      <c r="C1186" s="257" t="s">
        <v>1093</v>
      </c>
      <c r="D1186" s="258">
        <v>44573</v>
      </c>
      <c r="E1186" s="221" t="s">
        <v>337</v>
      </c>
      <c r="F1186" s="260" t="s">
        <v>129</v>
      </c>
      <c r="G1186" s="261">
        <v>242.17</v>
      </c>
      <c r="H1186" s="123">
        <f>+ICF[[#This Row],[Сума във Валута]]/RESOURCE!$F$2</f>
        <v>74.841536944838467</v>
      </c>
      <c r="I1186" s="259" t="s">
        <v>338</v>
      </c>
      <c r="J1186" s="119"/>
      <c r="K1186" s="119">
        <f t="shared" si="17"/>
        <v>44592</v>
      </c>
      <c r="L11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6" s="221" t="s">
        <v>321</v>
      </c>
      <c r="N1186" s="221" t="s">
        <v>956</v>
      </c>
      <c r="O1186" s="221" t="s">
        <v>4</v>
      </c>
      <c r="P1186" s="118"/>
    </row>
    <row r="1187" spans="2:16" x14ac:dyDescent="0.25">
      <c r="B1187" s="221" t="s">
        <v>73</v>
      </c>
      <c r="C1187" s="257" t="s">
        <v>1093</v>
      </c>
      <c r="D1187" s="258">
        <v>44578</v>
      </c>
      <c r="E1187" s="221" t="s">
        <v>337</v>
      </c>
      <c r="F1187" s="260" t="s">
        <v>129</v>
      </c>
      <c r="G1187" s="261">
        <v>260.02</v>
      </c>
      <c r="H1187" s="123">
        <f>+ICF[[#This Row],[Сума във Валута]]/RESOURCE!$F$2</f>
        <v>80.357998250802737</v>
      </c>
      <c r="I1187" s="259" t="s">
        <v>338</v>
      </c>
      <c r="J1187" s="119"/>
      <c r="K1187" s="119">
        <f t="shared" si="17"/>
        <v>44592</v>
      </c>
      <c r="L11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7" s="221" t="s">
        <v>321</v>
      </c>
      <c r="N1187" s="221" t="s">
        <v>956</v>
      </c>
      <c r="O1187" s="221" t="s">
        <v>4</v>
      </c>
      <c r="P1187" s="118"/>
    </row>
    <row r="1188" spans="2:16" x14ac:dyDescent="0.25">
      <c r="B1188" s="221" t="s">
        <v>73</v>
      </c>
      <c r="C1188" s="257" t="s">
        <v>1093</v>
      </c>
      <c r="D1188" s="258">
        <v>44584</v>
      </c>
      <c r="E1188" s="221" t="s">
        <v>337</v>
      </c>
      <c r="F1188" s="260" t="s">
        <v>129</v>
      </c>
      <c r="G1188" s="261">
        <v>157.68</v>
      </c>
      <c r="H1188" s="123">
        <f>+ICF[[#This Row],[Сума във Валута]]/RESOURCE!$F$2</f>
        <v>48.730286763274279</v>
      </c>
      <c r="I1188" s="259" t="s">
        <v>338</v>
      </c>
      <c r="J1188" s="119"/>
      <c r="K1188" s="119">
        <f t="shared" si="17"/>
        <v>44592</v>
      </c>
      <c r="L11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8" s="221" t="s">
        <v>321</v>
      </c>
      <c r="N1188" s="221" t="s">
        <v>956</v>
      </c>
      <c r="O1188" s="221" t="s">
        <v>4</v>
      </c>
      <c r="P1188" s="118"/>
    </row>
    <row r="1189" spans="2:16" x14ac:dyDescent="0.25">
      <c r="B1189" s="221" t="s">
        <v>73</v>
      </c>
      <c r="C1189" s="257" t="s">
        <v>1093</v>
      </c>
      <c r="D1189" s="258">
        <v>44584</v>
      </c>
      <c r="E1189" s="221" t="s">
        <v>337</v>
      </c>
      <c r="F1189" s="260" t="s">
        <v>129</v>
      </c>
      <c r="G1189" s="261">
        <v>157.68</v>
      </c>
      <c r="H1189" s="123">
        <f>+ICF[[#This Row],[Сума във Валута]]/RESOURCE!$F$2</f>
        <v>48.730286763274279</v>
      </c>
      <c r="I1189" s="259" t="s">
        <v>338</v>
      </c>
      <c r="J1189" s="119"/>
      <c r="K1189" s="119">
        <f t="shared" si="17"/>
        <v>44592</v>
      </c>
      <c r="L11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89" s="221" t="s">
        <v>321</v>
      </c>
      <c r="N1189" s="221" t="s">
        <v>956</v>
      </c>
      <c r="O1189" s="221" t="s">
        <v>4</v>
      </c>
      <c r="P1189" s="118"/>
    </row>
    <row r="1190" spans="2:16" x14ac:dyDescent="0.25">
      <c r="B1190" s="221" t="s">
        <v>73</v>
      </c>
      <c r="C1190" s="257" t="s">
        <v>1093</v>
      </c>
      <c r="D1190" s="258">
        <v>44584</v>
      </c>
      <c r="E1190" s="221" t="s">
        <v>337</v>
      </c>
      <c r="F1190" s="260" t="s">
        <v>129</v>
      </c>
      <c r="G1190" s="261">
        <v>157.68</v>
      </c>
      <c r="H1190" s="123">
        <f>+ICF[[#This Row],[Сума във Валута]]/RESOURCE!$F$2</f>
        <v>48.730286763274279</v>
      </c>
      <c r="I1190" s="259" t="s">
        <v>338</v>
      </c>
      <c r="J1190" s="119"/>
      <c r="K1190" s="119">
        <f t="shared" si="17"/>
        <v>44592</v>
      </c>
      <c r="L11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90" s="221" t="s">
        <v>321</v>
      </c>
      <c r="N1190" s="221" t="s">
        <v>956</v>
      </c>
      <c r="O1190" s="221" t="s">
        <v>4</v>
      </c>
      <c r="P1190" s="118"/>
    </row>
    <row r="1191" spans="2:16" x14ac:dyDescent="0.25">
      <c r="B1191" s="221" t="s">
        <v>73</v>
      </c>
      <c r="C1191" s="257" t="s">
        <v>1093</v>
      </c>
      <c r="D1191" s="258">
        <v>44591</v>
      </c>
      <c r="E1191" s="221" t="s">
        <v>337</v>
      </c>
      <c r="F1191" s="260" t="s">
        <v>129</v>
      </c>
      <c r="G1191" s="261">
        <v>157.68</v>
      </c>
      <c r="H1191" s="123">
        <f>+ICF[[#This Row],[Сума във Валута]]/RESOURCE!$F$2</f>
        <v>48.730286763274279</v>
      </c>
      <c r="I1191" s="259" t="s">
        <v>338</v>
      </c>
      <c r="J1191" s="119"/>
      <c r="K1191" s="119">
        <f t="shared" si="17"/>
        <v>44592</v>
      </c>
      <c r="L11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91" s="221" t="s">
        <v>321</v>
      </c>
      <c r="N1191" s="221" t="s">
        <v>956</v>
      </c>
      <c r="O1191" s="221" t="s">
        <v>4</v>
      </c>
      <c r="P1191" s="118"/>
    </row>
    <row r="1192" spans="2:16" x14ac:dyDescent="0.25">
      <c r="B1192" s="221" t="s">
        <v>73</v>
      </c>
      <c r="C1192" s="257" t="s">
        <v>1093</v>
      </c>
      <c r="D1192" s="258">
        <v>44593</v>
      </c>
      <c r="E1192" s="221" t="s">
        <v>337</v>
      </c>
      <c r="F1192" s="260" t="s">
        <v>129</v>
      </c>
      <c r="G1192" s="261">
        <v>242.17</v>
      </c>
      <c r="H1192" s="123">
        <f>+ICF[[#This Row],[Сума във Валута]]/RESOURCE!$F$2</f>
        <v>74.841536944838467</v>
      </c>
      <c r="I1192" s="259" t="s">
        <v>338</v>
      </c>
      <c r="J1192" s="119"/>
      <c r="K1192" s="119">
        <f t="shared" si="17"/>
        <v>44592</v>
      </c>
      <c r="L11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192" s="221" t="s">
        <v>321</v>
      </c>
      <c r="N1192" s="221" t="s">
        <v>956</v>
      </c>
      <c r="O1192" s="221" t="s">
        <v>4</v>
      </c>
      <c r="P1192" s="118"/>
    </row>
    <row r="1193" spans="2:16" x14ac:dyDescent="0.25">
      <c r="B1193" s="221" t="s">
        <v>73</v>
      </c>
      <c r="C1193" s="257" t="s">
        <v>1093</v>
      </c>
      <c r="D1193" s="258">
        <v>44605</v>
      </c>
      <c r="E1193" s="221" t="s">
        <v>337</v>
      </c>
      <c r="F1193" s="260" t="s">
        <v>129</v>
      </c>
      <c r="G1193" s="261">
        <v>340.94</v>
      </c>
      <c r="H1193" s="123">
        <f>+ICF[[#This Row],[Сума във Валута]]/RESOURCE!$F$2</f>
        <v>105.36595617117409</v>
      </c>
      <c r="I1193" s="259" t="s">
        <v>338</v>
      </c>
      <c r="J1193" s="119"/>
      <c r="K1193" s="119">
        <f t="shared" si="17"/>
        <v>44592</v>
      </c>
      <c r="L11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193" s="221" t="s">
        <v>321</v>
      </c>
      <c r="N1193" s="221" t="s">
        <v>956</v>
      </c>
      <c r="O1193" s="221" t="s">
        <v>4</v>
      </c>
      <c r="P1193" s="118"/>
    </row>
    <row r="1194" spans="2:16" x14ac:dyDescent="0.25">
      <c r="B1194" s="221" t="s">
        <v>73</v>
      </c>
      <c r="C1194" s="257" t="s">
        <v>1093</v>
      </c>
      <c r="D1194" s="258">
        <v>44612</v>
      </c>
      <c r="E1194" s="221" t="s">
        <v>337</v>
      </c>
      <c r="F1194" s="260" t="s">
        <v>129</v>
      </c>
      <c r="G1194" s="261">
        <v>843.12</v>
      </c>
      <c r="H1194" s="123">
        <f>+ICF[[#This Row],[Сума във Валута]]/RESOURCE!$F$2</f>
        <v>260.56240091230217</v>
      </c>
      <c r="I1194" s="259" t="s">
        <v>338</v>
      </c>
      <c r="J1194" s="119"/>
      <c r="K1194" s="119">
        <f t="shared" si="17"/>
        <v>44592</v>
      </c>
      <c r="L11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194" s="221" t="s">
        <v>321</v>
      </c>
      <c r="N1194" s="221" t="s">
        <v>956</v>
      </c>
      <c r="O1194" s="221" t="s">
        <v>4</v>
      </c>
      <c r="P1194" s="118"/>
    </row>
    <row r="1195" spans="2:16" x14ac:dyDescent="0.25">
      <c r="B1195" s="221" t="s">
        <v>73</v>
      </c>
      <c r="C1195" s="257" t="s">
        <v>1093</v>
      </c>
      <c r="D1195" s="258">
        <v>44612</v>
      </c>
      <c r="E1195" s="221" t="s">
        <v>337</v>
      </c>
      <c r="F1195" s="260" t="s">
        <v>129</v>
      </c>
      <c r="G1195" s="261">
        <v>242.17</v>
      </c>
      <c r="H1195" s="123">
        <f>+ICF[[#This Row],[Сума във Валута]]/RESOURCE!$F$2</f>
        <v>74.841536944838467</v>
      </c>
      <c r="I1195" s="259" t="s">
        <v>338</v>
      </c>
      <c r="J1195" s="119"/>
      <c r="K1195" s="119">
        <f t="shared" si="17"/>
        <v>44592</v>
      </c>
      <c r="L11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195" s="221" t="s">
        <v>321</v>
      </c>
      <c r="N1195" s="221" t="s">
        <v>956</v>
      </c>
      <c r="O1195" s="221" t="s">
        <v>4</v>
      </c>
      <c r="P1195" s="118"/>
    </row>
    <row r="1196" spans="2:16" x14ac:dyDescent="0.25">
      <c r="B1196" s="221" t="s">
        <v>73</v>
      </c>
      <c r="C1196" s="257" t="s">
        <v>1093</v>
      </c>
      <c r="D1196" s="258">
        <v>44616</v>
      </c>
      <c r="E1196" s="221" t="s">
        <v>337</v>
      </c>
      <c r="F1196" s="260" t="s">
        <v>129</v>
      </c>
      <c r="G1196" s="261">
        <v>502.78</v>
      </c>
      <c r="H1196" s="123">
        <f>+ICF[[#This Row],[Сума във Валута]]/RESOURCE!$F$2</f>
        <v>155.38187201191678</v>
      </c>
      <c r="I1196" s="259" t="s">
        <v>338</v>
      </c>
      <c r="J1196" s="119"/>
      <c r="K1196" s="119">
        <f t="shared" si="17"/>
        <v>44592</v>
      </c>
      <c r="L11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196" s="221" t="s">
        <v>321</v>
      </c>
      <c r="N1196" s="221" t="s">
        <v>956</v>
      </c>
      <c r="O1196" s="221" t="s">
        <v>4</v>
      </c>
      <c r="P1196" s="118"/>
    </row>
    <row r="1197" spans="2:16" x14ac:dyDescent="0.25">
      <c r="B1197" s="221" t="s">
        <v>73</v>
      </c>
      <c r="C1197" s="257" t="s">
        <v>1093</v>
      </c>
      <c r="D1197" s="258">
        <v>44632</v>
      </c>
      <c r="E1197" s="221" t="s">
        <v>337</v>
      </c>
      <c r="F1197" s="260" t="s">
        <v>129</v>
      </c>
      <c r="G1197" s="261">
        <v>399.25</v>
      </c>
      <c r="H1197" s="123">
        <f>+ICF[[#This Row],[Сума във Валута]]/RESOURCE!$F$2</f>
        <v>123.38639643732404</v>
      </c>
      <c r="I1197" s="259" t="s">
        <v>338</v>
      </c>
      <c r="J1197" s="119"/>
      <c r="K1197" s="119">
        <f t="shared" si="17"/>
        <v>44592</v>
      </c>
      <c r="L11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197" s="221" t="s">
        <v>321</v>
      </c>
      <c r="N1197" s="221" t="s">
        <v>956</v>
      </c>
      <c r="O1197" s="221" t="s">
        <v>4</v>
      </c>
      <c r="P1197" s="118"/>
    </row>
    <row r="1198" spans="2:16" x14ac:dyDescent="0.25">
      <c r="B1198" s="221" t="s">
        <v>73</v>
      </c>
      <c r="C1198" s="257" t="s">
        <v>1093</v>
      </c>
      <c r="D1198" s="258">
        <v>44632</v>
      </c>
      <c r="E1198" s="221" t="s">
        <v>337</v>
      </c>
      <c r="F1198" s="260" t="s">
        <v>129</v>
      </c>
      <c r="G1198" s="261">
        <v>483.74</v>
      </c>
      <c r="H1198" s="123">
        <f>+ICF[[#This Row],[Сума във Валута]]/RESOURCE!$F$2</f>
        <v>149.49764661888824</v>
      </c>
      <c r="I1198" s="259" t="s">
        <v>338</v>
      </c>
      <c r="J1198" s="119"/>
      <c r="K1198" s="119">
        <f t="shared" si="17"/>
        <v>44592</v>
      </c>
      <c r="L11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198" s="221" t="s">
        <v>321</v>
      </c>
      <c r="N1198" s="221" t="s">
        <v>956</v>
      </c>
      <c r="O1198" s="221" t="s">
        <v>4</v>
      </c>
      <c r="P1198" s="118"/>
    </row>
    <row r="1199" spans="2:16" x14ac:dyDescent="0.25">
      <c r="B1199" s="221" t="s">
        <v>73</v>
      </c>
      <c r="C1199" s="257" t="s">
        <v>497</v>
      </c>
      <c r="D1199" s="258">
        <v>44681</v>
      </c>
      <c r="E1199" s="221" t="s">
        <v>337</v>
      </c>
      <c r="F1199" s="260" t="s">
        <v>129</v>
      </c>
      <c r="G1199" s="261">
        <v>1075.5809999999999</v>
      </c>
      <c r="H1199" s="123">
        <f>+ICF[[#This Row],[Сума във Валута]]/RESOURCE!$F$2</f>
        <v>332.40341557032792</v>
      </c>
      <c r="I1199" s="259" t="s">
        <v>338</v>
      </c>
      <c r="J1199" s="119"/>
      <c r="K1199" s="119">
        <f t="shared" si="17"/>
        <v>44592</v>
      </c>
      <c r="L11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199" s="221" t="s">
        <v>321</v>
      </c>
      <c r="N1199" s="221" t="s">
        <v>956</v>
      </c>
      <c r="O1199" s="221" t="s">
        <v>4</v>
      </c>
      <c r="P1199" s="118"/>
    </row>
    <row r="1200" spans="2:16" x14ac:dyDescent="0.25">
      <c r="B1200" s="221" t="s">
        <v>73</v>
      </c>
      <c r="C1200" s="257" t="s">
        <v>497</v>
      </c>
      <c r="D1200" s="258">
        <v>44712</v>
      </c>
      <c r="E1200" s="221" t="s">
        <v>337</v>
      </c>
      <c r="F1200" s="260" t="s">
        <v>129</v>
      </c>
      <c r="G1200" s="261">
        <v>1146.7929999999999</v>
      </c>
      <c r="H1200" s="123">
        <f>+ICF[[#This Row],[Сума във Валута]]/RESOURCE!$F$2</f>
        <v>354.41116024933785</v>
      </c>
      <c r="I1200" s="259" t="s">
        <v>338</v>
      </c>
      <c r="J1200" s="119"/>
      <c r="K1200" s="119">
        <f t="shared" si="17"/>
        <v>44592</v>
      </c>
      <c r="L12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00" s="221" t="s">
        <v>321</v>
      </c>
      <c r="N1200" s="221" t="s">
        <v>956</v>
      </c>
      <c r="O1200" s="221" t="s">
        <v>4</v>
      </c>
      <c r="P1200" s="118"/>
    </row>
    <row r="1201" spans="2:16" x14ac:dyDescent="0.25">
      <c r="B1201" s="221" t="s">
        <v>73</v>
      </c>
      <c r="C1201" s="257" t="s">
        <v>743</v>
      </c>
      <c r="D1201" s="258">
        <v>44682</v>
      </c>
      <c r="E1201" s="221" t="s">
        <v>337</v>
      </c>
      <c r="F1201" s="260" t="s">
        <v>129</v>
      </c>
      <c r="G1201" s="261">
        <v>689.00800000000004</v>
      </c>
      <c r="H1201" s="123">
        <f>+ICF[[#This Row],[Сума във Валута]]/RESOURCE!$F$2</f>
        <v>212.93478831931813</v>
      </c>
      <c r="I1201" s="259" t="s">
        <v>338</v>
      </c>
      <c r="J1201" s="119"/>
      <c r="K1201" s="119">
        <f t="shared" si="17"/>
        <v>44592</v>
      </c>
      <c r="L12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01" s="221" t="s">
        <v>321</v>
      </c>
      <c r="N1201" s="221" t="s">
        <v>956</v>
      </c>
      <c r="O1201" s="221" t="s">
        <v>4</v>
      </c>
      <c r="P1201" s="118"/>
    </row>
    <row r="1202" spans="2:16" x14ac:dyDescent="0.25">
      <c r="B1202" s="221" t="s">
        <v>73</v>
      </c>
      <c r="C1202" s="257" t="s">
        <v>605</v>
      </c>
      <c r="D1202" s="258">
        <v>44537</v>
      </c>
      <c r="E1202" s="221" t="s">
        <v>337</v>
      </c>
      <c r="F1202" s="260" t="s">
        <v>129</v>
      </c>
      <c r="G1202" s="261">
        <v>194.57</v>
      </c>
      <c r="H1202" s="123">
        <f>+ICF[[#This Row],[Сума във Валута]]/RESOURCE!$F$2</f>
        <v>60.130973462267093</v>
      </c>
      <c r="I1202" s="259" t="s">
        <v>338</v>
      </c>
      <c r="J1202" s="119"/>
      <c r="K1202" s="119">
        <f t="shared" si="17"/>
        <v>44592</v>
      </c>
      <c r="L12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02" s="221" t="s">
        <v>321</v>
      </c>
      <c r="N1202" s="221" t="s">
        <v>956</v>
      </c>
      <c r="O1202" s="221" t="s">
        <v>4</v>
      </c>
      <c r="P1202" s="118"/>
    </row>
    <row r="1203" spans="2:16" x14ac:dyDescent="0.25">
      <c r="B1203" s="221" t="s">
        <v>73</v>
      </c>
      <c r="C1203" s="257" t="s">
        <v>605</v>
      </c>
      <c r="D1203" s="258">
        <v>44572</v>
      </c>
      <c r="E1203" s="221" t="s">
        <v>337</v>
      </c>
      <c r="F1203" s="260" t="s">
        <v>129</v>
      </c>
      <c r="G1203" s="261">
        <v>478.98</v>
      </c>
      <c r="H1203" s="123">
        <f>+ICF[[#This Row],[Сума във Валута]]/RESOURCE!$F$2</f>
        <v>148.02659027063112</v>
      </c>
      <c r="I1203" s="259" t="s">
        <v>338</v>
      </c>
      <c r="J1203" s="119"/>
      <c r="K1203" s="119">
        <f t="shared" si="17"/>
        <v>44592</v>
      </c>
      <c r="L12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03" s="221" t="s">
        <v>321</v>
      </c>
      <c r="N1203" s="221" t="s">
        <v>956</v>
      </c>
      <c r="O1203" s="221" t="s">
        <v>4</v>
      </c>
      <c r="P1203" s="118"/>
    </row>
    <row r="1204" spans="2:16" x14ac:dyDescent="0.25">
      <c r="B1204" s="221" t="s">
        <v>73</v>
      </c>
      <c r="C1204" s="257" t="s">
        <v>605</v>
      </c>
      <c r="D1204" s="258">
        <v>44593</v>
      </c>
      <c r="E1204" s="221" t="s">
        <v>337</v>
      </c>
      <c r="F1204" s="260" t="s">
        <v>129</v>
      </c>
      <c r="G1204" s="261">
        <v>526.05999999999995</v>
      </c>
      <c r="H1204" s="123">
        <f>+ICF[[#This Row],[Сума във Валута]]/RESOURCE!$F$2</f>
        <v>162.57645011851892</v>
      </c>
      <c r="I1204" s="259" t="s">
        <v>338</v>
      </c>
      <c r="J1204" s="119"/>
      <c r="K1204" s="119">
        <f t="shared" si="17"/>
        <v>44592</v>
      </c>
      <c r="L12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04" s="221" t="s">
        <v>321</v>
      </c>
      <c r="N1204" s="221" t="s">
        <v>956</v>
      </c>
      <c r="O1204" s="221" t="s">
        <v>4</v>
      </c>
      <c r="P1204" s="118"/>
    </row>
    <row r="1205" spans="2:16" x14ac:dyDescent="0.25">
      <c r="B1205" s="221" t="s">
        <v>73</v>
      </c>
      <c r="C1205" s="257" t="s">
        <v>753</v>
      </c>
      <c r="D1205" s="258">
        <v>44682</v>
      </c>
      <c r="E1205" s="221" t="s">
        <v>337</v>
      </c>
      <c r="F1205" s="260" t="s">
        <v>129</v>
      </c>
      <c r="G1205" s="261">
        <v>3151.1390000000001</v>
      </c>
      <c r="H1205" s="123">
        <f>+ICF[[#This Row],[Сума във Валута]]/RESOURCE!$F$2</f>
        <v>973.84517440980051</v>
      </c>
      <c r="I1205" s="259" t="s">
        <v>338</v>
      </c>
      <c r="J1205" s="119"/>
      <c r="K1205" s="119">
        <f t="shared" si="17"/>
        <v>44592</v>
      </c>
      <c r="L12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05" s="221" t="s">
        <v>321</v>
      </c>
      <c r="N1205" s="221" t="s">
        <v>956</v>
      </c>
      <c r="O1205" s="221" t="s">
        <v>4</v>
      </c>
      <c r="P1205" s="118"/>
    </row>
    <row r="1206" spans="2:16" x14ac:dyDescent="0.25">
      <c r="B1206" s="221" t="s">
        <v>73</v>
      </c>
      <c r="C1206" s="257" t="s">
        <v>1284</v>
      </c>
      <c r="D1206" s="258">
        <v>44682</v>
      </c>
      <c r="E1206" s="221" t="s">
        <v>337</v>
      </c>
      <c r="F1206" s="260" t="s">
        <v>129</v>
      </c>
      <c r="G1206" s="261">
        <v>906.947</v>
      </c>
      <c r="H1206" s="123">
        <f>+ICF[[#This Row],[Сума във Валута]]/RESOURCE!$F$2</f>
        <v>280.28784493335434</v>
      </c>
      <c r="I1206" s="259" t="s">
        <v>338</v>
      </c>
      <c r="J1206" s="119"/>
      <c r="K1206" s="119">
        <f t="shared" si="17"/>
        <v>44592</v>
      </c>
      <c r="L12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06" s="221" t="s">
        <v>321</v>
      </c>
      <c r="N1206" s="221" t="s">
        <v>956</v>
      </c>
      <c r="O1206" s="221" t="s">
        <v>4</v>
      </c>
      <c r="P1206" s="118"/>
    </row>
    <row r="1207" spans="2:16" x14ac:dyDescent="0.25">
      <c r="B1207" s="221" t="s">
        <v>73</v>
      </c>
      <c r="C1207" s="257" t="s">
        <v>652</v>
      </c>
      <c r="D1207" s="258">
        <v>44712</v>
      </c>
      <c r="E1207" s="221" t="s">
        <v>337</v>
      </c>
      <c r="F1207" s="260" t="s">
        <v>129</v>
      </c>
      <c r="G1207" s="261">
        <v>819.31</v>
      </c>
      <c r="H1207" s="123">
        <f>+ICF[[#This Row],[Сума във Валута]]/RESOURCE!$F$2</f>
        <v>253.20402871650333</v>
      </c>
      <c r="I1207" s="259" t="s">
        <v>338</v>
      </c>
      <c r="J1207" s="119"/>
      <c r="K1207" s="119">
        <f t="shared" si="17"/>
        <v>44592</v>
      </c>
      <c r="L12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07" s="221" t="s">
        <v>321</v>
      </c>
      <c r="N1207" s="221" t="s">
        <v>956</v>
      </c>
      <c r="O1207" s="221" t="s">
        <v>4</v>
      </c>
      <c r="P1207" s="118"/>
    </row>
    <row r="1208" spans="2:16" x14ac:dyDescent="0.25">
      <c r="B1208" s="221" t="s">
        <v>73</v>
      </c>
      <c r="C1208" s="257" t="s">
        <v>827</v>
      </c>
      <c r="D1208" s="258">
        <v>44680</v>
      </c>
      <c r="E1208" s="221" t="s">
        <v>337</v>
      </c>
      <c r="F1208" s="260" t="s">
        <v>129</v>
      </c>
      <c r="G1208" s="261">
        <v>665.69100000000003</v>
      </c>
      <c r="H1208" s="123">
        <f>+ICF[[#This Row],[Сума във Валута]]/RESOURCE!$F$2</f>
        <v>205.72877553101736</v>
      </c>
      <c r="I1208" s="259" t="s">
        <v>338</v>
      </c>
      <c r="J1208" s="119"/>
      <c r="K1208" s="119">
        <f t="shared" si="17"/>
        <v>44592</v>
      </c>
      <c r="L12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08" s="221" t="s">
        <v>321</v>
      </c>
      <c r="N1208" s="221" t="s">
        <v>956</v>
      </c>
      <c r="O1208" s="221" t="s">
        <v>4</v>
      </c>
      <c r="P1208" s="118"/>
    </row>
    <row r="1209" spans="2:16" x14ac:dyDescent="0.25">
      <c r="B1209" s="221" t="s">
        <v>73</v>
      </c>
      <c r="C1209" s="257" t="s">
        <v>827</v>
      </c>
      <c r="D1209" s="258">
        <v>44712</v>
      </c>
      <c r="E1209" s="221" t="s">
        <v>337</v>
      </c>
      <c r="F1209" s="260" t="s">
        <v>129</v>
      </c>
      <c r="G1209" s="261">
        <v>9759.1880000000001</v>
      </c>
      <c r="H1209" s="123">
        <f>+ICF[[#This Row],[Сума във Валута]]/RESOURCE!$F$2</f>
        <v>3016.0326599232949</v>
      </c>
      <c r="I1209" s="259" t="s">
        <v>338</v>
      </c>
      <c r="J1209" s="119"/>
      <c r="K1209" s="119">
        <f t="shared" si="17"/>
        <v>44592</v>
      </c>
      <c r="L12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09" s="221" t="s">
        <v>321</v>
      </c>
      <c r="N1209" s="221" t="s">
        <v>956</v>
      </c>
      <c r="O1209" s="221" t="s">
        <v>4</v>
      </c>
      <c r="P1209" s="118"/>
    </row>
    <row r="1210" spans="2:16" x14ac:dyDescent="0.25">
      <c r="B1210" s="221" t="s">
        <v>73</v>
      </c>
      <c r="C1210" s="257" t="s">
        <v>532</v>
      </c>
      <c r="D1210" s="258">
        <v>44682</v>
      </c>
      <c r="E1210" s="221" t="s">
        <v>337</v>
      </c>
      <c r="F1210" s="260" t="s">
        <v>129</v>
      </c>
      <c r="G1210" s="261">
        <v>400.51</v>
      </c>
      <c r="H1210" s="123">
        <f>+ICF[[#This Row],[Сума във Валута]]/RESOURCE!$F$2</f>
        <v>123.77579370598033</v>
      </c>
      <c r="I1210" s="259" t="s">
        <v>338</v>
      </c>
      <c r="J1210" s="119"/>
      <c r="K1210" s="119">
        <f t="shared" si="17"/>
        <v>44592</v>
      </c>
      <c r="L12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10" s="221" t="s">
        <v>321</v>
      </c>
      <c r="N1210" s="221" t="s">
        <v>956</v>
      </c>
      <c r="O1210" s="221" t="s">
        <v>4</v>
      </c>
      <c r="P1210" s="118"/>
    </row>
    <row r="1211" spans="2:16" x14ac:dyDescent="0.25">
      <c r="B1211" s="221" t="s">
        <v>73</v>
      </c>
      <c r="C1211" s="257" t="s">
        <v>503</v>
      </c>
      <c r="D1211" s="258">
        <v>44622</v>
      </c>
      <c r="E1211" s="221" t="s">
        <v>337</v>
      </c>
      <c r="F1211" s="260" t="s">
        <v>129</v>
      </c>
      <c r="G1211" s="261">
        <v>319.04000000000002</v>
      </c>
      <c r="H1211" s="123">
        <f>+ICF[[#This Row],[Сума във Валута]]/RESOURCE!$F$2</f>
        <v>98.597860787386011</v>
      </c>
      <c r="I1211" s="259" t="s">
        <v>338</v>
      </c>
      <c r="J1211" s="119"/>
      <c r="K1211" s="119">
        <f t="shared" si="17"/>
        <v>44592</v>
      </c>
      <c r="L12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211" s="221" t="s">
        <v>321</v>
      </c>
      <c r="N1211" s="221" t="s">
        <v>956</v>
      </c>
      <c r="O1211" s="221" t="s">
        <v>4</v>
      </c>
      <c r="P1211" s="118"/>
    </row>
    <row r="1212" spans="2:16" x14ac:dyDescent="0.25">
      <c r="B1212" s="221" t="s">
        <v>73</v>
      </c>
      <c r="C1212" s="257" t="s">
        <v>352</v>
      </c>
      <c r="D1212" s="258">
        <v>44298</v>
      </c>
      <c r="E1212" s="221" t="s">
        <v>337</v>
      </c>
      <c r="F1212" s="260" t="s">
        <v>129</v>
      </c>
      <c r="G1212" s="261">
        <v>206.351</v>
      </c>
      <c r="H1212" s="123">
        <f>+ICF[[#This Row],[Сума във Валута]]/RESOURCE!$F$2</f>
        <v>63.77183792420351</v>
      </c>
      <c r="I1212" s="259" t="s">
        <v>338</v>
      </c>
      <c r="J1212" s="119"/>
      <c r="K1212" s="119">
        <f t="shared" si="17"/>
        <v>44592</v>
      </c>
      <c r="L12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12" s="221" t="s">
        <v>321</v>
      </c>
      <c r="N1212" s="221" t="s">
        <v>956</v>
      </c>
      <c r="O1212" s="221" t="s">
        <v>4</v>
      </c>
      <c r="P1212" s="118"/>
    </row>
    <row r="1213" spans="2:16" x14ac:dyDescent="0.25">
      <c r="B1213" s="221" t="s">
        <v>73</v>
      </c>
      <c r="C1213" s="257" t="s">
        <v>394</v>
      </c>
      <c r="D1213" s="258">
        <v>44526</v>
      </c>
      <c r="E1213" s="221" t="s">
        <v>337</v>
      </c>
      <c r="F1213" s="260" t="s">
        <v>129</v>
      </c>
      <c r="G1213" s="261">
        <v>118.41</v>
      </c>
      <c r="H1213" s="123">
        <f>+ICF[[#This Row],[Сума във Валута]]/RESOURCE!$F$2</f>
        <v>36.594071890152883</v>
      </c>
      <c r="I1213" s="259" t="s">
        <v>338</v>
      </c>
      <c r="J1213" s="119"/>
      <c r="K1213" s="119">
        <f t="shared" si="17"/>
        <v>44592</v>
      </c>
      <c r="L12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13" s="221" t="s">
        <v>321</v>
      </c>
      <c r="N1213" s="221" t="s">
        <v>956</v>
      </c>
      <c r="O1213" s="221" t="s">
        <v>4</v>
      </c>
      <c r="P1213" s="118"/>
    </row>
    <row r="1214" spans="2:16" x14ac:dyDescent="0.25">
      <c r="B1214" s="221" t="s">
        <v>73</v>
      </c>
      <c r="C1214" s="257" t="s">
        <v>394</v>
      </c>
      <c r="D1214" s="258">
        <v>44526</v>
      </c>
      <c r="E1214" s="221" t="s">
        <v>337</v>
      </c>
      <c r="F1214" s="260" t="s">
        <v>129</v>
      </c>
      <c r="G1214" s="261">
        <v>173.15</v>
      </c>
      <c r="H1214" s="123">
        <f>+ICF[[#This Row],[Сума във Валута]]/RESOURCE!$F$2</f>
        <v>53.511219895109974</v>
      </c>
      <c r="I1214" s="259" t="s">
        <v>338</v>
      </c>
      <c r="J1214" s="119"/>
      <c r="K1214" s="119">
        <f t="shared" si="17"/>
        <v>44592</v>
      </c>
      <c r="L12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14" s="221" t="s">
        <v>321</v>
      </c>
      <c r="N1214" s="221" t="s">
        <v>956</v>
      </c>
      <c r="O1214" s="221" t="s">
        <v>4</v>
      </c>
      <c r="P1214" s="118"/>
    </row>
    <row r="1215" spans="2:16" x14ac:dyDescent="0.25">
      <c r="B1215" s="221" t="s">
        <v>73</v>
      </c>
      <c r="C1215" s="257" t="s">
        <v>394</v>
      </c>
      <c r="D1215" s="258">
        <v>44660</v>
      </c>
      <c r="E1215" s="221" t="s">
        <v>337</v>
      </c>
      <c r="F1215" s="260" t="s">
        <v>129</v>
      </c>
      <c r="G1215" s="261">
        <v>148.16</v>
      </c>
      <c r="H1215" s="123">
        <f>+ICF[[#This Row],[Сума във Валута]]/RESOURCE!$F$2</f>
        <v>45.78817406676</v>
      </c>
      <c r="I1215" s="259" t="s">
        <v>338</v>
      </c>
      <c r="J1215" s="119"/>
      <c r="K1215" s="119">
        <f t="shared" si="17"/>
        <v>44592</v>
      </c>
      <c r="L12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15" s="221" t="s">
        <v>321</v>
      </c>
      <c r="N1215" s="221" t="s">
        <v>956</v>
      </c>
      <c r="O1215" s="221" t="s">
        <v>4</v>
      </c>
      <c r="P1215" s="118"/>
    </row>
    <row r="1216" spans="2:16" x14ac:dyDescent="0.25">
      <c r="B1216" s="221" t="s">
        <v>73</v>
      </c>
      <c r="C1216" s="257" t="s">
        <v>394</v>
      </c>
      <c r="D1216" s="258">
        <v>44681</v>
      </c>
      <c r="E1216" s="221" t="s">
        <v>337</v>
      </c>
      <c r="F1216" s="260" t="s">
        <v>129</v>
      </c>
      <c r="G1216" s="261">
        <v>173.15</v>
      </c>
      <c r="H1216" s="123">
        <f>+ICF[[#This Row],[Сума във Валута]]/RESOURCE!$F$2</f>
        <v>53.511219895109974</v>
      </c>
      <c r="I1216" s="259" t="s">
        <v>338</v>
      </c>
      <c r="J1216" s="119"/>
      <c r="K1216" s="119">
        <f t="shared" si="17"/>
        <v>44592</v>
      </c>
      <c r="L12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16" s="221" t="s">
        <v>321</v>
      </c>
      <c r="N1216" s="221" t="s">
        <v>956</v>
      </c>
      <c r="O1216" s="221" t="s">
        <v>4</v>
      </c>
      <c r="P1216" s="118"/>
    </row>
    <row r="1217" spans="2:16" x14ac:dyDescent="0.25">
      <c r="B1217" s="221" t="s">
        <v>73</v>
      </c>
      <c r="C1217" s="257" t="s">
        <v>434</v>
      </c>
      <c r="D1217" s="258">
        <v>44700</v>
      </c>
      <c r="E1217" s="221" t="s">
        <v>337</v>
      </c>
      <c r="F1217" s="260" t="s">
        <v>129</v>
      </c>
      <c r="G1217" s="261">
        <v>949.41600000000005</v>
      </c>
      <c r="H1217" s="123">
        <f>+ICF[[#This Row],[Сума във Валута]]/RESOURCE!$F$2</f>
        <v>293.41269620523093</v>
      </c>
      <c r="I1217" s="259" t="s">
        <v>338</v>
      </c>
      <c r="J1217" s="119"/>
      <c r="K1217" s="119">
        <f t="shared" si="17"/>
        <v>44592</v>
      </c>
      <c r="L12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17" s="221" t="s">
        <v>321</v>
      </c>
      <c r="N1217" s="221" t="s">
        <v>956</v>
      </c>
      <c r="O1217" s="221" t="s">
        <v>4</v>
      </c>
      <c r="P1217" s="118"/>
    </row>
    <row r="1218" spans="2:16" x14ac:dyDescent="0.25">
      <c r="B1218" s="221" t="s">
        <v>73</v>
      </c>
      <c r="C1218" s="257" t="s">
        <v>879</v>
      </c>
      <c r="D1218" s="258">
        <v>44551</v>
      </c>
      <c r="E1218" s="221" t="s">
        <v>337</v>
      </c>
      <c r="F1218" s="260" t="s">
        <v>129</v>
      </c>
      <c r="G1218" s="261">
        <v>262.77199999999999</v>
      </c>
      <c r="H1218" s="123">
        <f>+ICF[[#This Row],[Сума във Валута]]/RESOURCE!$F$2</f>
        <v>81.208491332820316</v>
      </c>
      <c r="I1218" s="259" t="s">
        <v>338</v>
      </c>
      <c r="J1218" s="119"/>
      <c r="K1218" s="119">
        <f t="shared" ref="K1218:K1281" si="18">$K$1</f>
        <v>44592</v>
      </c>
      <c r="L12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18" s="221" t="s">
        <v>321</v>
      </c>
      <c r="N1218" s="221" t="s">
        <v>956</v>
      </c>
      <c r="O1218" s="221" t="s">
        <v>4</v>
      </c>
      <c r="P1218" s="118"/>
    </row>
    <row r="1219" spans="2:16" x14ac:dyDescent="0.25">
      <c r="B1219" s="221" t="s">
        <v>73</v>
      </c>
      <c r="C1219" s="257" t="s">
        <v>879</v>
      </c>
      <c r="D1219" s="258">
        <v>44638</v>
      </c>
      <c r="E1219" s="221" t="s">
        <v>337</v>
      </c>
      <c r="F1219" s="260" t="s">
        <v>129</v>
      </c>
      <c r="G1219" s="261">
        <v>844.01300000000003</v>
      </c>
      <c r="H1219" s="123">
        <f>+ICF[[#This Row],[Сума във Валута]]/RESOURCE!$F$2</f>
        <v>260.83837850032603</v>
      </c>
      <c r="I1219" s="259" t="s">
        <v>338</v>
      </c>
      <c r="J1219" s="119"/>
      <c r="K1219" s="119">
        <f t="shared" si="18"/>
        <v>44592</v>
      </c>
      <c r="L12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219" s="221" t="s">
        <v>321</v>
      </c>
      <c r="N1219" s="221" t="s">
        <v>956</v>
      </c>
      <c r="O1219" s="221" t="s">
        <v>4</v>
      </c>
      <c r="P1219" s="118"/>
    </row>
    <row r="1220" spans="2:16" x14ac:dyDescent="0.25">
      <c r="B1220" s="221" t="s">
        <v>73</v>
      </c>
      <c r="C1220" s="257" t="s">
        <v>879</v>
      </c>
      <c r="D1220" s="258">
        <v>44658</v>
      </c>
      <c r="E1220" s="221" t="s">
        <v>337</v>
      </c>
      <c r="F1220" s="260" t="s">
        <v>129</v>
      </c>
      <c r="G1220" s="261">
        <v>279.50599999999997</v>
      </c>
      <c r="H1220" s="123">
        <f>+ICF[[#This Row],[Сума във Валута]]/RESOURCE!$F$2</f>
        <v>86.380057915117561</v>
      </c>
      <c r="I1220" s="259" t="s">
        <v>338</v>
      </c>
      <c r="J1220" s="119"/>
      <c r="K1220" s="119">
        <f t="shared" si="18"/>
        <v>44592</v>
      </c>
      <c r="L12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20" s="221" t="s">
        <v>321</v>
      </c>
      <c r="N1220" s="221" t="s">
        <v>956</v>
      </c>
      <c r="O1220" s="221" t="s">
        <v>4</v>
      </c>
      <c r="P1220" s="118"/>
    </row>
    <row r="1221" spans="2:16" x14ac:dyDescent="0.25">
      <c r="B1221" s="221" t="s">
        <v>73</v>
      </c>
      <c r="C1221" s="257" t="s">
        <v>1212</v>
      </c>
      <c r="D1221" s="258">
        <v>44598</v>
      </c>
      <c r="E1221" s="221" t="s">
        <v>337</v>
      </c>
      <c r="F1221" s="260" t="s">
        <v>129</v>
      </c>
      <c r="G1221" s="261">
        <v>604.91200000000003</v>
      </c>
      <c r="H1221" s="123">
        <f>+ICF[[#This Row],[Сума във Валута]]/RESOURCE!$F$2</f>
        <v>186.94530204557185</v>
      </c>
      <c r="I1221" s="259" t="s">
        <v>338</v>
      </c>
      <c r="J1221" s="119"/>
      <c r="K1221" s="119">
        <f t="shared" si="18"/>
        <v>44592</v>
      </c>
      <c r="L12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21" s="221" t="s">
        <v>321</v>
      </c>
      <c r="N1221" s="221" t="s">
        <v>956</v>
      </c>
      <c r="O1221" s="221" t="s">
        <v>4</v>
      </c>
      <c r="P1221" s="118"/>
    </row>
    <row r="1222" spans="2:16" x14ac:dyDescent="0.25">
      <c r="B1222" s="221" t="s">
        <v>73</v>
      </c>
      <c r="C1222" s="257" t="s">
        <v>1212</v>
      </c>
      <c r="D1222" s="258">
        <v>44646</v>
      </c>
      <c r="E1222" s="221" t="s">
        <v>337</v>
      </c>
      <c r="F1222" s="260" t="s">
        <v>129</v>
      </c>
      <c r="G1222" s="261">
        <v>293.08100000000002</v>
      </c>
      <c r="H1222" s="123">
        <f>+ICF[[#This Row],[Сума във Валута]]/RESOURCE!$F$2</f>
        <v>90.575349916712256</v>
      </c>
      <c r="I1222" s="259" t="s">
        <v>338</v>
      </c>
      <c r="J1222" s="119"/>
      <c r="K1222" s="119">
        <f t="shared" si="18"/>
        <v>44592</v>
      </c>
      <c r="L12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222" s="221" t="s">
        <v>321</v>
      </c>
      <c r="N1222" s="221" t="s">
        <v>956</v>
      </c>
      <c r="O1222" s="221" t="s">
        <v>4</v>
      </c>
      <c r="P1222" s="118"/>
    </row>
    <row r="1223" spans="2:16" x14ac:dyDescent="0.25">
      <c r="B1223" s="221" t="s">
        <v>73</v>
      </c>
      <c r="C1223" s="257" t="s">
        <v>400</v>
      </c>
      <c r="D1223" s="258">
        <v>44478</v>
      </c>
      <c r="E1223" s="221" t="s">
        <v>337</v>
      </c>
      <c r="F1223" s="260" t="s">
        <v>129</v>
      </c>
      <c r="G1223" s="261">
        <v>166.01</v>
      </c>
      <c r="H1223" s="123">
        <f>+ICF[[#This Row],[Сума във Валута]]/RESOURCE!$F$2</f>
        <v>51.304635372724263</v>
      </c>
      <c r="I1223" s="259" t="s">
        <v>338</v>
      </c>
      <c r="J1223" s="119"/>
      <c r="K1223" s="119">
        <f t="shared" si="18"/>
        <v>44592</v>
      </c>
      <c r="L12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23" s="221" t="s">
        <v>321</v>
      </c>
      <c r="N1223" s="221" t="s">
        <v>956</v>
      </c>
      <c r="O1223" s="221" t="s">
        <v>4</v>
      </c>
      <c r="P1223" s="118"/>
    </row>
    <row r="1224" spans="2:16" x14ac:dyDescent="0.25">
      <c r="B1224" s="221" t="s">
        <v>73</v>
      </c>
      <c r="C1224" s="257" t="s">
        <v>400</v>
      </c>
      <c r="D1224" s="258">
        <v>44497</v>
      </c>
      <c r="E1224" s="221" t="s">
        <v>337</v>
      </c>
      <c r="F1224" s="260" t="s">
        <v>129</v>
      </c>
      <c r="G1224" s="261">
        <v>783.62</v>
      </c>
      <c r="H1224" s="123">
        <f>+ICF[[#This Row],[Сума във Валута]]/RESOURCE!$F$2</f>
        <v>242.17419655908793</v>
      </c>
      <c r="I1224" s="259" t="s">
        <v>338</v>
      </c>
      <c r="J1224" s="119"/>
      <c r="K1224" s="119">
        <f t="shared" si="18"/>
        <v>44592</v>
      </c>
      <c r="L12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24" s="221" t="s">
        <v>321</v>
      </c>
      <c r="N1224" s="221" t="s">
        <v>956</v>
      </c>
      <c r="O1224" s="221" t="s">
        <v>4</v>
      </c>
      <c r="P1224" s="118"/>
    </row>
    <row r="1225" spans="2:16" x14ac:dyDescent="0.25">
      <c r="B1225" s="221" t="s">
        <v>73</v>
      </c>
      <c r="C1225" s="257" t="s">
        <v>400</v>
      </c>
      <c r="D1225" s="258">
        <v>44518</v>
      </c>
      <c r="E1225" s="221" t="s">
        <v>337</v>
      </c>
      <c r="F1225" s="260" t="s">
        <v>129</v>
      </c>
      <c r="G1225" s="261">
        <v>214.8</v>
      </c>
      <c r="H1225" s="123">
        <f>+ICF[[#This Row],[Сума във Валута]]/RESOURCE!$F$2</f>
        <v>66.382962942359939</v>
      </c>
      <c r="I1225" s="259" t="s">
        <v>338</v>
      </c>
      <c r="J1225" s="119"/>
      <c r="K1225" s="119">
        <f t="shared" si="18"/>
        <v>44592</v>
      </c>
      <c r="L12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25" s="221" t="s">
        <v>321</v>
      </c>
      <c r="N1225" s="221" t="s">
        <v>956</v>
      </c>
      <c r="O1225" s="221" t="s">
        <v>4</v>
      </c>
      <c r="P1225" s="118"/>
    </row>
    <row r="1226" spans="2:16" x14ac:dyDescent="0.25">
      <c r="B1226" s="221" t="s">
        <v>73</v>
      </c>
      <c r="C1226" s="257" t="s">
        <v>400</v>
      </c>
      <c r="D1226" s="258">
        <v>44526</v>
      </c>
      <c r="E1226" s="221" t="s">
        <v>337</v>
      </c>
      <c r="F1226" s="260" t="s">
        <v>129</v>
      </c>
      <c r="G1226" s="261">
        <v>783.62</v>
      </c>
      <c r="H1226" s="123">
        <f>+ICF[[#This Row],[Сума във Валута]]/RESOURCE!$F$2</f>
        <v>242.17419655908793</v>
      </c>
      <c r="I1226" s="259" t="s">
        <v>338</v>
      </c>
      <c r="J1226" s="119"/>
      <c r="K1226" s="119">
        <f t="shared" si="18"/>
        <v>44592</v>
      </c>
      <c r="L12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26" s="221" t="s">
        <v>321</v>
      </c>
      <c r="N1226" s="221" t="s">
        <v>956</v>
      </c>
      <c r="O1226" s="221" t="s">
        <v>4</v>
      </c>
      <c r="P1226" s="118"/>
    </row>
    <row r="1227" spans="2:16" x14ac:dyDescent="0.25">
      <c r="B1227" s="221" t="s">
        <v>73</v>
      </c>
      <c r="C1227" s="257" t="s">
        <v>400</v>
      </c>
      <c r="D1227" s="258">
        <v>44528</v>
      </c>
      <c r="E1227" s="221" t="s">
        <v>337</v>
      </c>
      <c r="F1227" s="260" t="s">
        <v>129</v>
      </c>
      <c r="G1227" s="261">
        <v>166.01</v>
      </c>
      <c r="H1227" s="123">
        <f>+ICF[[#This Row],[Сума във Валута]]/RESOURCE!$F$2</f>
        <v>51.304635372724263</v>
      </c>
      <c r="I1227" s="259" t="s">
        <v>338</v>
      </c>
      <c r="J1227" s="119"/>
      <c r="K1227" s="119">
        <f t="shared" si="18"/>
        <v>44592</v>
      </c>
      <c r="L12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27" s="221" t="s">
        <v>321</v>
      </c>
      <c r="N1227" s="221" t="s">
        <v>956</v>
      </c>
      <c r="O1227" s="221" t="s">
        <v>4</v>
      </c>
      <c r="P1227" s="118"/>
    </row>
    <row r="1228" spans="2:16" x14ac:dyDescent="0.25">
      <c r="B1228" s="221" t="s">
        <v>73</v>
      </c>
      <c r="C1228" s="257" t="s">
        <v>400</v>
      </c>
      <c r="D1228" s="258">
        <v>44553</v>
      </c>
      <c r="E1228" s="221" t="s">
        <v>337</v>
      </c>
      <c r="F1228" s="260" t="s">
        <v>129</v>
      </c>
      <c r="G1228" s="261">
        <v>166.01</v>
      </c>
      <c r="H1228" s="123">
        <f>+ICF[[#This Row],[Сума във Валута]]/RESOURCE!$F$2</f>
        <v>51.304635372724263</v>
      </c>
      <c r="I1228" s="259" t="s">
        <v>338</v>
      </c>
      <c r="J1228" s="119"/>
      <c r="K1228" s="119">
        <f t="shared" si="18"/>
        <v>44592</v>
      </c>
      <c r="L12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28" s="221" t="s">
        <v>321</v>
      </c>
      <c r="N1228" s="221" t="s">
        <v>956</v>
      </c>
      <c r="O1228" s="221" t="s">
        <v>4</v>
      </c>
      <c r="P1228" s="118"/>
    </row>
    <row r="1229" spans="2:16" x14ac:dyDescent="0.25">
      <c r="B1229" s="221" t="s">
        <v>73</v>
      </c>
      <c r="C1229" s="257" t="s">
        <v>400</v>
      </c>
      <c r="D1229" s="258">
        <v>44554</v>
      </c>
      <c r="E1229" s="221" t="s">
        <v>337</v>
      </c>
      <c r="F1229" s="260" t="s">
        <v>129</v>
      </c>
      <c r="G1229" s="261">
        <v>166.01</v>
      </c>
      <c r="H1229" s="123">
        <f>+ICF[[#This Row],[Сума във Валута]]/RESOURCE!$F$2</f>
        <v>51.304635372724263</v>
      </c>
      <c r="I1229" s="259" t="s">
        <v>338</v>
      </c>
      <c r="J1229" s="119"/>
      <c r="K1229" s="119">
        <f t="shared" si="18"/>
        <v>44592</v>
      </c>
      <c r="L12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29" s="221" t="s">
        <v>321</v>
      </c>
      <c r="N1229" s="221" t="s">
        <v>956</v>
      </c>
      <c r="O1229" s="221" t="s">
        <v>4</v>
      </c>
      <c r="P1229" s="118"/>
    </row>
    <row r="1230" spans="2:16" x14ac:dyDescent="0.25">
      <c r="B1230" s="221" t="s">
        <v>73</v>
      </c>
      <c r="C1230" s="257" t="s">
        <v>400</v>
      </c>
      <c r="D1230" s="258">
        <v>44574</v>
      </c>
      <c r="E1230" s="221" t="s">
        <v>337</v>
      </c>
      <c r="F1230" s="260" t="s">
        <v>129</v>
      </c>
      <c r="G1230" s="261">
        <v>783.62</v>
      </c>
      <c r="H1230" s="123">
        <f>+ICF[[#This Row],[Сума във Валута]]/RESOURCE!$F$2</f>
        <v>242.17419655908793</v>
      </c>
      <c r="I1230" s="259" t="s">
        <v>338</v>
      </c>
      <c r="J1230" s="119"/>
      <c r="K1230" s="119">
        <f t="shared" si="18"/>
        <v>44592</v>
      </c>
      <c r="L12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30" s="221" t="s">
        <v>321</v>
      </c>
      <c r="N1230" s="221" t="s">
        <v>956</v>
      </c>
      <c r="O1230" s="221" t="s">
        <v>4</v>
      </c>
      <c r="P1230" s="118"/>
    </row>
    <row r="1231" spans="2:16" x14ac:dyDescent="0.25">
      <c r="B1231" s="221" t="s">
        <v>73</v>
      </c>
      <c r="C1231" s="257" t="s">
        <v>1115</v>
      </c>
      <c r="D1231" s="258">
        <v>44529</v>
      </c>
      <c r="E1231" s="221" t="s">
        <v>337</v>
      </c>
      <c r="F1231" s="260" t="s">
        <v>129</v>
      </c>
      <c r="G1231" s="261">
        <v>198.73500000000001</v>
      </c>
      <c r="H1231" s="123">
        <f>+ICF[[#This Row],[Сума във Валута]]/RESOURCE!$F$2</f>
        <v>61.418147766992092</v>
      </c>
      <c r="I1231" s="259" t="s">
        <v>338</v>
      </c>
      <c r="J1231" s="119"/>
      <c r="K1231" s="119">
        <f t="shared" si="18"/>
        <v>44592</v>
      </c>
      <c r="L12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31" s="221" t="s">
        <v>321</v>
      </c>
      <c r="N1231" s="221" t="s">
        <v>956</v>
      </c>
      <c r="O1231" s="221" t="s">
        <v>4</v>
      </c>
      <c r="P1231" s="118"/>
    </row>
    <row r="1232" spans="2:16" x14ac:dyDescent="0.25">
      <c r="B1232" s="221" t="s">
        <v>73</v>
      </c>
      <c r="C1232" s="257" t="s">
        <v>1115</v>
      </c>
      <c r="D1232" s="258">
        <v>44560</v>
      </c>
      <c r="E1232" s="221" t="s">
        <v>337</v>
      </c>
      <c r="F1232" s="260" t="s">
        <v>129</v>
      </c>
      <c r="G1232" s="261">
        <v>198.73500000000001</v>
      </c>
      <c r="H1232" s="123">
        <f>+ICF[[#This Row],[Сума във Валута]]/RESOURCE!$F$2</f>
        <v>61.418147766992092</v>
      </c>
      <c r="I1232" s="259" t="s">
        <v>338</v>
      </c>
      <c r="J1232" s="119"/>
      <c r="K1232" s="119">
        <f t="shared" si="18"/>
        <v>44592</v>
      </c>
      <c r="L12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32" s="221" t="s">
        <v>321</v>
      </c>
      <c r="N1232" s="221" t="s">
        <v>956</v>
      </c>
      <c r="O1232" s="221" t="s">
        <v>4</v>
      </c>
      <c r="P1232" s="118"/>
    </row>
    <row r="1233" spans="2:16" x14ac:dyDescent="0.25">
      <c r="B1233" s="221" t="s">
        <v>73</v>
      </c>
      <c r="C1233" s="257" t="s">
        <v>583</v>
      </c>
      <c r="D1233" s="258">
        <v>44611</v>
      </c>
      <c r="E1233" s="221" t="s">
        <v>337</v>
      </c>
      <c r="F1233" s="260" t="s">
        <v>129</v>
      </c>
      <c r="G1233" s="261">
        <v>34748.337</v>
      </c>
      <c r="H1233" s="123">
        <f>+ICF[[#This Row],[Сума във Валута]]/RESOURCE!$F$2</f>
        <v>10738.815490594201</v>
      </c>
      <c r="I1233" s="259" t="s">
        <v>338</v>
      </c>
      <c r="J1233" s="119"/>
      <c r="K1233" s="119">
        <f t="shared" si="18"/>
        <v>44592</v>
      </c>
      <c r="L12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233" s="221" t="s">
        <v>321</v>
      </c>
      <c r="N1233" s="221" t="s">
        <v>956</v>
      </c>
      <c r="O1233" s="221" t="s">
        <v>4</v>
      </c>
      <c r="P1233" s="118"/>
    </row>
    <row r="1234" spans="2:16" x14ac:dyDescent="0.25">
      <c r="B1234" s="221" t="s">
        <v>73</v>
      </c>
      <c r="C1234" s="257" t="s">
        <v>1285</v>
      </c>
      <c r="D1234" s="258">
        <v>44659</v>
      </c>
      <c r="E1234" s="221" t="s">
        <v>337</v>
      </c>
      <c r="F1234" s="260" t="s">
        <v>129</v>
      </c>
      <c r="G1234" s="261">
        <v>263.32900000000001</v>
      </c>
      <c r="H1234" s="123">
        <f>+ICF[[#This Row],[Сума във Валута]]/RESOURCE!$F$2</f>
        <v>81.380629649202504</v>
      </c>
      <c r="I1234" s="259" t="s">
        <v>338</v>
      </c>
      <c r="J1234" s="119"/>
      <c r="K1234" s="119">
        <f t="shared" si="18"/>
        <v>44592</v>
      </c>
      <c r="L12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34" s="221" t="s">
        <v>321</v>
      </c>
      <c r="N1234" s="221" t="s">
        <v>956</v>
      </c>
      <c r="O1234" s="221" t="s">
        <v>4</v>
      </c>
      <c r="P1234" s="118"/>
    </row>
    <row r="1235" spans="2:16" x14ac:dyDescent="0.25">
      <c r="B1235" s="221" t="s">
        <v>73</v>
      </c>
      <c r="C1235" s="257" t="s">
        <v>1285</v>
      </c>
      <c r="D1235" s="258">
        <v>44673</v>
      </c>
      <c r="E1235" s="221" t="s">
        <v>337</v>
      </c>
      <c r="F1235" s="260" t="s">
        <v>129</v>
      </c>
      <c r="G1235" s="261">
        <v>344.21300000000002</v>
      </c>
      <c r="H1235" s="123">
        <f>+ICF[[#This Row],[Сума във Валута]]/RESOURCE!$F$2</f>
        <v>106.37746193332654</v>
      </c>
      <c r="I1235" s="259" t="s">
        <v>338</v>
      </c>
      <c r="J1235" s="119"/>
      <c r="K1235" s="119">
        <f t="shared" si="18"/>
        <v>44592</v>
      </c>
      <c r="L12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35" s="221" t="s">
        <v>321</v>
      </c>
      <c r="N1235" s="221" t="s">
        <v>956</v>
      </c>
      <c r="O1235" s="221" t="s">
        <v>4</v>
      </c>
      <c r="P1235" s="118"/>
    </row>
    <row r="1236" spans="2:16" x14ac:dyDescent="0.25">
      <c r="B1236" s="221" t="s">
        <v>73</v>
      </c>
      <c r="C1236" s="257" t="s">
        <v>1285</v>
      </c>
      <c r="D1236" s="258">
        <v>44688</v>
      </c>
      <c r="E1236" s="221" t="s">
        <v>337</v>
      </c>
      <c r="F1236" s="260" t="s">
        <v>129</v>
      </c>
      <c r="G1236" s="261">
        <v>344.21300000000002</v>
      </c>
      <c r="H1236" s="123">
        <f>+ICF[[#This Row],[Сума във Валута]]/RESOURCE!$F$2</f>
        <v>106.37746193332654</v>
      </c>
      <c r="I1236" s="259" t="s">
        <v>338</v>
      </c>
      <c r="J1236" s="119"/>
      <c r="K1236" s="119">
        <f t="shared" si="18"/>
        <v>44592</v>
      </c>
      <c r="L12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36" s="221" t="s">
        <v>321</v>
      </c>
      <c r="N1236" s="221" t="s">
        <v>956</v>
      </c>
      <c r="O1236" s="221" t="s">
        <v>4</v>
      </c>
      <c r="P1236" s="118"/>
    </row>
    <row r="1237" spans="2:16" x14ac:dyDescent="0.25">
      <c r="B1237" s="221" t="s">
        <v>73</v>
      </c>
      <c r="C1237" s="257" t="s">
        <v>587</v>
      </c>
      <c r="D1237" s="258">
        <v>44622</v>
      </c>
      <c r="E1237" s="221" t="s">
        <v>337</v>
      </c>
      <c r="F1237" s="260" t="s">
        <v>129</v>
      </c>
      <c r="G1237" s="261">
        <v>4077.9490000000001</v>
      </c>
      <c r="H1237" s="123">
        <f>+ICF[[#This Row],[Сума във Валута]]/RESOURCE!$F$2</f>
        <v>1260.2715891426153</v>
      </c>
      <c r="I1237" s="259" t="s">
        <v>338</v>
      </c>
      <c r="J1237" s="119"/>
      <c r="K1237" s="119">
        <f t="shared" si="18"/>
        <v>44592</v>
      </c>
      <c r="L12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237" s="221" t="s">
        <v>321</v>
      </c>
      <c r="N1237" s="221" t="s">
        <v>956</v>
      </c>
      <c r="O1237" s="221" t="s">
        <v>4</v>
      </c>
      <c r="P1237" s="118"/>
    </row>
    <row r="1238" spans="2:16" x14ac:dyDescent="0.25">
      <c r="B1238" s="221" t="s">
        <v>73</v>
      </c>
      <c r="C1238" s="257" t="s">
        <v>454</v>
      </c>
      <c r="D1238" s="258">
        <v>44668</v>
      </c>
      <c r="E1238" s="221" t="s">
        <v>337</v>
      </c>
      <c r="F1238" s="260" t="s">
        <v>129</v>
      </c>
      <c r="G1238" s="261">
        <v>291.221</v>
      </c>
      <c r="H1238" s="123">
        <f>+ICF[[#This Row],[Сума във Валута]]/RESOURCE!$F$2</f>
        <v>90.000525377267238</v>
      </c>
      <c r="I1238" s="259" t="s">
        <v>338</v>
      </c>
      <c r="J1238" s="119"/>
      <c r="K1238" s="119">
        <f t="shared" si="18"/>
        <v>44592</v>
      </c>
      <c r="L12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38" s="221" t="s">
        <v>321</v>
      </c>
      <c r="N1238" s="221" t="s">
        <v>956</v>
      </c>
      <c r="O1238" s="221" t="s">
        <v>4</v>
      </c>
      <c r="P1238" s="118"/>
    </row>
    <row r="1239" spans="2:16" x14ac:dyDescent="0.25">
      <c r="B1239" s="221" t="s">
        <v>73</v>
      </c>
      <c r="C1239" s="257" t="s">
        <v>935</v>
      </c>
      <c r="D1239" s="258">
        <v>44651</v>
      </c>
      <c r="E1239" s="221" t="s">
        <v>337</v>
      </c>
      <c r="F1239" s="260" t="s">
        <v>129</v>
      </c>
      <c r="G1239" s="261">
        <v>8724.7900000000009</v>
      </c>
      <c r="H1239" s="123">
        <f>+ICF[[#This Row],[Сума във Валута]]/RESOURCE!$F$2</f>
        <v>2696.3566631744534</v>
      </c>
      <c r="I1239" s="259" t="s">
        <v>338</v>
      </c>
      <c r="J1239" s="119"/>
      <c r="K1239" s="119">
        <f t="shared" si="18"/>
        <v>44592</v>
      </c>
      <c r="L12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39" s="221" t="s">
        <v>321</v>
      </c>
      <c r="N1239" s="221" t="s">
        <v>956</v>
      </c>
      <c r="O1239" s="221" t="s">
        <v>4</v>
      </c>
      <c r="P1239" s="118"/>
    </row>
    <row r="1240" spans="2:16" x14ac:dyDescent="0.25">
      <c r="B1240" s="221" t="s">
        <v>73</v>
      </c>
      <c r="C1240" s="257" t="s">
        <v>935</v>
      </c>
      <c r="D1240" s="258">
        <v>44668</v>
      </c>
      <c r="E1240" s="221" t="s">
        <v>337</v>
      </c>
      <c r="F1240" s="260" t="s">
        <v>129</v>
      </c>
      <c r="G1240" s="261">
        <v>3519.165</v>
      </c>
      <c r="H1240" s="123">
        <f>+ICF[[#This Row],[Сума във Валута]]/RESOURCE!$F$2</f>
        <v>1087.5819356752797</v>
      </c>
      <c r="I1240" s="259" t="s">
        <v>338</v>
      </c>
      <c r="J1240" s="119"/>
      <c r="K1240" s="119">
        <f t="shared" si="18"/>
        <v>44592</v>
      </c>
      <c r="L12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40" s="221" t="s">
        <v>321</v>
      </c>
      <c r="N1240" s="221" t="s">
        <v>956</v>
      </c>
      <c r="O1240" s="221" t="s">
        <v>4</v>
      </c>
      <c r="P1240" s="118"/>
    </row>
    <row r="1241" spans="2:16" x14ac:dyDescent="0.25">
      <c r="B1241" s="221" t="s">
        <v>73</v>
      </c>
      <c r="C1241" s="257" t="s">
        <v>935</v>
      </c>
      <c r="D1241" s="258">
        <v>44682</v>
      </c>
      <c r="E1241" s="221" t="s">
        <v>337</v>
      </c>
      <c r="F1241" s="260" t="s">
        <v>129</v>
      </c>
      <c r="G1241" s="261">
        <v>2854.8690000000001</v>
      </c>
      <c r="H1241" s="123">
        <f>+ICF[[#This Row],[Сума във Валута]]/RESOURCE!$F$2</f>
        <v>882.28427854884626</v>
      </c>
      <c r="I1241" s="259" t="s">
        <v>338</v>
      </c>
      <c r="J1241" s="119"/>
      <c r="K1241" s="119">
        <f t="shared" si="18"/>
        <v>44592</v>
      </c>
      <c r="L12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41" s="221" t="s">
        <v>321</v>
      </c>
      <c r="N1241" s="221" t="s">
        <v>956</v>
      </c>
      <c r="O1241" s="221" t="s">
        <v>4</v>
      </c>
      <c r="P1241" s="118"/>
    </row>
    <row r="1242" spans="2:16" x14ac:dyDescent="0.25">
      <c r="B1242" s="221" t="s">
        <v>73</v>
      </c>
      <c r="C1242" s="257" t="s">
        <v>1286</v>
      </c>
      <c r="D1242" s="258">
        <v>43504</v>
      </c>
      <c r="E1242" s="221" t="s">
        <v>337</v>
      </c>
      <c r="F1242" s="260" t="s">
        <v>129</v>
      </c>
      <c r="G1242" s="261">
        <v>-1</v>
      </c>
      <c r="H1242" s="123">
        <f>+ICF[[#This Row],[Сума във Валута]]/RESOURCE!$F$2</f>
        <v>-0.30904545131452482</v>
      </c>
      <c r="I1242" s="259" t="s">
        <v>338</v>
      </c>
      <c r="J1242" s="119"/>
      <c r="K1242" s="119">
        <f t="shared" si="18"/>
        <v>44592</v>
      </c>
      <c r="L12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42" s="221" t="s">
        <v>321</v>
      </c>
      <c r="N1242" s="221" t="s">
        <v>956</v>
      </c>
      <c r="O1242" s="221" t="s">
        <v>4</v>
      </c>
      <c r="P1242" s="118"/>
    </row>
    <row r="1243" spans="2:16" x14ac:dyDescent="0.25">
      <c r="B1243" s="221" t="s">
        <v>73</v>
      </c>
      <c r="C1243" s="257" t="s">
        <v>501</v>
      </c>
      <c r="D1243" s="258">
        <v>44681</v>
      </c>
      <c r="E1243" s="221" t="s">
        <v>337</v>
      </c>
      <c r="F1243" s="260" t="s">
        <v>129</v>
      </c>
      <c r="G1243" s="261">
        <v>1471.3820000000001</v>
      </c>
      <c r="H1243" s="123">
        <f>+ICF[[#This Row],[Сума във Валута]]/RESOURCE!$F$2</f>
        <v>454.7239142460682</v>
      </c>
      <c r="I1243" s="259" t="s">
        <v>338</v>
      </c>
      <c r="J1243" s="119"/>
      <c r="K1243" s="119">
        <f t="shared" si="18"/>
        <v>44592</v>
      </c>
      <c r="L12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43" s="221" t="s">
        <v>321</v>
      </c>
      <c r="N1243" s="221" t="s">
        <v>956</v>
      </c>
      <c r="O1243" s="221" t="s">
        <v>4</v>
      </c>
      <c r="P1243" s="118"/>
    </row>
    <row r="1244" spans="2:16" x14ac:dyDescent="0.25">
      <c r="B1244" s="221" t="s">
        <v>73</v>
      </c>
      <c r="C1244" s="257" t="s">
        <v>501</v>
      </c>
      <c r="D1244" s="258">
        <v>44712</v>
      </c>
      <c r="E1244" s="221" t="s">
        <v>337</v>
      </c>
      <c r="F1244" s="260" t="s">
        <v>129</v>
      </c>
      <c r="G1244" s="261">
        <v>942.274</v>
      </c>
      <c r="H1244" s="123">
        <f>+ICF[[#This Row],[Сума във Валута]]/RESOURCE!$F$2</f>
        <v>291.20549359194257</v>
      </c>
      <c r="I1244" s="259" t="s">
        <v>338</v>
      </c>
      <c r="J1244" s="119"/>
      <c r="K1244" s="119">
        <f t="shared" si="18"/>
        <v>44592</v>
      </c>
      <c r="L12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44" s="221" t="s">
        <v>321</v>
      </c>
      <c r="N1244" s="221" t="s">
        <v>956</v>
      </c>
      <c r="O1244" s="221" t="s">
        <v>4</v>
      </c>
      <c r="P1244" s="118"/>
    </row>
    <row r="1245" spans="2:16" x14ac:dyDescent="0.25">
      <c r="B1245" s="221" t="s">
        <v>73</v>
      </c>
      <c r="C1245" s="257" t="s">
        <v>730</v>
      </c>
      <c r="D1245" s="258">
        <v>44682</v>
      </c>
      <c r="E1245" s="221" t="s">
        <v>337</v>
      </c>
      <c r="F1245" s="260" t="s">
        <v>129</v>
      </c>
      <c r="G1245" s="261">
        <v>2289.7759999999998</v>
      </c>
      <c r="H1245" s="123">
        <f>+ICF[[#This Row],[Сума във Валута]]/RESOURCE!$F$2</f>
        <v>707.64485732916739</v>
      </c>
      <c r="I1245" s="259" t="s">
        <v>338</v>
      </c>
      <c r="J1245" s="119"/>
      <c r="K1245" s="119">
        <f t="shared" si="18"/>
        <v>44592</v>
      </c>
      <c r="L12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45" s="221" t="s">
        <v>321</v>
      </c>
      <c r="N1245" s="221" t="s">
        <v>956</v>
      </c>
      <c r="O1245" s="221" t="s">
        <v>4</v>
      </c>
      <c r="P1245" s="118"/>
    </row>
    <row r="1246" spans="2:16" x14ac:dyDescent="0.25">
      <c r="B1246" s="221" t="s">
        <v>73</v>
      </c>
      <c r="C1246" s="257" t="s">
        <v>1120</v>
      </c>
      <c r="D1246" s="258">
        <v>44542</v>
      </c>
      <c r="E1246" s="221" t="s">
        <v>337</v>
      </c>
      <c r="F1246" s="260" t="s">
        <v>129</v>
      </c>
      <c r="G1246" s="261">
        <v>178.922</v>
      </c>
      <c r="H1246" s="123">
        <f>+ICF[[#This Row],[Сума във Валута]]/RESOURCE!$F$2</f>
        <v>55.295030240097411</v>
      </c>
      <c r="I1246" s="259" t="s">
        <v>338</v>
      </c>
      <c r="J1246" s="119"/>
      <c r="K1246" s="119">
        <f t="shared" si="18"/>
        <v>44592</v>
      </c>
      <c r="L12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46" s="221" t="s">
        <v>321</v>
      </c>
      <c r="N1246" s="221" t="s">
        <v>956</v>
      </c>
      <c r="O1246" s="221" t="s">
        <v>4</v>
      </c>
      <c r="P1246" s="118"/>
    </row>
    <row r="1247" spans="2:16" x14ac:dyDescent="0.25">
      <c r="B1247" s="221" t="s">
        <v>73</v>
      </c>
      <c r="C1247" s="257" t="s">
        <v>1120</v>
      </c>
      <c r="D1247" s="258">
        <v>44571</v>
      </c>
      <c r="E1247" s="221" t="s">
        <v>337</v>
      </c>
      <c r="F1247" s="260" t="s">
        <v>129</v>
      </c>
      <c r="G1247" s="261">
        <v>442.00099999999998</v>
      </c>
      <c r="H1247" s="123">
        <f>+ICF[[#This Row],[Сума във Валута]]/RESOURCE!$F$2</f>
        <v>136.59839852647127</v>
      </c>
      <c r="I1247" s="259" t="s">
        <v>338</v>
      </c>
      <c r="J1247" s="119"/>
      <c r="K1247" s="119">
        <f t="shared" si="18"/>
        <v>44592</v>
      </c>
      <c r="L12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47" s="221" t="s">
        <v>321</v>
      </c>
      <c r="N1247" s="221" t="s">
        <v>956</v>
      </c>
      <c r="O1247" s="221" t="s">
        <v>4</v>
      </c>
      <c r="P1247" s="118"/>
    </row>
    <row r="1248" spans="2:16" x14ac:dyDescent="0.25">
      <c r="B1248" s="221" t="s">
        <v>73</v>
      </c>
      <c r="C1248" s="257" t="s">
        <v>1120</v>
      </c>
      <c r="D1248" s="258">
        <v>44603</v>
      </c>
      <c r="E1248" s="221" t="s">
        <v>337</v>
      </c>
      <c r="F1248" s="260" t="s">
        <v>129</v>
      </c>
      <c r="G1248" s="261">
        <v>439.60199999999998</v>
      </c>
      <c r="H1248" s="123">
        <f>+ICF[[#This Row],[Сума във Валута]]/RESOURCE!$F$2</f>
        <v>135.85699848876774</v>
      </c>
      <c r="I1248" s="259" t="s">
        <v>338</v>
      </c>
      <c r="J1248" s="119"/>
      <c r="K1248" s="119">
        <f t="shared" si="18"/>
        <v>44592</v>
      </c>
      <c r="L12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248" s="221" t="s">
        <v>321</v>
      </c>
      <c r="N1248" s="221" t="s">
        <v>956</v>
      </c>
      <c r="O1248" s="221" t="s">
        <v>4</v>
      </c>
      <c r="P1248" s="118"/>
    </row>
    <row r="1249" spans="2:16" x14ac:dyDescent="0.25">
      <c r="B1249" s="221" t="s">
        <v>73</v>
      </c>
      <c r="C1249" s="257" t="s">
        <v>661</v>
      </c>
      <c r="D1249" s="258">
        <v>44712</v>
      </c>
      <c r="E1249" s="221" t="s">
        <v>337</v>
      </c>
      <c r="F1249" s="260" t="s">
        <v>129</v>
      </c>
      <c r="G1249" s="261">
        <v>795.173</v>
      </c>
      <c r="H1249" s="123">
        <f>+ICF[[#This Row],[Сума във Валута]]/RESOURCE!$F$2</f>
        <v>245.74459865812466</v>
      </c>
      <c r="I1249" s="259" t="s">
        <v>338</v>
      </c>
      <c r="J1249" s="119"/>
      <c r="K1249" s="119">
        <f t="shared" si="18"/>
        <v>44592</v>
      </c>
      <c r="L12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49" s="221" t="s">
        <v>321</v>
      </c>
      <c r="N1249" s="221" t="s">
        <v>956</v>
      </c>
      <c r="O1249" s="221" t="s">
        <v>4</v>
      </c>
      <c r="P1249" s="118"/>
    </row>
    <row r="1250" spans="2:16" x14ac:dyDescent="0.25">
      <c r="B1250" s="221" t="s">
        <v>73</v>
      </c>
      <c r="C1250" s="257" t="s">
        <v>710</v>
      </c>
      <c r="D1250" s="258">
        <v>44680</v>
      </c>
      <c r="E1250" s="221" t="s">
        <v>337</v>
      </c>
      <c r="F1250" s="260" t="s">
        <v>129</v>
      </c>
      <c r="G1250" s="261">
        <v>9840.2690000000002</v>
      </c>
      <c r="H1250" s="123">
        <f>+ICF[[#This Row],[Сума във Валута]]/RESOURCE!$F$2</f>
        <v>3041.0903741613279</v>
      </c>
      <c r="I1250" s="259" t="s">
        <v>338</v>
      </c>
      <c r="J1250" s="119"/>
      <c r="K1250" s="119">
        <f t="shared" si="18"/>
        <v>44592</v>
      </c>
      <c r="L12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50" s="221" t="s">
        <v>321</v>
      </c>
      <c r="N1250" s="221" t="s">
        <v>956</v>
      </c>
      <c r="O1250" s="221" t="s">
        <v>4</v>
      </c>
      <c r="P1250" s="118"/>
    </row>
    <row r="1251" spans="2:16" x14ac:dyDescent="0.25">
      <c r="B1251" s="221" t="s">
        <v>73</v>
      </c>
      <c r="C1251" s="257" t="s">
        <v>710</v>
      </c>
      <c r="D1251" s="258">
        <v>44706</v>
      </c>
      <c r="E1251" s="221" t="s">
        <v>337</v>
      </c>
      <c r="F1251" s="260" t="s">
        <v>129</v>
      </c>
      <c r="G1251" s="261">
        <v>87.337000000000003</v>
      </c>
      <c r="H1251" s="123">
        <f>+ICF[[#This Row],[Сума във Валута]]/RESOURCE!$F$2</f>
        <v>26.991102581456655</v>
      </c>
      <c r="I1251" s="259" t="s">
        <v>338</v>
      </c>
      <c r="J1251" s="119"/>
      <c r="K1251" s="119">
        <f t="shared" si="18"/>
        <v>44592</v>
      </c>
      <c r="L12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51" s="221" t="s">
        <v>321</v>
      </c>
      <c r="N1251" s="221" t="s">
        <v>956</v>
      </c>
      <c r="O1251" s="221" t="s">
        <v>4</v>
      </c>
      <c r="P1251" s="118"/>
    </row>
    <row r="1252" spans="2:16" x14ac:dyDescent="0.25">
      <c r="B1252" s="221" t="s">
        <v>73</v>
      </c>
      <c r="C1252" s="257" t="s">
        <v>710</v>
      </c>
      <c r="D1252" s="258">
        <v>44706</v>
      </c>
      <c r="E1252" s="221" t="s">
        <v>337</v>
      </c>
      <c r="F1252" s="260" t="s">
        <v>129</v>
      </c>
      <c r="G1252" s="261">
        <v>61.542999999999999</v>
      </c>
      <c r="H1252" s="123">
        <f>+ICF[[#This Row],[Сума във Валута]]/RESOURCE!$F$2</f>
        <v>19.0195842102498</v>
      </c>
      <c r="I1252" s="259" t="s">
        <v>338</v>
      </c>
      <c r="J1252" s="119"/>
      <c r="K1252" s="119">
        <f t="shared" si="18"/>
        <v>44592</v>
      </c>
      <c r="L12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52" s="221" t="s">
        <v>321</v>
      </c>
      <c r="N1252" s="221" t="s">
        <v>956</v>
      </c>
      <c r="O1252" s="221" t="s">
        <v>4</v>
      </c>
      <c r="P1252" s="118"/>
    </row>
    <row r="1253" spans="2:16" x14ac:dyDescent="0.25">
      <c r="B1253" s="221" t="s">
        <v>73</v>
      </c>
      <c r="C1253" s="257" t="s">
        <v>710</v>
      </c>
      <c r="D1253" s="258">
        <v>44712</v>
      </c>
      <c r="E1253" s="221" t="s">
        <v>337</v>
      </c>
      <c r="F1253" s="260" t="s">
        <v>129</v>
      </c>
      <c r="G1253" s="261">
        <v>9341.7250000000004</v>
      </c>
      <c r="H1253" s="123">
        <f>+ICF[[#This Row],[Сума във Валута]]/RESOURCE!$F$2</f>
        <v>2887.0176186811796</v>
      </c>
      <c r="I1253" s="259" t="s">
        <v>338</v>
      </c>
      <c r="J1253" s="119"/>
      <c r="K1253" s="119">
        <f t="shared" si="18"/>
        <v>44592</v>
      </c>
      <c r="L12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53" s="221" t="s">
        <v>321</v>
      </c>
      <c r="N1253" s="221" t="s">
        <v>956</v>
      </c>
      <c r="O1253" s="221" t="s">
        <v>4</v>
      </c>
      <c r="P1253" s="118"/>
    </row>
    <row r="1254" spans="2:16" x14ac:dyDescent="0.25">
      <c r="B1254" s="221" t="s">
        <v>73</v>
      </c>
      <c r="C1254" s="257" t="s">
        <v>542</v>
      </c>
      <c r="D1254" s="258">
        <v>44742</v>
      </c>
      <c r="E1254" s="221" t="s">
        <v>337</v>
      </c>
      <c r="F1254" s="260" t="s">
        <v>129</v>
      </c>
      <c r="G1254" s="261">
        <v>7770.0420000000004</v>
      </c>
      <c r="H1254" s="123">
        <f>+ICF[[#This Row],[Сума във Валута]]/RESOURCE!$F$2</f>
        <v>2401.2961366228133</v>
      </c>
      <c r="I1254" s="259" t="s">
        <v>338</v>
      </c>
      <c r="J1254" s="119"/>
      <c r="K1254" s="119">
        <f t="shared" si="18"/>
        <v>44592</v>
      </c>
      <c r="L12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54" s="221" t="s">
        <v>321</v>
      </c>
      <c r="N1254" s="221" t="s">
        <v>956</v>
      </c>
      <c r="O1254" s="221" t="s">
        <v>4</v>
      </c>
      <c r="P1254" s="118"/>
    </row>
    <row r="1255" spans="2:16" x14ac:dyDescent="0.25">
      <c r="B1255" s="221" t="s">
        <v>73</v>
      </c>
      <c r="C1255" s="257" t="s">
        <v>951</v>
      </c>
      <c r="D1255" s="258">
        <v>44712</v>
      </c>
      <c r="E1255" s="221" t="s">
        <v>337</v>
      </c>
      <c r="F1255" s="260" t="s">
        <v>129</v>
      </c>
      <c r="G1255" s="261">
        <v>295.96600000000001</v>
      </c>
      <c r="H1255" s="123">
        <f>+ICF[[#This Row],[Сума във Валута]]/RESOURCE!$F$2</f>
        <v>91.46694604375466</v>
      </c>
      <c r="I1255" s="259" t="s">
        <v>338</v>
      </c>
      <c r="J1255" s="119"/>
      <c r="K1255" s="119">
        <f t="shared" si="18"/>
        <v>44592</v>
      </c>
      <c r="L12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55" s="221" t="s">
        <v>321</v>
      </c>
      <c r="N1255" s="221" t="s">
        <v>956</v>
      </c>
      <c r="O1255" s="221" t="s">
        <v>4</v>
      </c>
      <c r="P1255" s="118"/>
    </row>
    <row r="1256" spans="2:16" x14ac:dyDescent="0.25">
      <c r="B1256" s="221" t="s">
        <v>73</v>
      </c>
      <c r="C1256" s="257" t="s">
        <v>1287</v>
      </c>
      <c r="D1256" s="258">
        <v>43432</v>
      </c>
      <c r="E1256" s="221" t="s">
        <v>337</v>
      </c>
      <c r="F1256" s="260" t="s">
        <v>129</v>
      </c>
      <c r="G1256" s="261">
        <v>-2</v>
      </c>
      <c r="H1256" s="123">
        <f>+ICF[[#This Row],[Сума във Валута]]/RESOURCE!$F$2</f>
        <v>-0.61809090262904964</v>
      </c>
      <c r="I1256" s="259" t="s">
        <v>338</v>
      </c>
      <c r="J1256" s="119"/>
      <c r="K1256" s="119">
        <f t="shared" si="18"/>
        <v>44592</v>
      </c>
      <c r="L12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56" s="221" t="s">
        <v>321</v>
      </c>
      <c r="N1256" s="221" t="s">
        <v>956</v>
      </c>
      <c r="O1256" s="221" t="s">
        <v>4</v>
      </c>
      <c r="P1256" s="118"/>
    </row>
    <row r="1257" spans="2:16" x14ac:dyDescent="0.25">
      <c r="B1257" s="221" t="s">
        <v>73</v>
      </c>
      <c r="C1257" s="257" t="s">
        <v>680</v>
      </c>
      <c r="D1257" s="258">
        <v>44712</v>
      </c>
      <c r="E1257" s="221" t="s">
        <v>337</v>
      </c>
      <c r="F1257" s="260" t="s">
        <v>129</v>
      </c>
      <c r="G1257" s="261">
        <v>5918.3429999999998</v>
      </c>
      <c r="H1257" s="123">
        <f>+ICF[[#This Row],[Сума във Валута]]/RESOURCE!$F$2</f>
        <v>1829.0369834691587</v>
      </c>
      <c r="I1257" s="259" t="s">
        <v>338</v>
      </c>
      <c r="J1257" s="119"/>
      <c r="K1257" s="119">
        <f t="shared" si="18"/>
        <v>44592</v>
      </c>
      <c r="L12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57" s="221" t="s">
        <v>321</v>
      </c>
      <c r="N1257" s="221" t="s">
        <v>956</v>
      </c>
      <c r="O1257" s="221" t="s">
        <v>4</v>
      </c>
      <c r="P1257" s="118"/>
    </row>
    <row r="1258" spans="2:16" x14ac:dyDescent="0.25">
      <c r="B1258" s="221" t="s">
        <v>73</v>
      </c>
      <c r="C1258" s="257" t="s">
        <v>864</v>
      </c>
      <c r="D1258" s="258">
        <v>44385</v>
      </c>
      <c r="E1258" s="221" t="s">
        <v>337</v>
      </c>
      <c r="F1258" s="260" t="s">
        <v>129</v>
      </c>
      <c r="G1258" s="261">
        <v>12430.15</v>
      </c>
      <c r="H1258" s="123">
        <f>+ICF[[#This Row],[Сума във Валута]]/RESOURCE!$F$2</f>
        <v>3841.4813166572408</v>
      </c>
      <c r="I1258" s="259" t="s">
        <v>338</v>
      </c>
      <c r="J1258" s="119"/>
      <c r="K1258" s="119">
        <f t="shared" si="18"/>
        <v>44592</v>
      </c>
      <c r="L12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58" s="221" t="s">
        <v>321</v>
      </c>
      <c r="N1258" s="221" t="s">
        <v>956</v>
      </c>
      <c r="O1258" s="221" t="s">
        <v>4</v>
      </c>
      <c r="P1258" s="118"/>
    </row>
    <row r="1259" spans="2:16" x14ac:dyDescent="0.25">
      <c r="B1259" s="221" t="s">
        <v>73</v>
      </c>
      <c r="C1259" s="257" t="s">
        <v>1097</v>
      </c>
      <c r="D1259" s="258">
        <v>44406</v>
      </c>
      <c r="E1259" s="221" t="s">
        <v>337</v>
      </c>
      <c r="F1259" s="260" t="s">
        <v>129</v>
      </c>
      <c r="G1259" s="261">
        <v>170.17500000000001</v>
      </c>
      <c r="H1259" s="123">
        <f>+ICF[[#This Row],[Сума във Валута]]/RESOURCE!$F$2</f>
        <v>52.591809677449262</v>
      </c>
      <c r="I1259" s="259" t="s">
        <v>338</v>
      </c>
      <c r="J1259" s="119"/>
      <c r="K1259" s="119">
        <f t="shared" si="18"/>
        <v>44592</v>
      </c>
      <c r="L12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59" s="221" t="s">
        <v>321</v>
      </c>
      <c r="N1259" s="221" t="s">
        <v>956</v>
      </c>
      <c r="O1259" s="221" t="s">
        <v>4</v>
      </c>
      <c r="P1259" s="118"/>
    </row>
    <row r="1260" spans="2:16" x14ac:dyDescent="0.25">
      <c r="B1260" s="221" t="s">
        <v>73</v>
      </c>
      <c r="C1260" s="257" t="s">
        <v>1097</v>
      </c>
      <c r="D1260" s="258">
        <v>44406</v>
      </c>
      <c r="E1260" s="221" t="s">
        <v>337</v>
      </c>
      <c r="F1260" s="260" t="s">
        <v>129</v>
      </c>
      <c r="G1260" s="261">
        <v>261.80500000000001</v>
      </c>
      <c r="H1260" s="123">
        <f>+ICF[[#This Row],[Сума във Валута]]/RESOURCE!$F$2</f>
        <v>80.909644381399175</v>
      </c>
      <c r="I1260" s="259" t="s">
        <v>338</v>
      </c>
      <c r="J1260" s="119"/>
      <c r="K1260" s="119">
        <f t="shared" si="18"/>
        <v>44592</v>
      </c>
      <c r="L12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0" s="221" t="s">
        <v>321</v>
      </c>
      <c r="N1260" s="221" t="s">
        <v>956</v>
      </c>
      <c r="O1260" s="221" t="s">
        <v>4</v>
      </c>
      <c r="P1260" s="118"/>
    </row>
    <row r="1261" spans="2:16" x14ac:dyDescent="0.25">
      <c r="B1261" s="221" t="s">
        <v>73</v>
      </c>
      <c r="C1261" s="257" t="s">
        <v>1097</v>
      </c>
      <c r="D1261" s="258">
        <v>44435</v>
      </c>
      <c r="E1261" s="221" t="s">
        <v>337</v>
      </c>
      <c r="F1261" s="260" t="s">
        <v>129</v>
      </c>
      <c r="G1261" s="261">
        <v>261.80500000000001</v>
      </c>
      <c r="H1261" s="123">
        <f>+ICF[[#This Row],[Сума във Валута]]/RESOURCE!$F$2</f>
        <v>80.909644381399175</v>
      </c>
      <c r="I1261" s="259" t="s">
        <v>338</v>
      </c>
      <c r="J1261" s="119"/>
      <c r="K1261" s="119">
        <f t="shared" si="18"/>
        <v>44592</v>
      </c>
      <c r="L12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1" s="221" t="s">
        <v>321</v>
      </c>
      <c r="N1261" s="221" t="s">
        <v>956</v>
      </c>
      <c r="O1261" s="221" t="s">
        <v>4</v>
      </c>
      <c r="P1261" s="118"/>
    </row>
    <row r="1262" spans="2:16" x14ac:dyDescent="0.25">
      <c r="B1262" s="221" t="s">
        <v>73</v>
      </c>
      <c r="C1262" s="257" t="s">
        <v>1097</v>
      </c>
      <c r="D1262" s="258">
        <v>44497</v>
      </c>
      <c r="E1262" s="221" t="s">
        <v>337</v>
      </c>
      <c r="F1262" s="260" t="s">
        <v>129</v>
      </c>
      <c r="G1262" s="261">
        <v>261.80500000000001</v>
      </c>
      <c r="H1262" s="123">
        <f>+ICF[[#This Row],[Сума във Валута]]/RESOURCE!$F$2</f>
        <v>80.909644381399175</v>
      </c>
      <c r="I1262" s="259" t="s">
        <v>338</v>
      </c>
      <c r="J1262" s="119"/>
      <c r="K1262" s="119">
        <f t="shared" si="18"/>
        <v>44592</v>
      </c>
      <c r="L12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2" s="221" t="s">
        <v>321</v>
      </c>
      <c r="N1262" s="221" t="s">
        <v>956</v>
      </c>
      <c r="O1262" s="221" t="s">
        <v>4</v>
      </c>
      <c r="P1262" s="118"/>
    </row>
    <row r="1263" spans="2:16" x14ac:dyDescent="0.25">
      <c r="B1263" s="221" t="s">
        <v>73</v>
      </c>
      <c r="C1263" s="257" t="s">
        <v>1097</v>
      </c>
      <c r="D1263" s="258">
        <v>44497</v>
      </c>
      <c r="E1263" s="221" t="s">
        <v>337</v>
      </c>
      <c r="F1263" s="260" t="s">
        <v>129</v>
      </c>
      <c r="G1263" s="261">
        <v>261.80500000000001</v>
      </c>
      <c r="H1263" s="123">
        <f>+ICF[[#This Row],[Сума във Валута]]/RESOURCE!$F$2</f>
        <v>80.909644381399175</v>
      </c>
      <c r="I1263" s="259" t="s">
        <v>338</v>
      </c>
      <c r="J1263" s="119"/>
      <c r="K1263" s="119">
        <f t="shared" si="18"/>
        <v>44592</v>
      </c>
      <c r="L12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3" s="221" t="s">
        <v>321</v>
      </c>
      <c r="N1263" s="221" t="s">
        <v>956</v>
      </c>
      <c r="O1263" s="221" t="s">
        <v>4</v>
      </c>
      <c r="P1263" s="118"/>
    </row>
    <row r="1264" spans="2:16" x14ac:dyDescent="0.25">
      <c r="B1264" s="221" t="s">
        <v>73</v>
      </c>
      <c r="C1264" s="257" t="s">
        <v>1097</v>
      </c>
      <c r="D1264" s="258">
        <v>44527</v>
      </c>
      <c r="E1264" s="221" t="s">
        <v>337</v>
      </c>
      <c r="F1264" s="260" t="s">
        <v>129</v>
      </c>
      <c r="G1264" s="261">
        <v>261.80500000000001</v>
      </c>
      <c r="H1264" s="123">
        <f>+ICF[[#This Row],[Сума във Валута]]/RESOURCE!$F$2</f>
        <v>80.909644381399175</v>
      </c>
      <c r="I1264" s="259" t="s">
        <v>338</v>
      </c>
      <c r="J1264" s="119"/>
      <c r="K1264" s="119">
        <f t="shared" si="18"/>
        <v>44592</v>
      </c>
      <c r="L12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4" s="221" t="s">
        <v>321</v>
      </c>
      <c r="N1264" s="221" t="s">
        <v>956</v>
      </c>
      <c r="O1264" s="221" t="s">
        <v>4</v>
      </c>
      <c r="P1264" s="118"/>
    </row>
    <row r="1265" spans="2:16" x14ac:dyDescent="0.25">
      <c r="B1265" s="221" t="s">
        <v>73</v>
      </c>
      <c r="C1265" s="257" t="s">
        <v>1097</v>
      </c>
      <c r="D1265" s="258">
        <v>44559</v>
      </c>
      <c r="E1265" s="221" t="s">
        <v>337</v>
      </c>
      <c r="F1265" s="260" t="s">
        <v>129</v>
      </c>
      <c r="G1265" s="261">
        <v>281.44</v>
      </c>
      <c r="H1265" s="123">
        <f>+ICF[[#This Row],[Сума във Валута]]/RESOURCE!$F$2</f>
        <v>86.97775181795987</v>
      </c>
      <c r="I1265" s="259" t="s">
        <v>338</v>
      </c>
      <c r="J1265" s="119"/>
      <c r="K1265" s="119">
        <f t="shared" si="18"/>
        <v>44592</v>
      </c>
      <c r="L12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5" s="221" t="s">
        <v>321</v>
      </c>
      <c r="N1265" s="221" t="s">
        <v>956</v>
      </c>
      <c r="O1265" s="221" t="s">
        <v>4</v>
      </c>
      <c r="P1265" s="118"/>
    </row>
    <row r="1266" spans="2:16" x14ac:dyDescent="0.25">
      <c r="B1266" s="221" t="s">
        <v>73</v>
      </c>
      <c r="C1266" s="257" t="s">
        <v>1097</v>
      </c>
      <c r="D1266" s="258">
        <v>44559</v>
      </c>
      <c r="E1266" s="221" t="s">
        <v>337</v>
      </c>
      <c r="F1266" s="260" t="s">
        <v>129</v>
      </c>
      <c r="G1266" s="261">
        <v>261.80500000000001</v>
      </c>
      <c r="H1266" s="123">
        <f>+ICF[[#This Row],[Сума във Валута]]/RESOURCE!$F$2</f>
        <v>80.909644381399175</v>
      </c>
      <c r="I1266" s="259" t="s">
        <v>338</v>
      </c>
      <c r="J1266" s="119"/>
      <c r="K1266" s="119">
        <f t="shared" si="18"/>
        <v>44592</v>
      </c>
      <c r="L12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6" s="221" t="s">
        <v>321</v>
      </c>
      <c r="N1266" s="221" t="s">
        <v>956</v>
      </c>
      <c r="O1266" s="221" t="s">
        <v>4</v>
      </c>
      <c r="P1266" s="118"/>
    </row>
    <row r="1267" spans="2:16" x14ac:dyDescent="0.25">
      <c r="B1267" s="221" t="s">
        <v>73</v>
      </c>
      <c r="C1267" s="257" t="s">
        <v>1097</v>
      </c>
      <c r="D1267" s="258">
        <v>44559</v>
      </c>
      <c r="E1267" s="221" t="s">
        <v>337</v>
      </c>
      <c r="F1267" s="260" t="s">
        <v>129</v>
      </c>
      <c r="G1267" s="261">
        <v>377.23500000000001</v>
      </c>
      <c r="H1267" s="123">
        <f>+ICF[[#This Row],[Сума във Валута]]/RESOURCE!$F$2</f>
        <v>116.58276082663478</v>
      </c>
      <c r="I1267" s="259" t="s">
        <v>338</v>
      </c>
      <c r="J1267" s="119"/>
      <c r="K1267" s="119">
        <f t="shared" si="18"/>
        <v>44592</v>
      </c>
      <c r="L12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7" s="221" t="s">
        <v>321</v>
      </c>
      <c r="N1267" s="221" t="s">
        <v>956</v>
      </c>
      <c r="O1267" s="221" t="s">
        <v>4</v>
      </c>
      <c r="P1267" s="118"/>
    </row>
    <row r="1268" spans="2:16" x14ac:dyDescent="0.25">
      <c r="B1268" s="221" t="s">
        <v>73</v>
      </c>
      <c r="C1268" s="257" t="s">
        <v>1097</v>
      </c>
      <c r="D1268" s="258">
        <v>44559</v>
      </c>
      <c r="E1268" s="221" t="s">
        <v>337</v>
      </c>
      <c r="F1268" s="260" t="s">
        <v>129</v>
      </c>
      <c r="G1268" s="261">
        <v>207.66</v>
      </c>
      <c r="H1268" s="123">
        <f>+ICF[[#This Row],[Сума във Валута]]/RESOURCE!$F$2</f>
        <v>64.176378419974228</v>
      </c>
      <c r="I1268" s="259" t="s">
        <v>338</v>
      </c>
      <c r="J1268" s="119"/>
      <c r="K1268" s="119">
        <f t="shared" si="18"/>
        <v>44592</v>
      </c>
      <c r="L12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8" s="221" t="s">
        <v>321</v>
      </c>
      <c r="N1268" s="221" t="s">
        <v>956</v>
      </c>
      <c r="O1268" s="221" t="s">
        <v>4</v>
      </c>
      <c r="P1268" s="118"/>
    </row>
    <row r="1269" spans="2:16" x14ac:dyDescent="0.25">
      <c r="B1269" s="221" t="s">
        <v>73</v>
      </c>
      <c r="C1269" s="257" t="s">
        <v>1097</v>
      </c>
      <c r="D1269" s="258">
        <v>44559</v>
      </c>
      <c r="E1269" s="221" t="s">
        <v>337</v>
      </c>
      <c r="F1269" s="260" t="s">
        <v>129</v>
      </c>
      <c r="G1269" s="261">
        <v>261.80500000000001</v>
      </c>
      <c r="H1269" s="123">
        <f>+ICF[[#This Row],[Сума във Валута]]/RESOURCE!$F$2</f>
        <v>80.909644381399175</v>
      </c>
      <c r="I1269" s="259" t="s">
        <v>338</v>
      </c>
      <c r="J1269" s="119"/>
      <c r="K1269" s="119">
        <f t="shared" si="18"/>
        <v>44592</v>
      </c>
      <c r="L12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69" s="221" t="s">
        <v>321</v>
      </c>
      <c r="N1269" s="221" t="s">
        <v>956</v>
      </c>
      <c r="O1269" s="221" t="s">
        <v>4</v>
      </c>
      <c r="P1269" s="118"/>
    </row>
    <row r="1270" spans="2:16" x14ac:dyDescent="0.25">
      <c r="B1270" s="221" t="s">
        <v>73</v>
      </c>
      <c r="C1270" s="257" t="s">
        <v>1097</v>
      </c>
      <c r="D1270" s="258">
        <v>44559</v>
      </c>
      <c r="E1270" s="221" t="s">
        <v>337</v>
      </c>
      <c r="F1270" s="260" t="s">
        <v>129</v>
      </c>
      <c r="G1270" s="261">
        <v>280.25</v>
      </c>
      <c r="H1270" s="123">
        <f>+ICF[[#This Row],[Сума във Валута]]/RESOURCE!$F$2</f>
        <v>86.609987730895583</v>
      </c>
      <c r="I1270" s="259" t="s">
        <v>338</v>
      </c>
      <c r="J1270" s="119"/>
      <c r="K1270" s="119">
        <f t="shared" si="18"/>
        <v>44592</v>
      </c>
      <c r="L12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0" s="221" t="s">
        <v>321</v>
      </c>
      <c r="N1270" s="221" t="s">
        <v>956</v>
      </c>
      <c r="O1270" s="221" t="s">
        <v>4</v>
      </c>
      <c r="P1270" s="118"/>
    </row>
    <row r="1271" spans="2:16" x14ac:dyDescent="0.25">
      <c r="B1271" s="221" t="s">
        <v>73</v>
      </c>
      <c r="C1271" s="257" t="s">
        <v>1097</v>
      </c>
      <c r="D1271" s="258">
        <v>44559</v>
      </c>
      <c r="E1271" s="221" t="s">
        <v>337</v>
      </c>
      <c r="F1271" s="260" t="s">
        <v>129</v>
      </c>
      <c r="G1271" s="261">
        <v>261.80500000000001</v>
      </c>
      <c r="H1271" s="123">
        <f>+ICF[[#This Row],[Сума във Валута]]/RESOURCE!$F$2</f>
        <v>80.909644381399175</v>
      </c>
      <c r="I1271" s="259" t="s">
        <v>338</v>
      </c>
      <c r="J1271" s="119"/>
      <c r="K1271" s="119">
        <f t="shared" si="18"/>
        <v>44592</v>
      </c>
      <c r="L12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1" s="221" t="s">
        <v>321</v>
      </c>
      <c r="N1271" s="221" t="s">
        <v>956</v>
      </c>
      <c r="O1271" s="221" t="s">
        <v>4</v>
      </c>
      <c r="P1271" s="118"/>
    </row>
    <row r="1272" spans="2:16" x14ac:dyDescent="0.25">
      <c r="B1272" s="221" t="s">
        <v>73</v>
      </c>
      <c r="C1272" s="257" t="s">
        <v>1097</v>
      </c>
      <c r="D1272" s="258">
        <v>44559</v>
      </c>
      <c r="E1272" s="221" t="s">
        <v>337</v>
      </c>
      <c r="F1272" s="260" t="s">
        <v>129</v>
      </c>
      <c r="G1272" s="261">
        <v>199.92500000000001</v>
      </c>
      <c r="H1272" s="123">
        <f>+ICF[[#This Row],[Сума във Валута]]/RESOURCE!$F$2</f>
        <v>61.78591185405638</v>
      </c>
      <c r="I1272" s="259" t="s">
        <v>338</v>
      </c>
      <c r="J1272" s="119"/>
      <c r="K1272" s="119">
        <f t="shared" si="18"/>
        <v>44592</v>
      </c>
      <c r="L12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2" s="221" t="s">
        <v>321</v>
      </c>
      <c r="N1272" s="221" t="s">
        <v>956</v>
      </c>
      <c r="O1272" s="221" t="s">
        <v>4</v>
      </c>
      <c r="P1272" s="118"/>
    </row>
    <row r="1273" spans="2:16" x14ac:dyDescent="0.25">
      <c r="B1273" s="221" t="s">
        <v>73</v>
      </c>
      <c r="C1273" s="257" t="s">
        <v>1097</v>
      </c>
      <c r="D1273" s="258">
        <v>44576</v>
      </c>
      <c r="E1273" s="221" t="s">
        <v>337</v>
      </c>
      <c r="F1273" s="260" t="s">
        <v>129</v>
      </c>
      <c r="G1273" s="261">
        <v>280.84500000000003</v>
      </c>
      <c r="H1273" s="123">
        <f>+ICF[[#This Row],[Сума във Валута]]/RESOURCE!$F$2</f>
        <v>86.793869774427733</v>
      </c>
      <c r="I1273" s="259" t="s">
        <v>338</v>
      </c>
      <c r="J1273" s="119"/>
      <c r="K1273" s="119">
        <f t="shared" si="18"/>
        <v>44592</v>
      </c>
      <c r="L12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3" s="221" t="s">
        <v>321</v>
      </c>
      <c r="N1273" s="221" t="s">
        <v>956</v>
      </c>
      <c r="O1273" s="221" t="s">
        <v>4</v>
      </c>
      <c r="P1273" s="118"/>
    </row>
    <row r="1274" spans="2:16" x14ac:dyDescent="0.25">
      <c r="B1274" s="221" t="s">
        <v>73</v>
      </c>
      <c r="C1274" s="257" t="s">
        <v>1097</v>
      </c>
      <c r="D1274" s="258">
        <v>44580</v>
      </c>
      <c r="E1274" s="221" t="s">
        <v>337</v>
      </c>
      <c r="F1274" s="260" t="s">
        <v>129</v>
      </c>
      <c r="G1274" s="261">
        <v>280.84500000000003</v>
      </c>
      <c r="H1274" s="123">
        <f>+ICF[[#This Row],[Сума във Валута]]/RESOURCE!$F$2</f>
        <v>86.793869774427733</v>
      </c>
      <c r="I1274" s="259" t="s">
        <v>338</v>
      </c>
      <c r="J1274" s="119"/>
      <c r="K1274" s="119">
        <f t="shared" si="18"/>
        <v>44592</v>
      </c>
      <c r="L12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4" s="221" t="s">
        <v>321</v>
      </c>
      <c r="N1274" s="221" t="s">
        <v>956</v>
      </c>
      <c r="O1274" s="221" t="s">
        <v>4</v>
      </c>
      <c r="P1274" s="118"/>
    </row>
    <row r="1275" spans="2:16" x14ac:dyDescent="0.25">
      <c r="B1275" s="221" t="s">
        <v>73</v>
      </c>
      <c r="C1275" s="257" t="s">
        <v>1097</v>
      </c>
      <c r="D1275" s="258">
        <v>44589</v>
      </c>
      <c r="E1275" s="221" t="s">
        <v>337</v>
      </c>
      <c r="F1275" s="260" t="s">
        <v>129</v>
      </c>
      <c r="G1275" s="261">
        <v>280.84500000000003</v>
      </c>
      <c r="H1275" s="123">
        <f>+ICF[[#This Row],[Сума във Валута]]/RESOURCE!$F$2</f>
        <v>86.793869774427733</v>
      </c>
      <c r="I1275" s="259" t="s">
        <v>338</v>
      </c>
      <c r="J1275" s="119"/>
      <c r="K1275" s="119">
        <f t="shared" si="18"/>
        <v>44592</v>
      </c>
      <c r="L12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5" s="221" t="s">
        <v>321</v>
      </c>
      <c r="N1275" s="221" t="s">
        <v>956</v>
      </c>
      <c r="O1275" s="221" t="s">
        <v>4</v>
      </c>
      <c r="P1275" s="118"/>
    </row>
    <row r="1276" spans="2:16" x14ac:dyDescent="0.25">
      <c r="B1276" s="221" t="s">
        <v>73</v>
      </c>
      <c r="C1276" s="257" t="s">
        <v>1097</v>
      </c>
      <c r="D1276" s="258">
        <v>44589</v>
      </c>
      <c r="E1276" s="221" t="s">
        <v>337</v>
      </c>
      <c r="F1276" s="260" t="s">
        <v>129</v>
      </c>
      <c r="G1276" s="261">
        <v>221.345</v>
      </c>
      <c r="H1276" s="123">
        <f>+ICF[[#This Row],[Сума във Валута]]/RESOURCE!$F$2</f>
        <v>68.405665421213499</v>
      </c>
      <c r="I1276" s="259" t="s">
        <v>338</v>
      </c>
      <c r="J1276" s="119"/>
      <c r="K1276" s="119">
        <f t="shared" si="18"/>
        <v>44592</v>
      </c>
      <c r="L12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6" s="221" t="s">
        <v>321</v>
      </c>
      <c r="N1276" s="221" t="s">
        <v>956</v>
      </c>
      <c r="O1276" s="221" t="s">
        <v>4</v>
      </c>
      <c r="P1276" s="118"/>
    </row>
    <row r="1277" spans="2:16" x14ac:dyDescent="0.25">
      <c r="B1277" s="221" t="s">
        <v>73</v>
      </c>
      <c r="C1277" s="257" t="s">
        <v>1097</v>
      </c>
      <c r="D1277" s="258">
        <v>44589</v>
      </c>
      <c r="E1277" s="221" t="s">
        <v>337</v>
      </c>
      <c r="F1277" s="260" t="s">
        <v>129</v>
      </c>
      <c r="G1277" s="261">
        <v>298.10000000000002</v>
      </c>
      <c r="H1277" s="123">
        <f>+ICF[[#This Row],[Сума във Валута]]/RESOURCE!$F$2</f>
        <v>92.126449036859853</v>
      </c>
      <c r="I1277" s="259" t="s">
        <v>338</v>
      </c>
      <c r="J1277" s="119"/>
      <c r="K1277" s="119">
        <f t="shared" si="18"/>
        <v>44592</v>
      </c>
      <c r="L12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7" s="221" t="s">
        <v>321</v>
      </c>
      <c r="N1277" s="221" t="s">
        <v>956</v>
      </c>
      <c r="O1277" s="221" t="s">
        <v>4</v>
      </c>
      <c r="P1277" s="118"/>
    </row>
    <row r="1278" spans="2:16" x14ac:dyDescent="0.25">
      <c r="B1278" s="221" t="s">
        <v>73</v>
      </c>
      <c r="C1278" s="257" t="s">
        <v>1097</v>
      </c>
      <c r="D1278" s="258">
        <v>44589</v>
      </c>
      <c r="E1278" s="221" t="s">
        <v>337</v>
      </c>
      <c r="F1278" s="260" t="s">
        <v>129</v>
      </c>
      <c r="G1278" s="261">
        <v>182.07499999999999</v>
      </c>
      <c r="H1278" s="123">
        <f>+ICF[[#This Row],[Сума във Валута]]/RESOURCE!$F$2</f>
        <v>56.269450548092102</v>
      </c>
      <c r="I1278" s="259" t="s">
        <v>338</v>
      </c>
      <c r="J1278" s="119"/>
      <c r="K1278" s="119">
        <f t="shared" si="18"/>
        <v>44592</v>
      </c>
      <c r="L12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8" s="221" t="s">
        <v>321</v>
      </c>
      <c r="N1278" s="221" t="s">
        <v>956</v>
      </c>
      <c r="O1278" s="221" t="s">
        <v>4</v>
      </c>
      <c r="P1278" s="118"/>
    </row>
    <row r="1279" spans="2:16" x14ac:dyDescent="0.25">
      <c r="B1279" s="221" t="s">
        <v>73</v>
      </c>
      <c r="C1279" s="257" t="s">
        <v>1097</v>
      </c>
      <c r="D1279" s="258">
        <v>44589</v>
      </c>
      <c r="E1279" s="221" t="s">
        <v>337</v>
      </c>
      <c r="F1279" s="260" t="s">
        <v>129</v>
      </c>
      <c r="G1279" s="261">
        <v>280.84500000000003</v>
      </c>
      <c r="H1279" s="123">
        <f>+ICF[[#This Row],[Сума във Валута]]/RESOURCE!$F$2</f>
        <v>86.793869774427733</v>
      </c>
      <c r="I1279" s="259" t="s">
        <v>338</v>
      </c>
      <c r="J1279" s="119"/>
      <c r="K1279" s="119">
        <f t="shared" si="18"/>
        <v>44592</v>
      </c>
      <c r="L12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79" s="221" t="s">
        <v>321</v>
      </c>
      <c r="N1279" s="221" t="s">
        <v>956</v>
      </c>
      <c r="O1279" s="221" t="s">
        <v>4</v>
      </c>
      <c r="P1279" s="118"/>
    </row>
    <row r="1280" spans="2:16" x14ac:dyDescent="0.25">
      <c r="B1280" s="221" t="s">
        <v>73</v>
      </c>
      <c r="C1280" s="257" t="s">
        <v>1097</v>
      </c>
      <c r="D1280" s="258">
        <v>44589</v>
      </c>
      <c r="E1280" s="221" t="s">
        <v>337</v>
      </c>
      <c r="F1280" s="260" t="s">
        <v>129</v>
      </c>
      <c r="G1280" s="261">
        <v>221.345</v>
      </c>
      <c r="H1280" s="123">
        <f>+ICF[[#This Row],[Сума във Валута]]/RESOURCE!$F$2</f>
        <v>68.405665421213499</v>
      </c>
      <c r="I1280" s="259" t="s">
        <v>338</v>
      </c>
      <c r="J1280" s="119"/>
      <c r="K1280" s="119">
        <f t="shared" si="18"/>
        <v>44592</v>
      </c>
      <c r="L12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80" s="221" t="s">
        <v>321</v>
      </c>
      <c r="N1280" s="221" t="s">
        <v>956</v>
      </c>
      <c r="O1280" s="221" t="s">
        <v>4</v>
      </c>
      <c r="P1280" s="118"/>
    </row>
    <row r="1281" spans="2:16" x14ac:dyDescent="0.25">
      <c r="B1281" s="221" t="s">
        <v>73</v>
      </c>
      <c r="C1281" s="257" t="s">
        <v>1097</v>
      </c>
      <c r="D1281" s="258">
        <v>44589</v>
      </c>
      <c r="E1281" s="221" t="s">
        <v>337</v>
      </c>
      <c r="F1281" s="260" t="s">
        <v>129</v>
      </c>
      <c r="G1281" s="261">
        <v>280.84500000000003</v>
      </c>
      <c r="H1281" s="123">
        <f>+ICF[[#This Row],[Сума във Валута]]/RESOURCE!$F$2</f>
        <v>86.793869774427733</v>
      </c>
      <c r="I1281" s="259" t="s">
        <v>338</v>
      </c>
      <c r="J1281" s="119"/>
      <c r="K1281" s="119">
        <f t="shared" si="18"/>
        <v>44592</v>
      </c>
      <c r="L12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81" s="221" t="s">
        <v>321</v>
      </c>
      <c r="N1281" s="221" t="s">
        <v>956</v>
      </c>
      <c r="O1281" s="221" t="s">
        <v>4</v>
      </c>
      <c r="P1281" s="118"/>
    </row>
    <row r="1282" spans="2:16" x14ac:dyDescent="0.25">
      <c r="B1282" s="221" t="s">
        <v>73</v>
      </c>
      <c r="C1282" s="257" t="s">
        <v>1097</v>
      </c>
      <c r="D1282" s="258">
        <v>44589</v>
      </c>
      <c r="E1282" s="221" t="s">
        <v>337</v>
      </c>
      <c r="F1282" s="260" t="s">
        <v>129</v>
      </c>
      <c r="G1282" s="261">
        <v>221.345</v>
      </c>
      <c r="H1282" s="123">
        <f>+ICF[[#This Row],[Сума във Валута]]/RESOURCE!$F$2</f>
        <v>68.405665421213499</v>
      </c>
      <c r="I1282" s="259" t="s">
        <v>338</v>
      </c>
      <c r="J1282" s="119"/>
      <c r="K1282" s="119">
        <f t="shared" ref="K1282:K1345" si="19">$K$1</f>
        <v>44592</v>
      </c>
      <c r="L12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282" s="221" t="s">
        <v>321</v>
      </c>
      <c r="N1282" s="221" t="s">
        <v>956</v>
      </c>
      <c r="O1282" s="221" t="s">
        <v>4</v>
      </c>
      <c r="P1282" s="118"/>
    </row>
    <row r="1283" spans="2:16" x14ac:dyDescent="0.25">
      <c r="B1283" s="221" t="s">
        <v>73</v>
      </c>
      <c r="C1283" s="257" t="s">
        <v>1097</v>
      </c>
      <c r="D1283" s="258">
        <v>44608</v>
      </c>
      <c r="E1283" s="221" t="s">
        <v>337</v>
      </c>
      <c r="F1283" s="260" t="s">
        <v>129</v>
      </c>
      <c r="G1283" s="261">
        <v>280.84500000000003</v>
      </c>
      <c r="H1283" s="123">
        <f>+ICF[[#This Row],[Сума във Валута]]/RESOURCE!$F$2</f>
        <v>86.793869774427733</v>
      </c>
      <c r="I1283" s="259" t="s">
        <v>338</v>
      </c>
      <c r="J1283" s="119"/>
      <c r="K1283" s="119">
        <f t="shared" si="19"/>
        <v>44592</v>
      </c>
      <c r="L12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283" s="221" t="s">
        <v>321</v>
      </c>
      <c r="N1283" s="221" t="s">
        <v>956</v>
      </c>
      <c r="O1283" s="221" t="s">
        <v>4</v>
      </c>
      <c r="P1283" s="118"/>
    </row>
    <row r="1284" spans="2:16" x14ac:dyDescent="0.25">
      <c r="B1284" s="221" t="s">
        <v>73</v>
      </c>
      <c r="C1284" s="257" t="s">
        <v>1097</v>
      </c>
      <c r="D1284" s="258">
        <v>44608</v>
      </c>
      <c r="E1284" s="221" t="s">
        <v>337</v>
      </c>
      <c r="F1284" s="260" t="s">
        <v>129</v>
      </c>
      <c r="G1284" s="261">
        <v>204.685</v>
      </c>
      <c r="H1284" s="123">
        <f>+ICF[[#This Row],[Сума във Валута]]/RESOURCE!$F$2</f>
        <v>63.256968202313516</v>
      </c>
      <c r="I1284" s="259" t="s">
        <v>338</v>
      </c>
      <c r="J1284" s="119"/>
      <c r="K1284" s="119">
        <f t="shared" si="19"/>
        <v>44592</v>
      </c>
      <c r="L12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284" s="221" t="s">
        <v>321</v>
      </c>
      <c r="N1284" s="221" t="s">
        <v>956</v>
      </c>
      <c r="O1284" s="221" t="s">
        <v>4</v>
      </c>
      <c r="P1284" s="118"/>
    </row>
    <row r="1285" spans="2:16" x14ac:dyDescent="0.25">
      <c r="B1285" s="221" t="s">
        <v>73</v>
      </c>
      <c r="C1285" s="257" t="s">
        <v>1097</v>
      </c>
      <c r="D1285" s="258">
        <v>44619</v>
      </c>
      <c r="E1285" s="221" t="s">
        <v>337</v>
      </c>
      <c r="F1285" s="260" t="s">
        <v>129</v>
      </c>
      <c r="G1285" s="261">
        <v>213.61</v>
      </c>
      <c r="H1285" s="123">
        <f>+ICF[[#This Row],[Сума във Валута]]/RESOURCE!$F$2</f>
        <v>66.015198855295651</v>
      </c>
      <c r="I1285" s="259" t="s">
        <v>338</v>
      </c>
      <c r="J1285" s="119"/>
      <c r="K1285" s="119">
        <f t="shared" si="19"/>
        <v>44592</v>
      </c>
      <c r="L12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285" s="221" t="s">
        <v>321</v>
      </c>
      <c r="N1285" s="221" t="s">
        <v>956</v>
      </c>
      <c r="O1285" s="221" t="s">
        <v>4</v>
      </c>
      <c r="P1285" s="118"/>
    </row>
    <row r="1286" spans="2:16" x14ac:dyDescent="0.25">
      <c r="B1286" s="221" t="s">
        <v>73</v>
      </c>
      <c r="C1286" s="257" t="s">
        <v>1097</v>
      </c>
      <c r="D1286" s="258">
        <v>44619</v>
      </c>
      <c r="E1286" s="221" t="s">
        <v>337</v>
      </c>
      <c r="F1286" s="260" t="s">
        <v>129</v>
      </c>
      <c r="G1286" s="261">
        <v>280.84500000000003</v>
      </c>
      <c r="H1286" s="123">
        <f>+ICF[[#This Row],[Сума във Валута]]/RESOURCE!$F$2</f>
        <v>86.793869774427733</v>
      </c>
      <c r="I1286" s="259" t="s">
        <v>338</v>
      </c>
      <c r="J1286" s="119"/>
      <c r="K1286" s="119">
        <f t="shared" si="19"/>
        <v>44592</v>
      </c>
      <c r="L12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286" s="221" t="s">
        <v>321</v>
      </c>
      <c r="N1286" s="221" t="s">
        <v>956</v>
      </c>
      <c r="O1286" s="221" t="s">
        <v>4</v>
      </c>
      <c r="P1286" s="118"/>
    </row>
    <row r="1287" spans="2:16" x14ac:dyDescent="0.25">
      <c r="B1287" s="221" t="s">
        <v>73</v>
      </c>
      <c r="C1287" s="257" t="s">
        <v>1097</v>
      </c>
      <c r="D1287" s="258">
        <v>44619</v>
      </c>
      <c r="E1287" s="221" t="s">
        <v>337</v>
      </c>
      <c r="F1287" s="260" t="s">
        <v>129</v>
      </c>
      <c r="G1287" s="261">
        <v>182.07499999999999</v>
      </c>
      <c r="H1287" s="123">
        <f>+ICF[[#This Row],[Сума във Валута]]/RESOURCE!$F$2</f>
        <v>56.269450548092102</v>
      </c>
      <c r="I1287" s="259" t="s">
        <v>338</v>
      </c>
      <c r="J1287" s="119"/>
      <c r="K1287" s="119">
        <f t="shared" si="19"/>
        <v>44592</v>
      </c>
      <c r="L12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287" s="221" t="s">
        <v>321</v>
      </c>
      <c r="N1287" s="221" t="s">
        <v>956</v>
      </c>
      <c r="O1287" s="221" t="s">
        <v>4</v>
      </c>
      <c r="P1287" s="118"/>
    </row>
    <row r="1288" spans="2:16" x14ac:dyDescent="0.25">
      <c r="B1288" s="221" t="s">
        <v>73</v>
      </c>
      <c r="C1288" s="257" t="s">
        <v>1097</v>
      </c>
      <c r="D1288" s="258">
        <v>44619</v>
      </c>
      <c r="E1288" s="221" t="s">
        <v>337</v>
      </c>
      <c r="F1288" s="260" t="s">
        <v>129</v>
      </c>
      <c r="G1288" s="261">
        <v>280.84500000000003</v>
      </c>
      <c r="H1288" s="123">
        <f>+ICF[[#This Row],[Сума във Валута]]/RESOURCE!$F$2</f>
        <v>86.793869774427733</v>
      </c>
      <c r="I1288" s="259" t="s">
        <v>338</v>
      </c>
      <c r="J1288" s="119"/>
      <c r="K1288" s="119">
        <f t="shared" si="19"/>
        <v>44592</v>
      </c>
      <c r="L12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288" s="221" t="s">
        <v>321</v>
      </c>
      <c r="N1288" s="221" t="s">
        <v>956</v>
      </c>
      <c r="O1288" s="221" t="s">
        <v>4</v>
      </c>
      <c r="P1288" s="118"/>
    </row>
    <row r="1289" spans="2:16" x14ac:dyDescent="0.25">
      <c r="B1289" s="221" t="s">
        <v>73</v>
      </c>
      <c r="C1289" s="257" t="s">
        <v>1097</v>
      </c>
      <c r="D1289" s="258">
        <v>44619</v>
      </c>
      <c r="E1289" s="221" t="s">
        <v>337</v>
      </c>
      <c r="F1289" s="260" t="s">
        <v>129</v>
      </c>
      <c r="G1289" s="261">
        <v>280.84500000000003</v>
      </c>
      <c r="H1289" s="123">
        <f>+ICF[[#This Row],[Сума във Валута]]/RESOURCE!$F$2</f>
        <v>86.793869774427733</v>
      </c>
      <c r="I1289" s="259" t="s">
        <v>338</v>
      </c>
      <c r="J1289" s="119"/>
      <c r="K1289" s="119">
        <f t="shared" si="19"/>
        <v>44592</v>
      </c>
      <c r="L12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289" s="221" t="s">
        <v>321</v>
      </c>
      <c r="N1289" s="221" t="s">
        <v>956</v>
      </c>
      <c r="O1289" s="221" t="s">
        <v>4</v>
      </c>
      <c r="P1289" s="118"/>
    </row>
    <row r="1290" spans="2:16" x14ac:dyDescent="0.25">
      <c r="B1290" s="221" t="s">
        <v>73</v>
      </c>
      <c r="C1290" s="257" t="s">
        <v>1097</v>
      </c>
      <c r="D1290" s="258">
        <v>44619</v>
      </c>
      <c r="E1290" s="221" t="s">
        <v>337</v>
      </c>
      <c r="F1290" s="260" t="s">
        <v>129</v>
      </c>
      <c r="G1290" s="261">
        <v>280.84500000000003</v>
      </c>
      <c r="H1290" s="123">
        <f>+ICF[[#This Row],[Сума във Валута]]/RESOURCE!$F$2</f>
        <v>86.793869774427733</v>
      </c>
      <c r="I1290" s="259" t="s">
        <v>338</v>
      </c>
      <c r="J1290" s="119"/>
      <c r="K1290" s="119">
        <f t="shared" si="19"/>
        <v>44592</v>
      </c>
      <c r="L12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290" s="221" t="s">
        <v>321</v>
      </c>
      <c r="N1290" s="221" t="s">
        <v>956</v>
      </c>
      <c r="O1290" s="221" t="s">
        <v>4</v>
      </c>
      <c r="P1290" s="118"/>
    </row>
    <row r="1291" spans="2:16" x14ac:dyDescent="0.25">
      <c r="B1291" s="221" t="s">
        <v>73</v>
      </c>
      <c r="C1291" s="257" t="s">
        <v>1097</v>
      </c>
      <c r="D1291" s="258">
        <v>44619</v>
      </c>
      <c r="E1291" s="221" t="s">
        <v>337</v>
      </c>
      <c r="F1291" s="260" t="s">
        <v>129</v>
      </c>
      <c r="G1291" s="261">
        <v>403.41500000000002</v>
      </c>
      <c r="H1291" s="123">
        <f>+ICF[[#This Row],[Сума във Валута]]/RESOURCE!$F$2</f>
        <v>124.67357074204904</v>
      </c>
      <c r="I1291" s="259" t="s">
        <v>338</v>
      </c>
      <c r="J1291" s="119"/>
      <c r="K1291" s="119">
        <f t="shared" si="19"/>
        <v>44592</v>
      </c>
      <c r="L12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291" s="221" t="s">
        <v>321</v>
      </c>
      <c r="N1291" s="221" t="s">
        <v>956</v>
      </c>
      <c r="O1291" s="221" t="s">
        <v>4</v>
      </c>
      <c r="P1291" s="118"/>
    </row>
    <row r="1292" spans="2:16" x14ac:dyDescent="0.25">
      <c r="B1292" s="221" t="s">
        <v>73</v>
      </c>
      <c r="C1292" s="257" t="s">
        <v>1097</v>
      </c>
      <c r="D1292" s="258">
        <v>44623</v>
      </c>
      <c r="E1292" s="221" t="s">
        <v>337</v>
      </c>
      <c r="F1292" s="260" t="s">
        <v>129</v>
      </c>
      <c r="G1292" s="261">
        <v>280.84500000000003</v>
      </c>
      <c r="H1292" s="123">
        <f>+ICF[[#This Row],[Сума във Валута]]/RESOURCE!$F$2</f>
        <v>86.793869774427733</v>
      </c>
      <c r="I1292" s="259" t="s">
        <v>338</v>
      </c>
      <c r="J1292" s="119"/>
      <c r="K1292" s="119">
        <f t="shared" si="19"/>
        <v>44592</v>
      </c>
      <c r="L12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292" s="221" t="s">
        <v>321</v>
      </c>
      <c r="N1292" s="221" t="s">
        <v>956</v>
      </c>
      <c r="O1292" s="221" t="s">
        <v>4</v>
      </c>
      <c r="P1292" s="118"/>
    </row>
    <row r="1293" spans="2:16" x14ac:dyDescent="0.25">
      <c r="B1293" s="221" t="s">
        <v>73</v>
      </c>
      <c r="C1293" s="257" t="s">
        <v>1097</v>
      </c>
      <c r="D1293" s="258">
        <v>44639</v>
      </c>
      <c r="E1293" s="221" t="s">
        <v>337</v>
      </c>
      <c r="F1293" s="260" t="s">
        <v>129</v>
      </c>
      <c r="G1293" s="261">
        <v>280.84500000000003</v>
      </c>
      <c r="H1293" s="123">
        <f>+ICF[[#This Row],[Сума във Валута]]/RESOURCE!$F$2</f>
        <v>86.793869774427733</v>
      </c>
      <c r="I1293" s="259" t="s">
        <v>338</v>
      </c>
      <c r="J1293" s="119"/>
      <c r="K1293" s="119">
        <f t="shared" si="19"/>
        <v>44592</v>
      </c>
      <c r="L12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293" s="221" t="s">
        <v>321</v>
      </c>
      <c r="N1293" s="221" t="s">
        <v>956</v>
      </c>
      <c r="O1293" s="221" t="s">
        <v>4</v>
      </c>
      <c r="P1293" s="118"/>
    </row>
    <row r="1294" spans="2:16" x14ac:dyDescent="0.25">
      <c r="B1294" s="221" t="s">
        <v>73</v>
      </c>
      <c r="C1294" s="257" t="s">
        <v>1097</v>
      </c>
      <c r="D1294" s="258">
        <v>44650</v>
      </c>
      <c r="E1294" s="221" t="s">
        <v>337</v>
      </c>
      <c r="F1294" s="260" t="s">
        <v>129</v>
      </c>
      <c r="G1294" s="261">
        <v>280.84500000000003</v>
      </c>
      <c r="H1294" s="123">
        <f>+ICF[[#This Row],[Сума във Валута]]/RESOURCE!$F$2</f>
        <v>86.793869774427733</v>
      </c>
      <c r="I1294" s="259" t="s">
        <v>338</v>
      </c>
      <c r="J1294" s="119"/>
      <c r="K1294" s="119">
        <f t="shared" si="19"/>
        <v>44592</v>
      </c>
      <c r="L12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94" s="221" t="s">
        <v>321</v>
      </c>
      <c r="N1294" s="221" t="s">
        <v>956</v>
      </c>
      <c r="O1294" s="221" t="s">
        <v>4</v>
      </c>
      <c r="P1294" s="118"/>
    </row>
    <row r="1295" spans="2:16" x14ac:dyDescent="0.25">
      <c r="B1295" s="221" t="s">
        <v>73</v>
      </c>
      <c r="C1295" s="257" t="s">
        <v>1097</v>
      </c>
      <c r="D1295" s="258">
        <v>44650</v>
      </c>
      <c r="E1295" s="221" t="s">
        <v>337</v>
      </c>
      <c r="F1295" s="260" t="s">
        <v>129</v>
      </c>
      <c r="G1295" s="261">
        <v>280.84500000000003</v>
      </c>
      <c r="H1295" s="123">
        <f>+ICF[[#This Row],[Сума във Валута]]/RESOURCE!$F$2</f>
        <v>86.793869774427733</v>
      </c>
      <c r="I1295" s="259" t="s">
        <v>338</v>
      </c>
      <c r="J1295" s="119"/>
      <c r="K1295" s="119">
        <f t="shared" si="19"/>
        <v>44592</v>
      </c>
      <c r="L12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95" s="221" t="s">
        <v>321</v>
      </c>
      <c r="N1295" s="221" t="s">
        <v>956</v>
      </c>
      <c r="O1295" s="221" t="s">
        <v>4</v>
      </c>
      <c r="P1295" s="118"/>
    </row>
    <row r="1296" spans="2:16" x14ac:dyDescent="0.25">
      <c r="B1296" s="221" t="s">
        <v>73</v>
      </c>
      <c r="C1296" s="257" t="s">
        <v>1097</v>
      </c>
      <c r="D1296" s="258">
        <v>44650</v>
      </c>
      <c r="E1296" s="221" t="s">
        <v>337</v>
      </c>
      <c r="F1296" s="260" t="s">
        <v>129</v>
      </c>
      <c r="G1296" s="261">
        <v>213.61</v>
      </c>
      <c r="H1296" s="123">
        <f>+ICF[[#This Row],[Сума във Валута]]/RESOURCE!$F$2</f>
        <v>66.015198855295651</v>
      </c>
      <c r="I1296" s="259" t="s">
        <v>338</v>
      </c>
      <c r="J1296" s="119"/>
      <c r="K1296" s="119">
        <f t="shared" si="19"/>
        <v>44592</v>
      </c>
      <c r="L12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96" s="221" t="s">
        <v>321</v>
      </c>
      <c r="N1296" s="221" t="s">
        <v>956</v>
      </c>
      <c r="O1296" s="221" t="s">
        <v>4</v>
      </c>
      <c r="P1296" s="118"/>
    </row>
    <row r="1297" spans="2:16" x14ac:dyDescent="0.25">
      <c r="B1297" s="221" t="s">
        <v>73</v>
      </c>
      <c r="C1297" s="257" t="s">
        <v>1097</v>
      </c>
      <c r="D1297" s="258">
        <v>44650</v>
      </c>
      <c r="E1297" s="221" t="s">
        <v>337</v>
      </c>
      <c r="F1297" s="260" t="s">
        <v>129</v>
      </c>
      <c r="G1297" s="261">
        <v>280.84500000000003</v>
      </c>
      <c r="H1297" s="123">
        <f>+ICF[[#This Row],[Сума във Валута]]/RESOURCE!$F$2</f>
        <v>86.793869774427733</v>
      </c>
      <c r="I1297" s="259" t="s">
        <v>338</v>
      </c>
      <c r="J1297" s="119"/>
      <c r="K1297" s="119">
        <f t="shared" si="19"/>
        <v>44592</v>
      </c>
      <c r="L12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97" s="221" t="s">
        <v>321</v>
      </c>
      <c r="N1297" s="221" t="s">
        <v>956</v>
      </c>
      <c r="O1297" s="221" t="s">
        <v>4</v>
      </c>
      <c r="P1297" s="118"/>
    </row>
    <row r="1298" spans="2:16" x14ac:dyDescent="0.25">
      <c r="B1298" s="221" t="s">
        <v>73</v>
      </c>
      <c r="C1298" s="257" t="s">
        <v>1097</v>
      </c>
      <c r="D1298" s="258">
        <v>44650</v>
      </c>
      <c r="E1298" s="221" t="s">
        <v>337</v>
      </c>
      <c r="F1298" s="260" t="s">
        <v>129</v>
      </c>
      <c r="G1298" s="261">
        <v>182.07499999999999</v>
      </c>
      <c r="H1298" s="123">
        <f>+ICF[[#This Row],[Сума във Валута]]/RESOURCE!$F$2</f>
        <v>56.269450548092102</v>
      </c>
      <c r="I1298" s="259" t="s">
        <v>338</v>
      </c>
      <c r="J1298" s="119"/>
      <c r="K1298" s="119">
        <f t="shared" si="19"/>
        <v>44592</v>
      </c>
      <c r="L12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98" s="221" t="s">
        <v>321</v>
      </c>
      <c r="N1298" s="221" t="s">
        <v>956</v>
      </c>
      <c r="O1298" s="221" t="s">
        <v>4</v>
      </c>
      <c r="P1298" s="118"/>
    </row>
    <row r="1299" spans="2:16" x14ac:dyDescent="0.25">
      <c r="B1299" s="221" t="s">
        <v>73</v>
      </c>
      <c r="C1299" s="257" t="s">
        <v>1097</v>
      </c>
      <c r="D1299" s="258">
        <v>44650</v>
      </c>
      <c r="E1299" s="221" t="s">
        <v>337</v>
      </c>
      <c r="F1299" s="260" t="s">
        <v>129</v>
      </c>
      <c r="G1299" s="261">
        <v>280.84500000000003</v>
      </c>
      <c r="H1299" s="123">
        <f>+ICF[[#This Row],[Сума във Валута]]/RESOURCE!$F$2</f>
        <v>86.793869774427733</v>
      </c>
      <c r="I1299" s="259" t="s">
        <v>338</v>
      </c>
      <c r="J1299" s="119"/>
      <c r="K1299" s="119">
        <f t="shared" si="19"/>
        <v>44592</v>
      </c>
      <c r="L12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299" s="221" t="s">
        <v>321</v>
      </c>
      <c r="N1299" s="221" t="s">
        <v>956</v>
      </c>
      <c r="O1299" s="221" t="s">
        <v>4</v>
      </c>
      <c r="P1299" s="118"/>
    </row>
    <row r="1300" spans="2:16" x14ac:dyDescent="0.25">
      <c r="B1300" s="221" t="s">
        <v>73</v>
      </c>
      <c r="C1300" s="257" t="s">
        <v>1097</v>
      </c>
      <c r="D1300" s="258">
        <v>44650</v>
      </c>
      <c r="E1300" s="221" t="s">
        <v>337</v>
      </c>
      <c r="F1300" s="260" t="s">
        <v>129</v>
      </c>
      <c r="G1300" s="261">
        <v>280.84500000000003</v>
      </c>
      <c r="H1300" s="123">
        <f>+ICF[[#This Row],[Сума във Валута]]/RESOURCE!$F$2</f>
        <v>86.793869774427733</v>
      </c>
      <c r="I1300" s="259" t="s">
        <v>338</v>
      </c>
      <c r="J1300" s="119"/>
      <c r="K1300" s="119">
        <f t="shared" si="19"/>
        <v>44592</v>
      </c>
      <c r="L13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00" s="221" t="s">
        <v>321</v>
      </c>
      <c r="N1300" s="221" t="s">
        <v>956</v>
      </c>
      <c r="O1300" s="221" t="s">
        <v>4</v>
      </c>
      <c r="P1300" s="118"/>
    </row>
    <row r="1301" spans="2:16" x14ac:dyDescent="0.25">
      <c r="B1301" s="221" t="s">
        <v>73</v>
      </c>
      <c r="C1301" s="257" t="s">
        <v>1097</v>
      </c>
      <c r="D1301" s="258">
        <v>44679</v>
      </c>
      <c r="E1301" s="221" t="s">
        <v>337</v>
      </c>
      <c r="F1301" s="260" t="s">
        <v>129</v>
      </c>
      <c r="G1301" s="261">
        <v>280.84500000000003</v>
      </c>
      <c r="H1301" s="123">
        <f>+ICF[[#This Row],[Сума във Валута]]/RESOURCE!$F$2</f>
        <v>86.793869774427733</v>
      </c>
      <c r="I1301" s="259" t="s">
        <v>338</v>
      </c>
      <c r="J1301" s="119"/>
      <c r="K1301" s="119">
        <f t="shared" si="19"/>
        <v>44592</v>
      </c>
      <c r="L13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01" s="221" t="s">
        <v>321</v>
      </c>
      <c r="N1301" s="221" t="s">
        <v>956</v>
      </c>
      <c r="O1301" s="221" t="s">
        <v>4</v>
      </c>
      <c r="P1301" s="118"/>
    </row>
    <row r="1302" spans="2:16" x14ac:dyDescent="0.25">
      <c r="B1302" s="221" t="s">
        <v>73</v>
      </c>
      <c r="C1302" s="257" t="s">
        <v>1097</v>
      </c>
      <c r="D1302" s="258">
        <v>44679</v>
      </c>
      <c r="E1302" s="221" t="s">
        <v>337</v>
      </c>
      <c r="F1302" s="260" t="s">
        <v>129</v>
      </c>
      <c r="G1302" s="261">
        <v>280.84500000000003</v>
      </c>
      <c r="H1302" s="123">
        <f>+ICF[[#This Row],[Сума във Валута]]/RESOURCE!$F$2</f>
        <v>86.793869774427733</v>
      </c>
      <c r="I1302" s="259" t="s">
        <v>338</v>
      </c>
      <c r="J1302" s="119"/>
      <c r="K1302" s="119">
        <f t="shared" si="19"/>
        <v>44592</v>
      </c>
      <c r="L13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02" s="221" t="s">
        <v>321</v>
      </c>
      <c r="N1302" s="221" t="s">
        <v>956</v>
      </c>
      <c r="O1302" s="221" t="s">
        <v>4</v>
      </c>
      <c r="P1302" s="118"/>
    </row>
    <row r="1303" spans="2:16" x14ac:dyDescent="0.25">
      <c r="B1303" s="221" t="s">
        <v>73</v>
      </c>
      <c r="C1303" s="257" t="s">
        <v>1097</v>
      </c>
      <c r="D1303" s="258">
        <v>44679</v>
      </c>
      <c r="E1303" s="221" t="s">
        <v>337</v>
      </c>
      <c r="F1303" s="260" t="s">
        <v>129</v>
      </c>
      <c r="G1303" s="261">
        <v>280.84500000000003</v>
      </c>
      <c r="H1303" s="123">
        <f>+ICF[[#This Row],[Сума във Валута]]/RESOURCE!$F$2</f>
        <v>86.793869774427733</v>
      </c>
      <c r="I1303" s="259" t="s">
        <v>338</v>
      </c>
      <c r="J1303" s="119"/>
      <c r="K1303" s="119">
        <f t="shared" si="19"/>
        <v>44592</v>
      </c>
      <c r="L13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03" s="221" t="s">
        <v>321</v>
      </c>
      <c r="N1303" s="221" t="s">
        <v>956</v>
      </c>
      <c r="O1303" s="221" t="s">
        <v>4</v>
      </c>
      <c r="P1303" s="118"/>
    </row>
    <row r="1304" spans="2:16" x14ac:dyDescent="0.25">
      <c r="B1304" s="221" t="s">
        <v>73</v>
      </c>
      <c r="C1304" s="257" t="s">
        <v>1097</v>
      </c>
      <c r="D1304" s="258">
        <v>44679</v>
      </c>
      <c r="E1304" s="221" t="s">
        <v>337</v>
      </c>
      <c r="F1304" s="260" t="s">
        <v>129</v>
      </c>
      <c r="G1304" s="261">
        <v>280.84500000000003</v>
      </c>
      <c r="H1304" s="123">
        <f>+ICF[[#This Row],[Сума във Валута]]/RESOURCE!$F$2</f>
        <v>86.793869774427733</v>
      </c>
      <c r="I1304" s="259" t="s">
        <v>338</v>
      </c>
      <c r="J1304" s="119"/>
      <c r="K1304" s="119">
        <f t="shared" si="19"/>
        <v>44592</v>
      </c>
      <c r="L13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04" s="221" t="s">
        <v>321</v>
      </c>
      <c r="N1304" s="221" t="s">
        <v>956</v>
      </c>
      <c r="O1304" s="221" t="s">
        <v>4</v>
      </c>
      <c r="P1304" s="118"/>
    </row>
    <row r="1305" spans="2:16" x14ac:dyDescent="0.25">
      <c r="B1305" s="221" t="s">
        <v>73</v>
      </c>
      <c r="C1305" s="257" t="s">
        <v>1097</v>
      </c>
      <c r="D1305" s="258">
        <v>44712</v>
      </c>
      <c r="E1305" s="221" t="s">
        <v>337</v>
      </c>
      <c r="F1305" s="260" t="s">
        <v>129</v>
      </c>
      <c r="G1305" s="261">
        <v>286.45</v>
      </c>
      <c r="H1305" s="123">
        <f>+ICF[[#This Row],[Сума във Валута]]/RESOURCE!$F$2</f>
        <v>88.526069529045628</v>
      </c>
      <c r="I1305" s="259" t="s">
        <v>338</v>
      </c>
      <c r="J1305" s="119"/>
      <c r="K1305" s="119">
        <f t="shared" si="19"/>
        <v>44592</v>
      </c>
      <c r="L13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05" s="221" t="s">
        <v>321</v>
      </c>
      <c r="N1305" s="221" t="s">
        <v>956</v>
      </c>
      <c r="O1305" s="221" t="s">
        <v>4</v>
      </c>
      <c r="P1305" s="118"/>
    </row>
    <row r="1306" spans="2:16" x14ac:dyDescent="0.25">
      <c r="B1306" s="221" t="s">
        <v>73</v>
      </c>
      <c r="C1306" s="257" t="s">
        <v>1097</v>
      </c>
      <c r="D1306" s="258">
        <v>44712</v>
      </c>
      <c r="E1306" s="221" t="s">
        <v>337</v>
      </c>
      <c r="F1306" s="260" t="s">
        <v>129</v>
      </c>
      <c r="G1306" s="261">
        <v>185.70500000000001</v>
      </c>
      <c r="H1306" s="123">
        <f>+ICF[[#This Row],[Сума във Валута]]/RESOURCE!$F$2</f>
        <v>57.391285536363839</v>
      </c>
      <c r="I1306" s="259" t="s">
        <v>338</v>
      </c>
      <c r="J1306" s="119"/>
      <c r="K1306" s="119">
        <f t="shared" si="19"/>
        <v>44592</v>
      </c>
      <c r="L13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06" s="221" t="s">
        <v>321</v>
      </c>
      <c r="N1306" s="221" t="s">
        <v>956</v>
      </c>
      <c r="O1306" s="221" t="s">
        <v>4</v>
      </c>
      <c r="P1306" s="118"/>
    </row>
    <row r="1307" spans="2:16" x14ac:dyDescent="0.25">
      <c r="B1307" s="221" t="s">
        <v>73</v>
      </c>
      <c r="C1307" s="257" t="s">
        <v>672</v>
      </c>
      <c r="D1307" s="258">
        <v>44712</v>
      </c>
      <c r="E1307" s="221" t="s">
        <v>337</v>
      </c>
      <c r="F1307" s="260" t="s">
        <v>129</v>
      </c>
      <c r="G1307" s="261">
        <v>1586.704</v>
      </c>
      <c r="H1307" s="123">
        <f>+ICF[[#This Row],[Сума във Валута]]/RESOURCE!$F$2</f>
        <v>490.36365378256176</v>
      </c>
      <c r="I1307" s="259" t="s">
        <v>338</v>
      </c>
      <c r="J1307" s="119"/>
      <c r="K1307" s="119">
        <f t="shared" si="19"/>
        <v>44592</v>
      </c>
      <c r="L13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07" s="221" t="s">
        <v>321</v>
      </c>
      <c r="N1307" s="221" t="s">
        <v>956</v>
      </c>
      <c r="O1307" s="221" t="s">
        <v>4</v>
      </c>
      <c r="P1307" s="118"/>
    </row>
    <row r="1308" spans="2:16" x14ac:dyDescent="0.25">
      <c r="B1308" s="221" t="s">
        <v>73</v>
      </c>
      <c r="C1308" s="257" t="s">
        <v>601</v>
      </c>
      <c r="D1308" s="258">
        <v>44591</v>
      </c>
      <c r="E1308" s="221" t="s">
        <v>337</v>
      </c>
      <c r="F1308" s="260" t="s">
        <v>129</v>
      </c>
      <c r="G1308" s="261">
        <v>214.8</v>
      </c>
      <c r="H1308" s="123">
        <f>+ICF[[#This Row],[Сума във Валута]]/RESOURCE!$F$2</f>
        <v>66.382962942359939</v>
      </c>
      <c r="I1308" s="259" t="s">
        <v>338</v>
      </c>
      <c r="J1308" s="119"/>
      <c r="K1308" s="119">
        <f t="shared" si="19"/>
        <v>44592</v>
      </c>
      <c r="L13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08" s="221" t="s">
        <v>321</v>
      </c>
      <c r="N1308" s="221" t="s">
        <v>956</v>
      </c>
      <c r="O1308" s="221" t="s">
        <v>4</v>
      </c>
      <c r="P1308" s="118"/>
    </row>
    <row r="1309" spans="2:16" x14ac:dyDescent="0.25">
      <c r="B1309" s="221" t="s">
        <v>73</v>
      </c>
      <c r="C1309" s="257" t="s">
        <v>601</v>
      </c>
      <c r="D1309" s="258">
        <v>44592</v>
      </c>
      <c r="E1309" s="221" t="s">
        <v>337</v>
      </c>
      <c r="F1309" s="260" t="s">
        <v>129</v>
      </c>
      <c r="G1309" s="261">
        <v>214.8</v>
      </c>
      <c r="H1309" s="123">
        <f>+ICF[[#This Row],[Сума във Валута]]/RESOURCE!$F$2</f>
        <v>66.382962942359939</v>
      </c>
      <c r="I1309" s="259" t="s">
        <v>338</v>
      </c>
      <c r="J1309" s="119"/>
      <c r="K1309" s="119">
        <f t="shared" si="19"/>
        <v>44592</v>
      </c>
      <c r="L13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09" s="221" t="s">
        <v>321</v>
      </c>
      <c r="N1309" s="221" t="s">
        <v>956</v>
      </c>
      <c r="O1309" s="221" t="s">
        <v>4</v>
      </c>
      <c r="P1309" s="118"/>
    </row>
    <row r="1310" spans="2:16" x14ac:dyDescent="0.25">
      <c r="B1310" s="221" t="s">
        <v>73</v>
      </c>
      <c r="C1310" s="257" t="s">
        <v>601</v>
      </c>
      <c r="D1310" s="258">
        <v>44593</v>
      </c>
      <c r="E1310" s="221" t="s">
        <v>337</v>
      </c>
      <c r="F1310" s="260" t="s">
        <v>129</v>
      </c>
      <c r="G1310" s="261">
        <v>695.56</v>
      </c>
      <c r="H1310" s="123">
        <f>+ICF[[#This Row],[Сума във Валута]]/RESOURCE!$F$2</f>
        <v>214.95965411633088</v>
      </c>
      <c r="I1310" s="259" t="s">
        <v>338</v>
      </c>
      <c r="J1310" s="119"/>
      <c r="K1310" s="119">
        <f t="shared" si="19"/>
        <v>44592</v>
      </c>
      <c r="L13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10" s="221" t="s">
        <v>321</v>
      </c>
      <c r="N1310" s="221" t="s">
        <v>956</v>
      </c>
      <c r="O1310" s="221" t="s">
        <v>4</v>
      </c>
      <c r="P1310" s="118"/>
    </row>
    <row r="1311" spans="2:16" x14ac:dyDescent="0.25">
      <c r="B1311" s="221" t="s">
        <v>73</v>
      </c>
      <c r="C1311" s="257" t="s">
        <v>601</v>
      </c>
      <c r="D1311" s="258">
        <v>44595</v>
      </c>
      <c r="E1311" s="221" t="s">
        <v>337</v>
      </c>
      <c r="F1311" s="260" t="s">
        <v>129</v>
      </c>
      <c r="G1311" s="261">
        <v>348.08</v>
      </c>
      <c r="H1311" s="123">
        <f>+ICF[[#This Row],[Сума във Валута]]/RESOURCE!$F$2</f>
        <v>107.5725406935598</v>
      </c>
      <c r="I1311" s="259" t="s">
        <v>338</v>
      </c>
      <c r="J1311" s="119"/>
      <c r="K1311" s="119">
        <f t="shared" si="19"/>
        <v>44592</v>
      </c>
      <c r="L13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11" s="221" t="s">
        <v>321</v>
      </c>
      <c r="N1311" s="221" t="s">
        <v>956</v>
      </c>
      <c r="O1311" s="221" t="s">
        <v>4</v>
      </c>
      <c r="P1311" s="118"/>
    </row>
    <row r="1312" spans="2:16" x14ac:dyDescent="0.25">
      <c r="B1312" s="221" t="s">
        <v>73</v>
      </c>
      <c r="C1312" s="257" t="s">
        <v>601</v>
      </c>
      <c r="D1312" s="258">
        <v>44598</v>
      </c>
      <c r="E1312" s="221" t="s">
        <v>337</v>
      </c>
      <c r="F1312" s="260" t="s">
        <v>129</v>
      </c>
      <c r="G1312" s="261">
        <v>242.17</v>
      </c>
      <c r="H1312" s="123">
        <f>+ICF[[#This Row],[Сума във Валута]]/RESOURCE!$F$2</f>
        <v>74.841536944838467</v>
      </c>
      <c r="I1312" s="259" t="s">
        <v>338</v>
      </c>
      <c r="J1312" s="119"/>
      <c r="K1312" s="119">
        <f t="shared" si="19"/>
        <v>44592</v>
      </c>
      <c r="L13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12" s="221" t="s">
        <v>321</v>
      </c>
      <c r="N1312" s="221" t="s">
        <v>956</v>
      </c>
      <c r="O1312" s="221" t="s">
        <v>4</v>
      </c>
      <c r="P1312" s="118"/>
    </row>
    <row r="1313" spans="2:16" x14ac:dyDescent="0.25">
      <c r="B1313" s="221" t="s">
        <v>73</v>
      </c>
      <c r="C1313" s="257" t="s">
        <v>601</v>
      </c>
      <c r="D1313" s="258">
        <v>44599</v>
      </c>
      <c r="E1313" s="221" t="s">
        <v>337</v>
      </c>
      <c r="F1313" s="260" t="s">
        <v>129</v>
      </c>
      <c r="G1313" s="261">
        <v>429</v>
      </c>
      <c r="H1313" s="123">
        <f>+ICF[[#This Row],[Сума във Валута]]/RESOURCE!$F$2</f>
        <v>132.58049861393116</v>
      </c>
      <c r="I1313" s="259" t="s">
        <v>338</v>
      </c>
      <c r="J1313" s="119"/>
      <c r="K1313" s="119">
        <f t="shared" si="19"/>
        <v>44592</v>
      </c>
      <c r="L13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313" s="221" t="s">
        <v>321</v>
      </c>
      <c r="N1313" s="221" t="s">
        <v>956</v>
      </c>
      <c r="O1313" s="221" t="s">
        <v>4</v>
      </c>
      <c r="P1313" s="118"/>
    </row>
    <row r="1314" spans="2:16" x14ac:dyDescent="0.25">
      <c r="B1314" s="221" t="s">
        <v>73</v>
      </c>
      <c r="C1314" s="257" t="s">
        <v>601</v>
      </c>
      <c r="D1314" s="258">
        <v>44602</v>
      </c>
      <c r="E1314" s="221" t="s">
        <v>337</v>
      </c>
      <c r="F1314" s="260" t="s">
        <v>129</v>
      </c>
      <c r="G1314" s="261">
        <v>429</v>
      </c>
      <c r="H1314" s="123">
        <f>+ICF[[#This Row],[Сума във Валута]]/RESOURCE!$F$2</f>
        <v>132.58049861393116</v>
      </c>
      <c r="I1314" s="259" t="s">
        <v>338</v>
      </c>
      <c r="J1314" s="119"/>
      <c r="K1314" s="119">
        <f t="shared" si="19"/>
        <v>44592</v>
      </c>
      <c r="L13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314" s="221" t="s">
        <v>321</v>
      </c>
      <c r="N1314" s="221" t="s">
        <v>956</v>
      </c>
      <c r="O1314" s="221" t="s">
        <v>4</v>
      </c>
      <c r="P1314" s="118"/>
    </row>
    <row r="1315" spans="2:16" x14ac:dyDescent="0.25">
      <c r="B1315" s="221" t="s">
        <v>73</v>
      </c>
      <c r="C1315" s="257" t="s">
        <v>601</v>
      </c>
      <c r="D1315" s="258">
        <v>44602</v>
      </c>
      <c r="E1315" s="221" t="s">
        <v>337</v>
      </c>
      <c r="F1315" s="260" t="s">
        <v>129</v>
      </c>
      <c r="G1315" s="261">
        <v>695.56</v>
      </c>
      <c r="H1315" s="123">
        <f>+ICF[[#This Row],[Сума във Валута]]/RESOURCE!$F$2</f>
        <v>214.95965411633088</v>
      </c>
      <c r="I1315" s="259" t="s">
        <v>338</v>
      </c>
      <c r="J1315" s="119"/>
      <c r="K1315" s="119">
        <f t="shared" si="19"/>
        <v>44592</v>
      </c>
      <c r="L13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315" s="221" t="s">
        <v>321</v>
      </c>
      <c r="N1315" s="221" t="s">
        <v>956</v>
      </c>
      <c r="O1315" s="221" t="s">
        <v>4</v>
      </c>
      <c r="P1315" s="118"/>
    </row>
    <row r="1316" spans="2:16" x14ac:dyDescent="0.25">
      <c r="B1316" s="221" t="s">
        <v>73</v>
      </c>
      <c r="C1316" s="257" t="s">
        <v>601</v>
      </c>
      <c r="D1316" s="258">
        <v>44605</v>
      </c>
      <c r="E1316" s="221" t="s">
        <v>337</v>
      </c>
      <c r="F1316" s="260" t="s">
        <v>129</v>
      </c>
      <c r="G1316" s="261">
        <v>695.56</v>
      </c>
      <c r="H1316" s="123">
        <f>+ICF[[#This Row],[Сума във Валута]]/RESOURCE!$F$2</f>
        <v>214.95965411633088</v>
      </c>
      <c r="I1316" s="259" t="s">
        <v>338</v>
      </c>
      <c r="J1316" s="119"/>
      <c r="K1316" s="119">
        <f t="shared" si="19"/>
        <v>44592</v>
      </c>
      <c r="L13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316" s="221" t="s">
        <v>321</v>
      </c>
      <c r="N1316" s="221" t="s">
        <v>956</v>
      </c>
      <c r="O1316" s="221" t="s">
        <v>4</v>
      </c>
      <c r="P1316" s="118"/>
    </row>
    <row r="1317" spans="2:16" x14ac:dyDescent="0.25">
      <c r="B1317" s="221" t="s">
        <v>73</v>
      </c>
      <c r="C1317" s="257" t="s">
        <v>601</v>
      </c>
      <c r="D1317" s="258">
        <v>44609</v>
      </c>
      <c r="E1317" s="221" t="s">
        <v>337</v>
      </c>
      <c r="F1317" s="260" t="s">
        <v>129</v>
      </c>
      <c r="G1317" s="261">
        <v>429</v>
      </c>
      <c r="H1317" s="123">
        <f>+ICF[[#This Row],[Сума във Валута]]/RESOURCE!$F$2</f>
        <v>132.58049861393116</v>
      </c>
      <c r="I1317" s="259" t="s">
        <v>338</v>
      </c>
      <c r="J1317" s="119"/>
      <c r="K1317" s="119">
        <f t="shared" si="19"/>
        <v>44592</v>
      </c>
      <c r="L13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317" s="221" t="s">
        <v>321</v>
      </c>
      <c r="N1317" s="221" t="s">
        <v>956</v>
      </c>
      <c r="O1317" s="221" t="s">
        <v>4</v>
      </c>
      <c r="P1317" s="118"/>
    </row>
    <row r="1318" spans="2:16" x14ac:dyDescent="0.25">
      <c r="B1318" s="221" t="s">
        <v>73</v>
      </c>
      <c r="C1318" s="257" t="s">
        <v>601</v>
      </c>
      <c r="D1318" s="258">
        <v>44617</v>
      </c>
      <c r="E1318" s="221" t="s">
        <v>337</v>
      </c>
      <c r="F1318" s="260" t="s">
        <v>129</v>
      </c>
      <c r="G1318" s="261">
        <v>429</v>
      </c>
      <c r="H1318" s="123">
        <f>+ICF[[#This Row],[Сума във Валута]]/RESOURCE!$F$2</f>
        <v>132.58049861393116</v>
      </c>
      <c r="I1318" s="259" t="s">
        <v>338</v>
      </c>
      <c r="J1318" s="119"/>
      <c r="K1318" s="119">
        <f t="shared" si="19"/>
        <v>44592</v>
      </c>
      <c r="L13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318" s="221" t="s">
        <v>321</v>
      </c>
      <c r="N1318" s="221" t="s">
        <v>956</v>
      </c>
      <c r="O1318" s="221" t="s">
        <v>4</v>
      </c>
      <c r="P1318" s="118"/>
    </row>
    <row r="1319" spans="2:16" x14ac:dyDescent="0.25">
      <c r="B1319" s="221" t="s">
        <v>73</v>
      </c>
      <c r="C1319" s="257" t="s">
        <v>601</v>
      </c>
      <c r="D1319" s="258">
        <v>44621</v>
      </c>
      <c r="E1319" s="221" t="s">
        <v>337</v>
      </c>
      <c r="F1319" s="260" t="s">
        <v>129</v>
      </c>
      <c r="G1319" s="261">
        <v>214.8</v>
      </c>
      <c r="H1319" s="123">
        <f>+ICF[[#This Row],[Сума във Валута]]/RESOURCE!$F$2</f>
        <v>66.382962942359939</v>
      </c>
      <c r="I1319" s="259" t="s">
        <v>338</v>
      </c>
      <c r="J1319" s="119"/>
      <c r="K1319" s="119">
        <f t="shared" si="19"/>
        <v>44592</v>
      </c>
      <c r="L13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319" s="221" t="s">
        <v>321</v>
      </c>
      <c r="N1319" s="221" t="s">
        <v>956</v>
      </c>
      <c r="O1319" s="221" t="s">
        <v>4</v>
      </c>
      <c r="P1319" s="118"/>
    </row>
    <row r="1320" spans="2:16" x14ac:dyDescent="0.25">
      <c r="B1320" s="221" t="s">
        <v>73</v>
      </c>
      <c r="C1320" s="257" t="s">
        <v>601</v>
      </c>
      <c r="D1320" s="258">
        <v>44635</v>
      </c>
      <c r="E1320" s="221" t="s">
        <v>337</v>
      </c>
      <c r="F1320" s="260" t="s">
        <v>129</v>
      </c>
      <c r="G1320" s="261">
        <v>695.56</v>
      </c>
      <c r="H1320" s="123">
        <f>+ICF[[#This Row],[Сума във Валута]]/RESOURCE!$F$2</f>
        <v>214.95965411633088</v>
      </c>
      <c r="I1320" s="259" t="s">
        <v>338</v>
      </c>
      <c r="J1320" s="119"/>
      <c r="K1320" s="119">
        <f t="shared" si="19"/>
        <v>44592</v>
      </c>
      <c r="L13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320" s="221" t="s">
        <v>321</v>
      </c>
      <c r="N1320" s="221" t="s">
        <v>956</v>
      </c>
      <c r="O1320" s="221" t="s">
        <v>4</v>
      </c>
      <c r="P1320" s="118"/>
    </row>
    <row r="1321" spans="2:16" x14ac:dyDescent="0.25">
      <c r="B1321" s="221" t="s">
        <v>73</v>
      </c>
      <c r="C1321" s="257" t="s">
        <v>601</v>
      </c>
      <c r="D1321" s="258">
        <v>44635</v>
      </c>
      <c r="E1321" s="221" t="s">
        <v>337</v>
      </c>
      <c r="F1321" s="260" t="s">
        <v>129</v>
      </c>
      <c r="G1321" s="261">
        <v>695.56</v>
      </c>
      <c r="H1321" s="123">
        <f>+ICF[[#This Row],[Сума във Валута]]/RESOURCE!$F$2</f>
        <v>214.95965411633088</v>
      </c>
      <c r="I1321" s="259" t="s">
        <v>338</v>
      </c>
      <c r="J1321" s="119"/>
      <c r="K1321" s="119">
        <f t="shared" si="19"/>
        <v>44592</v>
      </c>
      <c r="L13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321" s="221" t="s">
        <v>321</v>
      </c>
      <c r="N1321" s="221" t="s">
        <v>956</v>
      </c>
      <c r="O1321" s="221" t="s">
        <v>4</v>
      </c>
      <c r="P1321" s="118"/>
    </row>
    <row r="1322" spans="2:16" x14ac:dyDescent="0.25">
      <c r="B1322" s="221" t="s">
        <v>73</v>
      </c>
      <c r="C1322" s="257" t="s">
        <v>601</v>
      </c>
      <c r="D1322" s="258">
        <v>44635</v>
      </c>
      <c r="E1322" s="221" t="s">
        <v>337</v>
      </c>
      <c r="F1322" s="260" t="s">
        <v>129</v>
      </c>
      <c r="G1322" s="261">
        <v>429</v>
      </c>
      <c r="H1322" s="123">
        <f>+ICF[[#This Row],[Сума във Валута]]/RESOURCE!$F$2</f>
        <v>132.58049861393116</v>
      </c>
      <c r="I1322" s="259" t="s">
        <v>338</v>
      </c>
      <c r="J1322" s="119"/>
      <c r="K1322" s="119">
        <f t="shared" si="19"/>
        <v>44592</v>
      </c>
      <c r="L13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322" s="221" t="s">
        <v>321</v>
      </c>
      <c r="N1322" s="221" t="s">
        <v>956</v>
      </c>
      <c r="O1322" s="221" t="s">
        <v>4</v>
      </c>
      <c r="P1322" s="118"/>
    </row>
    <row r="1323" spans="2:16" x14ac:dyDescent="0.25">
      <c r="B1323" s="221" t="s">
        <v>73</v>
      </c>
      <c r="C1323" s="257" t="s">
        <v>601</v>
      </c>
      <c r="D1323" s="258">
        <v>44636</v>
      </c>
      <c r="E1323" s="221" t="s">
        <v>337</v>
      </c>
      <c r="F1323" s="260" t="s">
        <v>129</v>
      </c>
      <c r="G1323" s="261">
        <v>214.8</v>
      </c>
      <c r="H1323" s="123">
        <f>+ICF[[#This Row],[Сума във Валута]]/RESOURCE!$F$2</f>
        <v>66.382962942359939</v>
      </c>
      <c r="I1323" s="259" t="s">
        <v>338</v>
      </c>
      <c r="J1323" s="119"/>
      <c r="K1323" s="119">
        <f t="shared" si="19"/>
        <v>44592</v>
      </c>
      <c r="L13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323" s="221" t="s">
        <v>321</v>
      </c>
      <c r="N1323" s="221" t="s">
        <v>956</v>
      </c>
      <c r="O1323" s="221" t="s">
        <v>4</v>
      </c>
      <c r="P1323" s="118"/>
    </row>
    <row r="1324" spans="2:16" x14ac:dyDescent="0.25">
      <c r="B1324" s="221" t="s">
        <v>73</v>
      </c>
      <c r="C1324" s="257" t="s">
        <v>601</v>
      </c>
      <c r="D1324" s="258">
        <v>44654</v>
      </c>
      <c r="E1324" s="221" t="s">
        <v>337</v>
      </c>
      <c r="F1324" s="260" t="s">
        <v>129</v>
      </c>
      <c r="G1324" s="261">
        <v>429</v>
      </c>
      <c r="H1324" s="123">
        <f>+ICF[[#This Row],[Сума във Валута]]/RESOURCE!$F$2</f>
        <v>132.58049861393116</v>
      </c>
      <c r="I1324" s="259" t="s">
        <v>338</v>
      </c>
      <c r="J1324" s="119"/>
      <c r="K1324" s="119">
        <f t="shared" si="19"/>
        <v>44592</v>
      </c>
      <c r="L13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24" s="221" t="s">
        <v>321</v>
      </c>
      <c r="N1324" s="221" t="s">
        <v>956</v>
      </c>
      <c r="O1324" s="221" t="s">
        <v>4</v>
      </c>
      <c r="P1324" s="118"/>
    </row>
    <row r="1325" spans="2:16" x14ac:dyDescent="0.25">
      <c r="B1325" s="221" t="s">
        <v>73</v>
      </c>
      <c r="C1325" s="257" t="s">
        <v>601</v>
      </c>
      <c r="D1325" s="258">
        <v>44654</v>
      </c>
      <c r="E1325" s="221" t="s">
        <v>337</v>
      </c>
      <c r="F1325" s="260" t="s">
        <v>129</v>
      </c>
      <c r="G1325" s="261">
        <v>214.8</v>
      </c>
      <c r="H1325" s="123">
        <f>+ICF[[#This Row],[Сума във Валута]]/RESOURCE!$F$2</f>
        <v>66.382962942359939</v>
      </c>
      <c r="I1325" s="259" t="s">
        <v>338</v>
      </c>
      <c r="J1325" s="119"/>
      <c r="K1325" s="119">
        <f t="shared" si="19"/>
        <v>44592</v>
      </c>
      <c r="L13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25" s="221" t="s">
        <v>321</v>
      </c>
      <c r="N1325" s="221" t="s">
        <v>956</v>
      </c>
      <c r="O1325" s="221" t="s">
        <v>4</v>
      </c>
      <c r="P1325" s="118"/>
    </row>
    <row r="1326" spans="2:16" x14ac:dyDescent="0.25">
      <c r="B1326" s="221" t="s">
        <v>73</v>
      </c>
      <c r="C1326" s="257" t="s">
        <v>601</v>
      </c>
      <c r="D1326" s="258">
        <v>44664</v>
      </c>
      <c r="E1326" s="221" t="s">
        <v>337</v>
      </c>
      <c r="F1326" s="260" t="s">
        <v>129</v>
      </c>
      <c r="G1326" s="261">
        <v>141.02000000000001</v>
      </c>
      <c r="H1326" s="123">
        <f>+ICF[[#This Row],[Сума във Валута]]/RESOURCE!$F$2</f>
        <v>43.581589544374296</v>
      </c>
      <c r="I1326" s="259" t="s">
        <v>338</v>
      </c>
      <c r="J1326" s="119"/>
      <c r="K1326" s="119">
        <f t="shared" si="19"/>
        <v>44592</v>
      </c>
      <c r="L13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26" s="221" t="s">
        <v>321</v>
      </c>
      <c r="N1326" s="221" t="s">
        <v>956</v>
      </c>
      <c r="O1326" s="221" t="s">
        <v>4</v>
      </c>
      <c r="P1326" s="118"/>
    </row>
    <row r="1327" spans="2:16" x14ac:dyDescent="0.25">
      <c r="B1327" s="221" t="s">
        <v>73</v>
      </c>
      <c r="C1327" s="257" t="s">
        <v>601</v>
      </c>
      <c r="D1327" s="258">
        <v>44664</v>
      </c>
      <c r="E1327" s="221" t="s">
        <v>337</v>
      </c>
      <c r="F1327" s="260" t="s">
        <v>129</v>
      </c>
      <c r="G1327" s="261">
        <v>214.8</v>
      </c>
      <c r="H1327" s="123">
        <f>+ICF[[#This Row],[Сума във Валута]]/RESOURCE!$F$2</f>
        <v>66.382962942359939</v>
      </c>
      <c r="I1327" s="259" t="s">
        <v>338</v>
      </c>
      <c r="J1327" s="119"/>
      <c r="K1327" s="119">
        <f t="shared" si="19"/>
        <v>44592</v>
      </c>
      <c r="L13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27" s="221" t="s">
        <v>321</v>
      </c>
      <c r="N1327" s="221" t="s">
        <v>956</v>
      </c>
      <c r="O1327" s="221" t="s">
        <v>4</v>
      </c>
      <c r="P1327" s="118"/>
    </row>
    <row r="1328" spans="2:16" x14ac:dyDescent="0.25">
      <c r="B1328" s="221" t="s">
        <v>73</v>
      </c>
      <c r="C1328" s="257" t="s">
        <v>601</v>
      </c>
      <c r="D1328" s="258">
        <v>44664</v>
      </c>
      <c r="E1328" s="221" t="s">
        <v>337</v>
      </c>
      <c r="F1328" s="260" t="s">
        <v>129</v>
      </c>
      <c r="G1328" s="261">
        <v>429</v>
      </c>
      <c r="H1328" s="123">
        <f>+ICF[[#This Row],[Сума във Валута]]/RESOURCE!$F$2</f>
        <v>132.58049861393116</v>
      </c>
      <c r="I1328" s="259" t="s">
        <v>338</v>
      </c>
      <c r="J1328" s="119"/>
      <c r="K1328" s="119">
        <f t="shared" si="19"/>
        <v>44592</v>
      </c>
      <c r="L13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28" s="221" t="s">
        <v>321</v>
      </c>
      <c r="N1328" s="221" t="s">
        <v>956</v>
      </c>
      <c r="O1328" s="221" t="s">
        <v>4</v>
      </c>
      <c r="P1328" s="118"/>
    </row>
    <row r="1329" spans="2:16" x14ac:dyDescent="0.25">
      <c r="B1329" s="221" t="s">
        <v>73</v>
      </c>
      <c r="C1329" s="257" t="s">
        <v>601</v>
      </c>
      <c r="D1329" s="258">
        <v>44664</v>
      </c>
      <c r="E1329" s="221" t="s">
        <v>337</v>
      </c>
      <c r="F1329" s="260" t="s">
        <v>129</v>
      </c>
      <c r="G1329" s="261">
        <v>695.56</v>
      </c>
      <c r="H1329" s="123">
        <f>+ICF[[#This Row],[Сума във Валута]]/RESOURCE!$F$2</f>
        <v>214.95965411633088</v>
      </c>
      <c r="I1329" s="259" t="s">
        <v>338</v>
      </c>
      <c r="J1329" s="119"/>
      <c r="K1329" s="119">
        <f t="shared" si="19"/>
        <v>44592</v>
      </c>
      <c r="L13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29" s="221" t="s">
        <v>321</v>
      </c>
      <c r="N1329" s="221" t="s">
        <v>956</v>
      </c>
      <c r="O1329" s="221" t="s">
        <v>4</v>
      </c>
      <c r="P1329" s="118"/>
    </row>
    <row r="1330" spans="2:16" x14ac:dyDescent="0.25">
      <c r="B1330" s="221" t="s">
        <v>73</v>
      </c>
      <c r="C1330" s="257" t="s">
        <v>601</v>
      </c>
      <c r="D1330" s="258">
        <v>44665</v>
      </c>
      <c r="E1330" s="221" t="s">
        <v>337</v>
      </c>
      <c r="F1330" s="260" t="s">
        <v>129</v>
      </c>
      <c r="G1330" s="261">
        <v>214.8</v>
      </c>
      <c r="H1330" s="123">
        <f>+ICF[[#This Row],[Сума във Валута]]/RESOURCE!$F$2</f>
        <v>66.382962942359939</v>
      </c>
      <c r="I1330" s="259" t="s">
        <v>338</v>
      </c>
      <c r="J1330" s="119"/>
      <c r="K1330" s="119">
        <f t="shared" si="19"/>
        <v>44592</v>
      </c>
      <c r="L13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30" s="221" t="s">
        <v>321</v>
      </c>
      <c r="N1330" s="221" t="s">
        <v>956</v>
      </c>
      <c r="O1330" s="221" t="s">
        <v>4</v>
      </c>
      <c r="P1330" s="118"/>
    </row>
    <row r="1331" spans="2:16" x14ac:dyDescent="0.25">
      <c r="B1331" s="221" t="s">
        <v>73</v>
      </c>
      <c r="C1331" s="257" t="s">
        <v>601</v>
      </c>
      <c r="D1331" s="258">
        <v>44672</v>
      </c>
      <c r="E1331" s="221" t="s">
        <v>337</v>
      </c>
      <c r="F1331" s="260" t="s">
        <v>129</v>
      </c>
      <c r="G1331" s="261">
        <v>695.56</v>
      </c>
      <c r="H1331" s="123">
        <f>+ICF[[#This Row],[Сума във Валута]]/RESOURCE!$F$2</f>
        <v>214.95965411633088</v>
      </c>
      <c r="I1331" s="259" t="s">
        <v>338</v>
      </c>
      <c r="J1331" s="119"/>
      <c r="K1331" s="119">
        <f t="shared" si="19"/>
        <v>44592</v>
      </c>
      <c r="L13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31" s="221" t="s">
        <v>321</v>
      </c>
      <c r="N1331" s="221" t="s">
        <v>956</v>
      </c>
      <c r="O1331" s="221" t="s">
        <v>4</v>
      </c>
      <c r="P1331" s="118"/>
    </row>
    <row r="1332" spans="2:16" x14ac:dyDescent="0.25">
      <c r="B1332" s="221" t="s">
        <v>73</v>
      </c>
      <c r="C1332" s="257" t="s">
        <v>601</v>
      </c>
      <c r="D1332" s="258">
        <v>44676</v>
      </c>
      <c r="E1332" s="221" t="s">
        <v>337</v>
      </c>
      <c r="F1332" s="260" t="s">
        <v>129</v>
      </c>
      <c r="G1332" s="261">
        <v>429</v>
      </c>
      <c r="H1332" s="123">
        <f>+ICF[[#This Row],[Сума във Валута]]/RESOURCE!$F$2</f>
        <v>132.58049861393116</v>
      </c>
      <c r="I1332" s="259" t="s">
        <v>338</v>
      </c>
      <c r="J1332" s="119"/>
      <c r="K1332" s="119">
        <f t="shared" si="19"/>
        <v>44592</v>
      </c>
      <c r="L13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32" s="221" t="s">
        <v>321</v>
      </c>
      <c r="N1332" s="221" t="s">
        <v>956</v>
      </c>
      <c r="O1332" s="221" t="s">
        <v>4</v>
      </c>
      <c r="P1332" s="118"/>
    </row>
    <row r="1333" spans="2:16" x14ac:dyDescent="0.25">
      <c r="B1333" s="221" t="s">
        <v>73</v>
      </c>
      <c r="C1333" s="257" t="s">
        <v>601</v>
      </c>
      <c r="D1333" s="258">
        <v>44682</v>
      </c>
      <c r="E1333" s="221" t="s">
        <v>337</v>
      </c>
      <c r="F1333" s="260" t="s">
        <v>129</v>
      </c>
      <c r="G1333" s="261">
        <v>695.56</v>
      </c>
      <c r="H1333" s="123">
        <f>+ICF[[#This Row],[Сума във Валута]]/RESOURCE!$F$2</f>
        <v>214.95965411633088</v>
      </c>
      <c r="I1333" s="259" t="s">
        <v>338</v>
      </c>
      <c r="J1333" s="119"/>
      <c r="K1333" s="119">
        <f t="shared" si="19"/>
        <v>44592</v>
      </c>
      <c r="L13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33" s="221" t="s">
        <v>321</v>
      </c>
      <c r="N1333" s="221" t="s">
        <v>956</v>
      </c>
      <c r="O1333" s="221" t="s">
        <v>4</v>
      </c>
      <c r="P1333" s="118"/>
    </row>
    <row r="1334" spans="2:16" x14ac:dyDescent="0.25">
      <c r="B1334" s="221" t="s">
        <v>73</v>
      </c>
      <c r="C1334" s="257" t="s">
        <v>1117</v>
      </c>
      <c r="D1334" s="258">
        <v>44536</v>
      </c>
      <c r="E1334" s="221" t="s">
        <v>337</v>
      </c>
      <c r="F1334" s="260" t="s">
        <v>129</v>
      </c>
      <c r="G1334" s="261">
        <v>539.53599999999994</v>
      </c>
      <c r="H1334" s="123">
        <f>+ICF[[#This Row],[Сума във Валута]]/RESOURCE!$F$2</f>
        <v>166.74114662043345</v>
      </c>
      <c r="I1334" s="259" t="s">
        <v>338</v>
      </c>
      <c r="J1334" s="119"/>
      <c r="K1334" s="119">
        <f t="shared" si="19"/>
        <v>44592</v>
      </c>
      <c r="L13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34" s="221" t="s">
        <v>321</v>
      </c>
      <c r="N1334" s="221" t="s">
        <v>956</v>
      </c>
      <c r="O1334" s="221" t="s">
        <v>4</v>
      </c>
      <c r="P1334" s="118"/>
    </row>
    <row r="1335" spans="2:16" x14ac:dyDescent="0.25">
      <c r="B1335" s="221" t="s">
        <v>73</v>
      </c>
      <c r="C1335" s="257" t="s">
        <v>884</v>
      </c>
      <c r="D1335" s="258">
        <v>44558</v>
      </c>
      <c r="E1335" s="221" t="s">
        <v>337</v>
      </c>
      <c r="F1335" s="260" t="s">
        <v>129</v>
      </c>
      <c r="G1335" s="261">
        <v>310.59500000000003</v>
      </c>
      <c r="H1335" s="123">
        <f>+ICF[[#This Row],[Сума във Валута]]/RESOURCE!$F$2</f>
        <v>95.987971951034851</v>
      </c>
      <c r="I1335" s="259" t="s">
        <v>338</v>
      </c>
      <c r="J1335" s="119"/>
      <c r="K1335" s="119">
        <f t="shared" si="19"/>
        <v>44592</v>
      </c>
      <c r="L13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35" s="221" t="s">
        <v>321</v>
      </c>
      <c r="N1335" s="221" t="s">
        <v>956</v>
      </c>
      <c r="O1335" s="221" t="s">
        <v>4</v>
      </c>
      <c r="P1335" s="118"/>
    </row>
    <row r="1336" spans="2:16" x14ac:dyDescent="0.25">
      <c r="B1336" s="221" t="s">
        <v>73</v>
      </c>
      <c r="C1336" s="257" t="s">
        <v>884</v>
      </c>
      <c r="D1336" s="258">
        <v>44626</v>
      </c>
      <c r="E1336" s="221" t="s">
        <v>337</v>
      </c>
      <c r="F1336" s="260" t="s">
        <v>129</v>
      </c>
      <c r="G1336" s="261">
        <v>204.685</v>
      </c>
      <c r="H1336" s="123">
        <f>+ICF[[#This Row],[Сума във Валута]]/RESOURCE!$F$2</f>
        <v>63.256968202313516</v>
      </c>
      <c r="I1336" s="259" t="s">
        <v>338</v>
      </c>
      <c r="J1336" s="119"/>
      <c r="K1336" s="119">
        <f t="shared" si="19"/>
        <v>44592</v>
      </c>
      <c r="L13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336" s="221" t="s">
        <v>321</v>
      </c>
      <c r="N1336" s="221" t="s">
        <v>956</v>
      </c>
      <c r="O1336" s="221" t="s">
        <v>4</v>
      </c>
      <c r="P1336" s="118"/>
    </row>
    <row r="1337" spans="2:16" x14ac:dyDescent="0.25">
      <c r="B1337" s="221" t="s">
        <v>73</v>
      </c>
      <c r="C1337" s="257" t="s">
        <v>884</v>
      </c>
      <c r="D1337" s="258">
        <v>44638</v>
      </c>
      <c r="E1337" s="221" t="s">
        <v>337</v>
      </c>
      <c r="F1337" s="260" t="s">
        <v>129</v>
      </c>
      <c r="G1337" s="261">
        <v>239.19499999999999</v>
      </c>
      <c r="H1337" s="123">
        <f>+ICF[[#This Row],[Сума във Валута]]/RESOURCE!$F$2</f>
        <v>73.922126727177769</v>
      </c>
      <c r="I1337" s="259" t="s">
        <v>338</v>
      </c>
      <c r="J1337" s="119"/>
      <c r="K1337" s="119">
        <f t="shared" si="19"/>
        <v>44592</v>
      </c>
      <c r="L13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337" s="221" t="s">
        <v>321</v>
      </c>
      <c r="N1337" s="221" t="s">
        <v>956</v>
      </c>
      <c r="O1337" s="221" t="s">
        <v>4</v>
      </c>
      <c r="P1337" s="118"/>
    </row>
    <row r="1338" spans="2:16" x14ac:dyDescent="0.25">
      <c r="B1338" s="221" t="s">
        <v>73</v>
      </c>
      <c r="C1338" s="257" t="s">
        <v>884</v>
      </c>
      <c r="D1338" s="258">
        <v>44644</v>
      </c>
      <c r="E1338" s="221" t="s">
        <v>337</v>
      </c>
      <c r="F1338" s="260" t="s">
        <v>129</v>
      </c>
      <c r="G1338" s="261">
        <v>403.41500000000002</v>
      </c>
      <c r="H1338" s="123">
        <f>+ICF[[#This Row],[Сума във Валута]]/RESOURCE!$F$2</f>
        <v>124.67357074204904</v>
      </c>
      <c r="I1338" s="259" t="s">
        <v>338</v>
      </c>
      <c r="J1338" s="119"/>
      <c r="K1338" s="119">
        <f t="shared" si="19"/>
        <v>44592</v>
      </c>
      <c r="L13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338" s="221" t="s">
        <v>321</v>
      </c>
      <c r="N1338" s="221" t="s">
        <v>956</v>
      </c>
      <c r="O1338" s="221" t="s">
        <v>4</v>
      </c>
      <c r="P1338" s="118"/>
    </row>
    <row r="1339" spans="2:16" x14ac:dyDescent="0.25">
      <c r="B1339" s="221" t="s">
        <v>73</v>
      </c>
      <c r="C1339" s="257" t="s">
        <v>884</v>
      </c>
      <c r="D1339" s="258">
        <v>44664</v>
      </c>
      <c r="E1339" s="221" t="s">
        <v>337</v>
      </c>
      <c r="F1339" s="260" t="s">
        <v>129</v>
      </c>
      <c r="G1339" s="261">
        <v>169.31800000000001</v>
      </c>
      <c r="H1339" s="123">
        <f>+ICF[[#This Row],[Сума във Валута]]/RESOURCE!$F$2</f>
        <v>52.32695772567272</v>
      </c>
      <c r="I1339" s="259" t="s">
        <v>338</v>
      </c>
      <c r="J1339" s="119"/>
      <c r="K1339" s="119">
        <f t="shared" si="19"/>
        <v>44592</v>
      </c>
      <c r="L13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39" s="221" t="s">
        <v>321</v>
      </c>
      <c r="N1339" s="221" t="s">
        <v>956</v>
      </c>
      <c r="O1339" s="221" t="s">
        <v>4</v>
      </c>
      <c r="P1339" s="118"/>
    </row>
    <row r="1340" spans="2:16" x14ac:dyDescent="0.25">
      <c r="B1340" s="221" t="s">
        <v>73</v>
      </c>
      <c r="C1340" s="257" t="s">
        <v>731</v>
      </c>
      <c r="D1340" s="258">
        <v>44620</v>
      </c>
      <c r="E1340" s="221" t="s">
        <v>337</v>
      </c>
      <c r="F1340" s="260" t="s">
        <v>129</v>
      </c>
      <c r="G1340" s="261">
        <v>2823.221</v>
      </c>
      <c r="H1340" s="123">
        <f>+ICF[[#This Row],[Сума във Валута]]/RESOURCE!$F$2</f>
        <v>872.50360810564405</v>
      </c>
      <c r="I1340" s="259" t="s">
        <v>338</v>
      </c>
      <c r="J1340" s="119"/>
      <c r="K1340" s="119">
        <f t="shared" si="19"/>
        <v>44592</v>
      </c>
      <c r="L13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340" s="221" t="s">
        <v>321</v>
      </c>
      <c r="N1340" s="221" t="s">
        <v>956</v>
      </c>
      <c r="O1340" s="221" t="s">
        <v>4</v>
      </c>
      <c r="P1340" s="118"/>
    </row>
    <row r="1341" spans="2:16" x14ac:dyDescent="0.25">
      <c r="B1341" s="221" t="s">
        <v>73</v>
      </c>
      <c r="C1341" s="257" t="s">
        <v>731</v>
      </c>
      <c r="D1341" s="258">
        <v>44620</v>
      </c>
      <c r="E1341" s="221" t="s">
        <v>337</v>
      </c>
      <c r="F1341" s="260" t="s">
        <v>129</v>
      </c>
      <c r="G1341" s="261">
        <v>1345.7760000000001</v>
      </c>
      <c r="H1341" s="123">
        <f>+ICF[[#This Row],[Сума във Валута]]/RESOURCE!$F$2</f>
        <v>415.90595128825601</v>
      </c>
      <c r="I1341" s="259" t="s">
        <v>338</v>
      </c>
      <c r="J1341" s="119"/>
      <c r="K1341" s="119">
        <f t="shared" si="19"/>
        <v>44592</v>
      </c>
      <c r="L13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341" s="221" t="s">
        <v>321</v>
      </c>
      <c r="N1341" s="221" t="s">
        <v>956</v>
      </c>
      <c r="O1341" s="221" t="s">
        <v>4</v>
      </c>
      <c r="P1341" s="118"/>
    </row>
    <row r="1342" spans="2:16" x14ac:dyDescent="0.25">
      <c r="B1342" s="221" t="s">
        <v>73</v>
      </c>
      <c r="C1342" s="257" t="s">
        <v>731</v>
      </c>
      <c r="D1342" s="258">
        <v>44620</v>
      </c>
      <c r="E1342" s="221" t="s">
        <v>337</v>
      </c>
      <c r="F1342" s="260" t="s">
        <v>129</v>
      </c>
      <c r="G1342" s="261">
        <v>2281.2950000000001</v>
      </c>
      <c r="H1342" s="123">
        <f>+ICF[[#This Row],[Сума във Валута]]/RESOURCE!$F$2</f>
        <v>705.02384285656888</v>
      </c>
      <c r="I1342" s="259" t="s">
        <v>338</v>
      </c>
      <c r="J1342" s="119"/>
      <c r="K1342" s="119">
        <f t="shared" si="19"/>
        <v>44592</v>
      </c>
      <c r="L13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342" s="221" t="s">
        <v>321</v>
      </c>
      <c r="N1342" s="221" t="s">
        <v>956</v>
      </c>
      <c r="O1342" s="221" t="s">
        <v>4</v>
      </c>
      <c r="P1342" s="118"/>
    </row>
    <row r="1343" spans="2:16" x14ac:dyDescent="0.25">
      <c r="B1343" s="221" t="s">
        <v>73</v>
      </c>
      <c r="C1343" s="257" t="s">
        <v>731</v>
      </c>
      <c r="D1343" s="258">
        <v>44620</v>
      </c>
      <c r="E1343" s="221" t="s">
        <v>337</v>
      </c>
      <c r="F1343" s="260" t="s">
        <v>129</v>
      </c>
      <c r="G1343" s="261">
        <v>548.952</v>
      </c>
      <c r="H1343" s="123">
        <f>+ICF[[#This Row],[Сума във Валута]]/RESOURCE!$F$2</f>
        <v>169.65111859001104</v>
      </c>
      <c r="I1343" s="259" t="s">
        <v>338</v>
      </c>
      <c r="J1343" s="119"/>
      <c r="K1343" s="119">
        <f t="shared" si="19"/>
        <v>44592</v>
      </c>
      <c r="L13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343" s="221" t="s">
        <v>321</v>
      </c>
      <c r="N1343" s="221" t="s">
        <v>956</v>
      </c>
      <c r="O1343" s="221" t="s">
        <v>4</v>
      </c>
      <c r="P1343" s="118"/>
    </row>
    <row r="1344" spans="2:16" x14ac:dyDescent="0.25">
      <c r="B1344" s="221" t="s">
        <v>73</v>
      </c>
      <c r="C1344" s="257" t="s">
        <v>731</v>
      </c>
      <c r="D1344" s="258">
        <v>44649</v>
      </c>
      <c r="E1344" s="221" t="s">
        <v>337</v>
      </c>
      <c r="F1344" s="260" t="s">
        <v>129</v>
      </c>
      <c r="G1344" s="261">
        <v>274.77600000000001</v>
      </c>
      <c r="H1344" s="123">
        <f>+ICF[[#This Row],[Сума във Валута]]/RESOURCE!$F$2</f>
        <v>84.91827293039988</v>
      </c>
      <c r="I1344" s="259" t="s">
        <v>338</v>
      </c>
      <c r="J1344" s="119"/>
      <c r="K1344" s="119">
        <f t="shared" si="19"/>
        <v>44592</v>
      </c>
      <c r="L13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44" s="221" t="s">
        <v>321</v>
      </c>
      <c r="N1344" s="221" t="s">
        <v>956</v>
      </c>
      <c r="O1344" s="221" t="s">
        <v>4</v>
      </c>
      <c r="P1344" s="118"/>
    </row>
    <row r="1345" spans="2:16" x14ac:dyDescent="0.25">
      <c r="B1345" s="221" t="s">
        <v>73</v>
      </c>
      <c r="C1345" s="257" t="s">
        <v>731</v>
      </c>
      <c r="D1345" s="258">
        <v>44649</v>
      </c>
      <c r="E1345" s="221" t="s">
        <v>337</v>
      </c>
      <c r="F1345" s="260" t="s">
        <v>129</v>
      </c>
      <c r="G1345" s="261">
        <v>823.12800000000004</v>
      </c>
      <c r="H1345" s="123">
        <f>+ICF[[#This Row],[Сума във Валута]]/RESOURCE!$F$2</f>
        <v>254.38396424962221</v>
      </c>
      <c r="I1345" s="259" t="s">
        <v>338</v>
      </c>
      <c r="J1345" s="119"/>
      <c r="K1345" s="119">
        <f t="shared" si="19"/>
        <v>44592</v>
      </c>
      <c r="L13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45" s="221" t="s">
        <v>321</v>
      </c>
      <c r="N1345" s="221" t="s">
        <v>956</v>
      </c>
      <c r="O1345" s="221" t="s">
        <v>4</v>
      </c>
      <c r="P1345" s="118"/>
    </row>
    <row r="1346" spans="2:16" x14ac:dyDescent="0.25">
      <c r="B1346" s="221" t="s">
        <v>73</v>
      </c>
      <c r="C1346" s="257" t="s">
        <v>731</v>
      </c>
      <c r="D1346" s="258">
        <v>44649</v>
      </c>
      <c r="E1346" s="221" t="s">
        <v>337</v>
      </c>
      <c r="F1346" s="260" t="s">
        <v>129</v>
      </c>
      <c r="G1346" s="261">
        <v>274.77600000000001</v>
      </c>
      <c r="H1346" s="123">
        <f>+ICF[[#This Row],[Сума във Валута]]/RESOURCE!$F$2</f>
        <v>84.91827293039988</v>
      </c>
      <c r="I1346" s="259" t="s">
        <v>338</v>
      </c>
      <c r="J1346" s="119"/>
      <c r="K1346" s="119">
        <f t="shared" ref="K1346:K1409" si="20">$K$1</f>
        <v>44592</v>
      </c>
      <c r="L13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46" s="221" t="s">
        <v>321</v>
      </c>
      <c r="N1346" s="221" t="s">
        <v>956</v>
      </c>
      <c r="O1346" s="221" t="s">
        <v>4</v>
      </c>
      <c r="P1346" s="118"/>
    </row>
    <row r="1347" spans="2:16" x14ac:dyDescent="0.25">
      <c r="B1347" s="221" t="s">
        <v>73</v>
      </c>
      <c r="C1347" s="257" t="s">
        <v>731</v>
      </c>
      <c r="D1347" s="258">
        <v>44649</v>
      </c>
      <c r="E1347" s="221" t="s">
        <v>337</v>
      </c>
      <c r="F1347" s="260" t="s">
        <v>129</v>
      </c>
      <c r="G1347" s="261">
        <v>1071.5999999999999</v>
      </c>
      <c r="H1347" s="123">
        <f>+ICF[[#This Row],[Сума във Валута]]/RESOURCE!$F$2</f>
        <v>331.17310562864475</v>
      </c>
      <c r="I1347" s="259" t="s">
        <v>338</v>
      </c>
      <c r="J1347" s="119"/>
      <c r="K1347" s="119">
        <f t="shared" si="20"/>
        <v>44592</v>
      </c>
      <c r="L13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47" s="221" t="s">
        <v>321</v>
      </c>
      <c r="N1347" s="221" t="s">
        <v>956</v>
      </c>
      <c r="O1347" s="221" t="s">
        <v>4</v>
      </c>
      <c r="P1347" s="118"/>
    </row>
    <row r="1348" spans="2:16" x14ac:dyDescent="0.25">
      <c r="B1348" s="221" t="s">
        <v>73</v>
      </c>
      <c r="C1348" s="257" t="s">
        <v>731</v>
      </c>
      <c r="D1348" s="258">
        <v>44649</v>
      </c>
      <c r="E1348" s="221" t="s">
        <v>337</v>
      </c>
      <c r="F1348" s="260" t="s">
        <v>129</v>
      </c>
      <c r="G1348" s="261">
        <v>725.66700000000003</v>
      </c>
      <c r="H1348" s="123">
        <f>+ICF[[#This Row],[Сума във Валута]]/RESOURCE!$F$2</f>
        <v>224.26408551905729</v>
      </c>
      <c r="I1348" s="259" t="s">
        <v>338</v>
      </c>
      <c r="J1348" s="119"/>
      <c r="K1348" s="119">
        <f t="shared" si="20"/>
        <v>44592</v>
      </c>
      <c r="L13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48" s="221" t="s">
        <v>321</v>
      </c>
      <c r="N1348" s="221" t="s">
        <v>956</v>
      </c>
      <c r="O1348" s="221" t="s">
        <v>4</v>
      </c>
      <c r="P1348" s="118"/>
    </row>
    <row r="1349" spans="2:16" x14ac:dyDescent="0.25">
      <c r="B1349" s="221" t="s">
        <v>73</v>
      </c>
      <c r="C1349" s="257" t="s">
        <v>731</v>
      </c>
      <c r="D1349" s="258">
        <v>44682</v>
      </c>
      <c r="E1349" s="221" t="s">
        <v>337</v>
      </c>
      <c r="F1349" s="260" t="s">
        <v>129</v>
      </c>
      <c r="G1349" s="261">
        <v>4600.5450000000001</v>
      </c>
      <c r="H1349" s="123">
        <f>+ICF[[#This Row],[Сума във Валута]]/RESOURCE!$F$2</f>
        <v>1421.7775058177806</v>
      </c>
      <c r="I1349" s="259" t="s">
        <v>338</v>
      </c>
      <c r="J1349" s="119"/>
      <c r="K1349" s="119">
        <f t="shared" si="20"/>
        <v>44592</v>
      </c>
      <c r="L13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49" s="221" t="s">
        <v>321</v>
      </c>
      <c r="N1349" s="221" t="s">
        <v>956</v>
      </c>
      <c r="O1349" s="221" t="s">
        <v>4</v>
      </c>
      <c r="P1349" s="118"/>
    </row>
    <row r="1350" spans="2:16" x14ac:dyDescent="0.25">
      <c r="B1350" s="221" t="s">
        <v>73</v>
      </c>
      <c r="C1350" s="257" t="s">
        <v>731</v>
      </c>
      <c r="D1350" s="258">
        <v>44682</v>
      </c>
      <c r="E1350" s="221" t="s">
        <v>337</v>
      </c>
      <c r="F1350" s="260" t="s">
        <v>129</v>
      </c>
      <c r="G1350" s="261">
        <v>1093.02</v>
      </c>
      <c r="H1350" s="123">
        <f>+ICF[[#This Row],[Сума във Валута]]/RESOURCE!$F$2</f>
        <v>337.7928591958019</v>
      </c>
      <c r="I1350" s="259" t="s">
        <v>338</v>
      </c>
      <c r="J1350" s="119"/>
      <c r="K1350" s="119">
        <f t="shared" si="20"/>
        <v>44592</v>
      </c>
      <c r="L13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0" s="221" t="s">
        <v>321</v>
      </c>
      <c r="N1350" s="221" t="s">
        <v>956</v>
      </c>
      <c r="O1350" s="221" t="s">
        <v>4</v>
      </c>
      <c r="P1350" s="118"/>
    </row>
    <row r="1351" spans="2:16" x14ac:dyDescent="0.25">
      <c r="B1351" s="221" t="s">
        <v>73</v>
      </c>
      <c r="C1351" s="257" t="s">
        <v>874</v>
      </c>
      <c r="D1351" s="258">
        <v>44668</v>
      </c>
      <c r="E1351" s="221" t="s">
        <v>337</v>
      </c>
      <c r="F1351" s="260" t="s">
        <v>129</v>
      </c>
      <c r="G1351" s="261">
        <v>279.30399999999997</v>
      </c>
      <c r="H1351" s="123">
        <f>+ICF[[#This Row],[Сума във Валута]]/RESOURCE!$F$2</f>
        <v>86.317630733952029</v>
      </c>
      <c r="I1351" s="259" t="s">
        <v>338</v>
      </c>
      <c r="J1351" s="119"/>
      <c r="K1351" s="119">
        <f t="shared" si="20"/>
        <v>44592</v>
      </c>
      <c r="L13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1" s="221" t="s">
        <v>321</v>
      </c>
      <c r="N1351" s="221" t="s">
        <v>956</v>
      </c>
      <c r="O1351" s="221" t="s">
        <v>4</v>
      </c>
      <c r="P1351" s="118"/>
    </row>
    <row r="1352" spans="2:16" x14ac:dyDescent="0.25">
      <c r="B1352" s="221" t="s">
        <v>73</v>
      </c>
      <c r="C1352" s="257" t="s">
        <v>874</v>
      </c>
      <c r="D1352" s="258">
        <v>44670</v>
      </c>
      <c r="E1352" s="221" t="s">
        <v>337</v>
      </c>
      <c r="F1352" s="260" t="s">
        <v>129</v>
      </c>
      <c r="G1352" s="261">
        <v>895.29200000000003</v>
      </c>
      <c r="H1352" s="123">
        <f>+ICF[[#This Row],[Сума във Валута]]/RESOURCE!$F$2</f>
        <v>276.68592019828355</v>
      </c>
      <c r="I1352" s="259" t="s">
        <v>338</v>
      </c>
      <c r="J1352" s="119"/>
      <c r="K1352" s="119">
        <f t="shared" si="20"/>
        <v>44592</v>
      </c>
      <c r="L13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2" s="221" t="s">
        <v>321</v>
      </c>
      <c r="N1352" s="221" t="s">
        <v>956</v>
      </c>
      <c r="O1352" s="221" t="s">
        <v>4</v>
      </c>
      <c r="P1352" s="118"/>
    </row>
    <row r="1353" spans="2:16" x14ac:dyDescent="0.25">
      <c r="B1353" s="221" t="s">
        <v>73</v>
      </c>
      <c r="C1353" s="257" t="s">
        <v>848</v>
      </c>
      <c r="D1353" s="258">
        <v>44650</v>
      </c>
      <c r="E1353" s="221" t="s">
        <v>337</v>
      </c>
      <c r="F1353" s="260" t="s">
        <v>129</v>
      </c>
      <c r="G1353" s="261">
        <v>270.18299999999999</v>
      </c>
      <c r="H1353" s="123">
        <f>+ICF[[#This Row],[Сума във Валута]]/RESOURCE!$F$2</f>
        <v>83.498827172512264</v>
      </c>
      <c r="I1353" s="259" t="s">
        <v>338</v>
      </c>
      <c r="J1353" s="119"/>
      <c r="K1353" s="119">
        <f t="shared" si="20"/>
        <v>44592</v>
      </c>
      <c r="L13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3" s="221" t="s">
        <v>321</v>
      </c>
      <c r="N1353" s="221" t="s">
        <v>956</v>
      </c>
      <c r="O1353" s="221" t="s">
        <v>4</v>
      </c>
      <c r="P1353" s="118"/>
    </row>
    <row r="1354" spans="2:16" x14ac:dyDescent="0.25">
      <c r="B1354" s="221" t="s">
        <v>73</v>
      </c>
      <c r="C1354" s="257" t="s">
        <v>822</v>
      </c>
      <c r="D1354" s="258">
        <v>44712</v>
      </c>
      <c r="E1354" s="221" t="s">
        <v>337</v>
      </c>
      <c r="F1354" s="260" t="s">
        <v>129</v>
      </c>
      <c r="G1354" s="261">
        <v>1704.229</v>
      </c>
      <c r="H1354" s="123">
        <f>+ICF[[#This Row],[Сума във Валута]]/RESOURCE!$F$2</f>
        <v>526.68422044830129</v>
      </c>
      <c r="I1354" s="259" t="s">
        <v>338</v>
      </c>
      <c r="J1354" s="119"/>
      <c r="K1354" s="119">
        <f t="shared" si="20"/>
        <v>44592</v>
      </c>
      <c r="L13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4" s="221" t="s">
        <v>321</v>
      </c>
      <c r="N1354" s="221" t="s">
        <v>956</v>
      </c>
      <c r="O1354" s="221" t="s">
        <v>4</v>
      </c>
      <c r="P1354" s="118"/>
    </row>
    <row r="1355" spans="2:16" x14ac:dyDescent="0.25">
      <c r="B1355" s="221" t="s">
        <v>73</v>
      </c>
      <c r="C1355" s="257" t="s">
        <v>593</v>
      </c>
      <c r="D1355" s="258">
        <v>44657</v>
      </c>
      <c r="E1355" s="221" t="s">
        <v>337</v>
      </c>
      <c r="F1355" s="260" t="s">
        <v>129</v>
      </c>
      <c r="G1355" s="261">
        <v>108.17</v>
      </c>
      <c r="H1355" s="123">
        <f>+ICF[[#This Row],[Сума във Валута]]/RESOURCE!$F$2</f>
        <v>33.429446468692149</v>
      </c>
      <c r="I1355" s="259" t="s">
        <v>338</v>
      </c>
      <c r="J1355" s="119"/>
      <c r="K1355" s="119">
        <f t="shared" si="20"/>
        <v>44592</v>
      </c>
      <c r="L13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5" s="221" t="s">
        <v>321</v>
      </c>
      <c r="N1355" s="221" t="s">
        <v>956</v>
      </c>
      <c r="O1355" s="221" t="s">
        <v>4</v>
      </c>
      <c r="P1355" s="118"/>
    </row>
    <row r="1356" spans="2:16" x14ac:dyDescent="0.25">
      <c r="B1356" s="221" t="s">
        <v>73</v>
      </c>
      <c r="C1356" s="257" t="s">
        <v>593</v>
      </c>
      <c r="D1356" s="258">
        <v>44681</v>
      </c>
      <c r="E1356" s="221" t="s">
        <v>337</v>
      </c>
      <c r="F1356" s="260" t="s">
        <v>129</v>
      </c>
      <c r="G1356" s="261">
        <v>3310.1210000000001</v>
      </c>
      <c r="H1356" s="123">
        <f>+ICF[[#This Row],[Сума във Валута]]/RESOURCE!$F$2</f>
        <v>1022.9778383506863</v>
      </c>
      <c r="I1356" s="259" t="s">
        <v>338</v>
      </c>
      <c r="J1356" s="119"/>
      <c r="K1356" s="119">
        <f t="shared" si="20"/>
        <v>44592</v>
      </c>
      <c r="L13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6" s="221" t="s">
        <v>321</v>
      </c>
      <c r="N1356" s="221" t="s">
        <v>956</v>
      </c>
      <c r="O1356" s="221" t="s">
        <v>4</v>
      </c>
      <c r="P1356" s="118"/>
    </row>
    <row r="1357" spans="2:16" x14ac:dyDescent="0.25">
      <c r="B1357" s="221" t="s">
        <v>73</v>
      </c>
      <c r="C1357" s="257" t="s">
        <v>593</v>
      </c>
      <c r="D1357" s="258">
        <v>44712</v>
      </c>
      <c r="E1357" s="221" t="s">
        <v>337</v>
      </c>
      <c r="F1357" s="260" t="s">
        <v>129</v>
      </c>
      <c r="G1357" s="261">
        <v>927.07500000000005</v>
      </c>
      <c r="H1357" s="123">
        <f>+ICF[[#This Row],[Сума във Валута]]/RESOURCE!$F$2</f>
        <v>286.5083117774131</v>
      </c>
      <c r="I1357" s="259" t="s">
        <v>338</v>
      </c>
      <c r="J1357" s="119"/>
      <c r="K1357" s="119">
        <f t="shared" si="20"/>
        <v>44592</v>
      </c>
      <c r="L13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7" s="221" t="s">
        <v>321</v>
      </c>
      <c r="N1357" s="221" t="s">
        <v>956</v>
      </c>
      <c r="O1357" s="221" t="s">
        <v>4</v>
      </c>
      <c r="P1357" s="118"/>
    </row>
    <row r="1358" spans="2:16" x14ac:dyDescent="0.25">
      <c r="B1358" s="221" t="s">
        <v>73</v>
      </c>
      <c r="C1358" s="257" t="s">
        <v>571</v>
      </c>
      <c r="D1358" s="258">
        <v>44681</v>
      </c>
      <c r="E1358" s="221" t="s">
        <v>337</v>
      </c>
      <c r="F1358" s="260" t="s">
        <v>129</v>
      </c>
      <c r="G1358" s="261">
        <v>1009.91</v>
      </c>
      <c r="H1358" s="123">
        <f>+ICF[[#This Row],[Сума във Валута]]/RESOURCE!$F$2</f>
        <v>312.10809173705178</v>
      </c>
      <c r="I1358" s="259" t="s">
        <v>338</v>
      </c>
      <c r="J1358" s="119"/>
      <c r="K1358" s="119">
        <f t="shared" si="20"/>
        <v>44592</v>
      </c>
      <c r="L13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8" s="221" t="s">
        <v>321</v>
      </c>
      <c r="N1358" s="221" t="s">
        <v>956</v>
      </c>
      <c r="O1358" s="221" t="s">
        <v>4</v>
      </c>
      <c r="P1358" s="118"/>
    </row>
    <row r="1359" spans="2:16" x14ac:dyDescent="0.25">
      <c r="B1359" s="221" t="s">
        <v>73</v>
      </c>
      <c r="C1359" s="257" t="s">
        <v>571</v>
      </c>
      <c r="D1359" s="258">
        <v>44712</v>
      </c>
      <c r="E1359" s="221" t="s">
        <v>337</v>
      </c>
      <c r="F1359" s="260" t="s">
        <v>129</v>
      </c>
      <c r="G1359" s="261">
        <v>646.85699999999997</v>
      </c>
      <c r="H1359" s="123">
        <f>+ICF[[#This Row],[Сума във Валута]]/RESOURCE!$F$2</f>
        <v>199.90821350095956</v>
      </c>
      <c r="I1359" s="259" t="s">
        <v>338</v>
      </c>
      <c r="J1359" s="119"/>
      <c r="K1359" s="119">
        <f t="shared" si="20"/>
        <v>44592</v>
      </c>
      <c r="L13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59" s="221" t="s">
        <v>321</v>
      </c>
      <c r="N1359" s="221" t="s">
        <v>956</v>
      </c>
      <c r="O1359" s="221" t="s">
        <v>4</v>
      </c>
      <c r="P1359" s="118"/>
    </row>
    <row r="1360" spans="2:16" x14ac:dyDescent="0.25">
      <c r="B1360" s="221" t="s">
        <v>73</v>
      </c>
      <c r="C1360" s="257" t="s">
        <v>1288</v>
      </c>
      <c r="D1360" s="258">
        <v>44712</v>
      </c>
      <c r="E1360" s="221" t="s">
        <v>337</v>
      </c>
      <c r="F1360" s="260" t="s">
        <v>129</v>
      </c>
      <c r="G1360" s="261">
        <v>5548.3450000000003</v>
      </c>
      <c r="H1360" s="123">
        <f>+ICF[[#This Row],[Сума във Валута]]/RESOURCE!$F$2</f>
        <v>1714.6907845736873</v>
      </c>
      <c r="I1360" s="259" t="s">
        <v>338</v>
      </c>
      <c r="J1360" s="119"/>
      <c r="K1360" s="119">
        <f t="shared" si="20"/>
        <v>44592</v>
      </c>
      <c r="L13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60" s="221" t="s">
        <v>321</v>
      </c>
      <c r="N1360" s="221" t="s">
        <v>956</v>
      </c>
      <c r="O1360" s="221" t="s">
        <v>4</v>
      </c>
      <c r="P1360" s="118"/>
    </row>
    <row r="1361" spans="2:16" x14ac:dyDescent="0.25">
      <c r="B1361" s="221" t="s">
        <v>73</v>
      </c>
      <c r="C1361" s="257" t="s">
        <v>1289</v>
      </c>
      <c r="D1361" s="258">
        <v>44314</v>
      </c>
      <c r="E1361" s="221" t="s">
        <v>337</v>
      </c>
      <c r="F1361" s="260" t="s">
        <v>129</v>
      </c>
      <c r="G1361" s="261">
        <v>1675.8630000000001</v>
      </c>
      <c r="H1361" s="123">
        <f>+ICF[[#This Row],[Сума във Валута]]/RESOURCE!$F$2</f>
        <v>517.91783717631358</v>
      </c>
      <c r="I1361" s="259" t="s">
        <v>338</v>
      </c>
      <c r="J1361" s="119"/>
      <c r="K1361" s="119">
        <f t="shared" si="20"/>
        <v>44592</v>
      </c>
      <c r="L13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61" s="221" t="s">
        <v>321</v>
      </c>
      <c r="N1361" s="221" t="s">
        <v>956</v>
      </c>
      <c r="O1361" s="221" t="s">
        <v>4</v>
      </c>
      <c r="P1361" s="118"/>
    </row>
    <row r="1362" spans="2:16" x14ac:dyDescent="0.25">
      <c r="B1362" s="221" t="s">
        <v>73</v>
      </c>
      <c r="C1362" s="257" t="s">
        <v>1290</v>
      </c>
      <c r="D1362" s="258">
        <v>44681</v>
      </c>
      <c r="E1362" s="221" t="s">
        <v>337</v>
      </c>
      <c r="F1362" s="260" t="s">
        <v>129</v>
      </c>
      <c r="G1362" s="261">
        <v>1609.8679999999999</v>
      </c>
      <c r="H1362" s="123">
        <f>+ICF[[#This Row],[Сума във Валута]]/RESOURCE!$F$2</f>
        <v>497.52238261681146</v>
      </c>
      <c r="I1362" s="259" t="s">
        <v>338</v>
      </c>
      <c r="J1362" s="119"/>
      <c r="K1362" s="119">
        <f t="shared" si="20"/>
        <v>44592</v>
      </c>
      <c r="L13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62" s="221" t="s">
        <v>321</v>
      </c>
      <c r="N1362" s="221" t="s">
        <v>956</v>
      </c>
      <c r="O1362" s="221" t="s">
        <v>4</v>
      </c>
      <c r="P1362" s="118"/>
    </row>
    <row r="1363" spans="2:16" x14ac:dyDescent="0.25">
      <c r="B1363" s="221" t="s">
        <v>73</v>
      </c>
      <c r="C1363" s="257" t="s">
        <v>1290</v>
      </c>
      <c r="D1363" s="258">
        <v>44712</v>
      </c>
      <c r="E1363" s="221" t="s">
        <v>337</v>
      </c>
      <c r="F1363" s="260" t="s">
        <v>129</v>
      </c>
      <c r="G1363" s="261">
        <v>315.39999999999998</v>
      </c>
      <c r="H1363" s="123">
        <f>+ICF[[#This Row],[Сума във Валута]]/RESOURCE!$F$2</f>
        <v>97.472935344601126</v>
      </c>
      <c r="I1363" s="259" t="s">
        <v>338</v>
      </c>
      <c r="J1363" s="119"/>
      <c r="K1363" s="119">
        <f t="shared" si="20"/>
        <v>44592</v>
      </c>
      <c r="L13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63" s="221" t="s">
        <v>321</v>
      </c>
      <c r="N1363" s="221" t="s">
        <v>956</v>
      </c>
      <c r="O1363" s="221" t="s">
        <v>4</v>
      </c>
      <c r="P1363" s="118"/>
    </row>
    <row r="1364" spans="2:16" x14ac:dyDescent="0.25">
      <c r="B1364" s="221" t="s">
        <v>73</v>
      </c>
      <c r="C1364" s="257" t="s">
        <v>1119</v>
      </c>
      <c r="D1364" s="258">
        <v>44538</v>
      </c>
      <c r="E1364" s="221" t="s">
        <v>337</v>
      </c>
      <c r="F1364" s="260" t="s">
        <v>129</v>
      </c>
      <c r="G1364" s="261">
        <v>2968.46</v>
      </c>
      <c r="H1364" s="123">
        <f>+ICF[[#This Row],[Сума във Валута]]/RESOURCE!$F$2</f>
        <v>917.38906040911434</v>
      </c>
      <c r="I1364" s="259" t="s">
        <v>338</v>
      </c>
      <c r="J1364" s="119"/>
      <c r="K1364" s="119">
        <f t="shared" si="20"/>
        <v>44592</v>
      </c>
      <c r="L13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64" s="221" t="s">
        <v>321</v>
      </c>
      <c r="N1364" s="221" t="s">
        <v>956</v>
      </c>
      <c r="O1364" s="221" t="s">
        <v>4</v>
      </c>
      <c r="P1364" s="118"/>
    </row>
    <row r="1365" spans="2:16" x14ac:dyDescent="0.25">
      <c r="B1365" s="221" t="s">
        <v>73</v>
      </c>
      <c r="C1365" s="257" t="s">
        <v>1119</v>
      </c>
      <c r="D1365" s="258">
        <v>44540</v>
      </c>
      <c r="E1365" s="221" t="s">
        <v>337</v>
      </c>
      <c r="F1365" s="260" t="s">
        <v>129</v>
      </c>
      <c r="G1365" s="261">
        <v>1776.08</v>
      </c>
      <c r="H1365" s="123">
        <f>+ICF[[#This Row],[Сума във Валута]]/RESOURCE!$F$2</f>
        <v>548.88944517070126</v>
      </c>
      <c r="I1365" s="259" t="s">
        <v>338</v>
      </c>
      <c r="J1365" s="119"/>
      <c r="K1365" s="119">
        <f t="shared" si="20"/>
        <v>44592</v>
      </c>
      <c r="L13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65" s="221" t="s">
        <v>321</v>
      </c>
      <c r="N1365" s="221" t="s">
        <v>956</v>
      </c>
      <c r="O1365" s="221" t="s">
        <v>4</v>
      </c>
      <c r="P1365" s="118"/>
    </row>
    <row r="1366" spans="2:16" x14ac:dyDescent="0.25">
      <c r="B1366" s="221" t="s">
        <v>73</v>
      </c>
      <c r="C1366" s="257" t="s">
        <v>908</v>
      </c>
      <c r="D1366" s="258">
        <v>44682</v>
      </c>
      <c r="E1366" s="221" t="s">
        <v>337</v>
      </c>
      <c r="F1366" s="260" t="s">
        <v>129</v>
      </c>
      <c r="G1366" s="261">
        <v>938.65700000000004</v>
      </c>
      <c r="H1366" s="123">
        <f>+ICF[[#This Row],[Сума във Валута]]/RESOURCE!$F$2</f>
        <v>290.08767619453795</v>
      </c>
      <c r="I1366" s="259" t="s">
        <v>338</v>
      </c>
      <c r="J1366" s="119"/>
      <c r="K1366" s="119">
        <f t="shared" si="20"/>
        <v>44592</v>
      </c>
      <c r="L13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66" s="221" t="s">
        <v>321</v>
      </c>
      <c r="N1366" s="221" t="s">
        <v>956</v>
      </c>
      <c r="O1366" s="221" t="s">
        <v>4</v>
      </c>
      <c r="P1366" s="118"/>
    </row>
    <row r="1367" spans="2:16" x14ac:dyDescent="0.25">
      <c r="B1367" s="221" t="s">
        <v>73</v>
      </c>
      <c r="C1367" s="257" t="s">
        <v>654</v>
      </c>
      <c r="D1367" s="258">
        <v>44710</v>
      </c>
      <c r="E1367" s="221" t="s">
        <v>337</v>
      </c>
      <c r="F1367" s="260" t="s">
        <v>129</v>
      </c>
      <c r="G1367" s="261">
        <v>10510.861000000001</v>
      </c>
      <c r="H1367" s="123">
        <f>+ICF[[#This Row],[Сума във Валута]]/RESOURCE!$F$2</f>
        <v>3248.3337814492379</v>
      </c>
      <c r="I1367" s="259" t="s">
        <v>338</v>
      </c>
      <c r="J1367" s="119"/>
      <c r="K1367" s="119">
        <f t="shared" si="20"/>
        <v>44592</v>
      </c>
      <c r="L13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67" s="221" t="s">
        <v>321</v>
      </c>
      <c r="N1367" s="221" t="s">
        <v>956</v>
      </c>
      <c r="O1367" s="221" t="s">
        <v>4</v>
      </c>
      <c r="P1367" s="118"/>
    </row>
    <row r="1368" spans="2:16" x14ac:dyDescent="0.25">
      <c r="B1368" s="221" t="s">
        <v>73</v>
      </c>
      <c r="C1368" s="257" t="s">
        <v>654</v>
      </c>
      <c r="D1368" s="258">
        <v>44742</v>
      </c>
      <c r="E1368" s="221" t="s">
        <v>337</v>
      </c>
      <c r="F1368" s="260" t="s">
        <v>129</v>
      </c>
      <c r="G1368" s="261">
        <v>7185.0619999999999</v>
      </c>
      <c r="H1368" s="123">
        <f>+ICF[[#This Row],[Сума във Валута]]/RESOURCE!$F$2</f>
        <v>2220.5107285128424</v>
      </c>
      <c r="I1368" s="259" t="s">
        <v>338</v>
      </c>
      <c r="J1368" s="119"/>
      <c r="K1368" s="119">
        <f t="shared" si="20"/>
        <v>44592</v>
      </c>
      <c r="L13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68" s="221" t="s">
        <v>321</v>
      </c>
      <c r="N1368" s="221" t="s">
        <v>956</v>
      </c>
      <c r="O1368" s="221" t="s">
        <v>4</v>
      </c>
      <c r="P1368" s="118"/>
    </row>
    <row r="1369" spans="2:16" x14ac:dyDescent="0.25">
      <c r="B1369" s="221" t="s">
        <v>73</v>
      </c>
      <c r="C1369" s="257" t="s">
        <v>1291</v>
      </c>
      <c r="D1369" s="258">
        <v>44559</v>
      </c>
      <c r="E1369" s="221" t="s">
        <v>337</v>
      </c>
      <c r="F1369" s="260" t="s">
        <v>129</v>
      </c>
      <c r="G1369" s="261">
        <v>1113.8510000000001</v>
      </c>
      <c r="H1369" s="123">
        <f>+ICF[[#This Row],[Сума във Валута]]/RESOURCE!$F$2</f>
        <v>344.23058499213482</v>
      </c>
      <c r="I1369" s="259" t="s">
        <v>338</v>
      </c>
      <c r="J1369" s="119"/>
      <c r="K1369" s="119">
        <f t="shared" si="20"/>
        <v>44592</v>
      </c>
      <c r="L13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69" s="221" t="s">
        <v>321</v>
      </c>
      <c r="N1369" s="221" t="s">
        <v>956</v>
      </c>
      <c r="O1369" s="221" t="s">
        <v>4</v>
      </c>
      <c r="P1369" s="118"/>
    </row>
    <row r="1370" spans="2:16" x14ac:dyDescent="0.25">
      <c r="B1370" s="221" t="s">
        <v>73</v>
      </c>
      <c r="C1370" s="257" t="s">
        <v>1291</v>
      </c>
      <c r="D1370" s="258">
        <v>44600</v>
      </c>
      <c r="E1370" s="221" t="s">
        <v>337</v>
      </c>
      <c r="F1370" s="260" t="s">
        <v>129</v>
      </c>
      <c r="G1370" s="261">
        <v>-1373.0820000000001</v>
      </c>
      <c r="H1370" s="123">
        <f>+ICF[[#This Row],[Сума във Валута]]/RESOURCE!$F$2</f>
        <v>-424.34474638185043</v>
      </c>
      <c r="I1370" s="259" t="s">
        <v>338</v>
      </c>
      <c r="J1370" s="119"/>
      <c r="K1370" s="119">
        <f t="shared" si="20"/>
        <v>44592</v>
      </c>
      <c r="L13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370" s="221" t="s">
        <v>321</v>
      </c>
      <c r="N1370" s="221" t="s">
        <v>956</v>
      </c>
      <c r="O1370" s="221" t="s">
        <v>4</v>
      </c>
      <c r="P1370" s="118"/>
    </row>
    <row r="1371" spans="2:16" x14ac:dyDescent="0.25">
      <c r="B1371" s="221" t="s">
        <v>73</v>
      </c>
      <c r="C1371" s="257" t="s">
        <v>493</v>
      </c>
      <c r="D1371" s="258">
        <v>44712</v>
      </c>
      <c r="E1371" s="221" t="s">
        <v>337</v>
      </c>
      <c r="F1371" s="260" t="s">
        <v>129</v>
      </c>
      <c r="G1371" s="261">
        <v>3171.538</v>
      </c>
      <c r="H1371" s="123">
        <f>+ICF[[#This Row],[Сума във Валута]]/RESOURCE!$F$2</f>
        <v>980.14939257116544</v>
      </c>
      <c r="I1371" s="259" t="s">
        <v>338</v>
      </c>
      <c r="J1371" s="119"/>
      <c r="K1371" s="119">
        <f t="shared" si="20"/>
        <v>44592</v>
      </c>
      <c r="L13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71" s="221" t="s">
        <v>321</v>
      </c>
      <c r="N1371" s="221" t="s">
        <v>956</v>
      </c>
      <c r="O1371" s="221" t="s">
        <v>4</v>
      </c>
      <c r="P1371" s="118"/>
    </row>
    <row r="1372" spans="2:16" x14ac:dyDescent="0.25">
      <c r="B1372" s="221" t="s">
        <v>73</v>
      </c>
      <c r="C1372" s="257" t="s">
        <v>941</v>
      </c>
      <c r="D1372" s="258">
        <v>44712</v>
      </c>
      <c r="E1372" s="221" t="s">
        <v>337</v>
      </c>
      <c r="F1372" s="260" t="s">
        <v>129</v>
      </c>
      <c r="G1372" s="261">
        <v>1781.9010000000001</v>
      </c>
      <c r="H1372" s="123">
        <f>+ICF[[#This Row],[Сума във Валута]]/RESOURCE!$F$2</f>
        <v>550.68839874280309</v>
      </c>
      <c r="I1372" s="259" t="s">
        <v>338</v>
      </c>
      <c r="J1372" s="119"/>
      <c r="K1372" s="119">
        <f t="shared" si="20"/>
        <v>44592</v>
      </c>
      <c r="L13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72" s="221" t="s">
        <v>321</v>
      </c>
      <c r="N1372" s="221" t="s">
        <v>956</v>
      </c>
      <c r="O1372" s="221" t="s">
        <v>4</v>
      </c>
      <c r="P1372" s="118"/>
    </row>
    <row r="1373" spans="2:16" x14ac:dyDescent="0.25">
      <c r="B1373" s="221" t="s">
        <v>73</v>
      </c>
      <c r="C1373" s="257" t="s">
        <v>854</v>
      </c>
      <c r="D1373" s="258">
        <v>44550</v>
      </c>
      <c r="E1373" s="221" t="s">
        <v>337</v>
      </c>
      <c r="F1373" s="260" t="s">
        <v>129</v>
      </c>
      <c r="G1373" s="261">
        <v>192.22</v>
      </c>
      <c r="H1373" s="123">
        <f>+ICF[[#This Row],[Сума във Валута]]/RESOURCE!$F$2</f>
        <v>59.404716651677958</v>
      </c>
      <c r="I1373" s="259" t="s">
        <v>338</v>
      </c>
      <c r="J1373" s="119"/>
      <c r="K1373" s="119">
        <f t="shared" si="20"/>
        <v>44592</v>
      </c>
      <c r="L13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73" s="221" t="s">
        <v>321</v>
      </c>
      <c r="N1373" s="221" t="s">
        <v>956</v>
      </c>
      <c r="O1373" s="221" t="s">
        <v>4</v>
      </c>
      <c r="P1373" s="118"/>
    </row>
    <row r="1374" spans="2:16" x14ac:dyDescent="0.25">
      <c r="B1374" s="221" t="s">
        <v>73</v>
      </c>
      <c r="C1374" s="257" t="s">
        <v>854</v>
      </c>
      <c r="D1374" s="258">
        <v>44572</v>
      </c>
      <c r="E1374" s="221" t="s">
        <v>337</v>
      </c>
      <c r="F1374" s="260" t="s">
        <v>129</v>
      </c>
      <c r="G1374" s="261">
        <v>266.83300000000003</v>
      </c>
      <c r="H1374" s="123">
        <f>+ICF[[#This Row],[Сума във Валута]]/RESOURCE!$F$2</f>
        <v>82.463524910608612</v>
      </c>
      <c r="I1374" s="259" t="s">
        <v>338</v>
      </c>
      <c r="J1374" s="119"/>
      <c r="K1374" s="119">
        <f t="shared" si="20"/>
        <v>44592</v>
      </c>
      <c r="L13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74" s="221" t="s">
        <v>321</v>
      </c>
      <c r="N1374" s="221" t="s">
        <v>956</v>
      </c>
      <c r="O1374" s="221" t="s">
        <v>4</v>
      </c>
      <c r="P1374" s="118"/>
    </row>
    <row r="1375" spans="2:16" x14ac:dyDescent="0.25">
      <c r="B1375" s="221" t="s">
        <v>73</v>
      </c>
      <c r="C1375" s="257" t="s">
        <v>854</v>
      </c>
      <c r="D1375" s="258">
        <v>44594</v>
      </c>
      <c r="E1375" s="221" t="s">
        <v>337</v>
      </c>
      <c r="F1375" s="260" t="s">
        <v>129</v>
      </c>
      <c r="G1375" s="261">
        <v>765.94899999999996</v>
      </c>
      <c r="H1375" s="123">
        <f>+ICF[[#This Row],[Сума във Валута]]/RESOURCE!$F$2</f>
        <v>236.71305438890897</v>
      </c>
      <c r="I1375" s="259" t="s">
        <v>338</v>
      </c>
      <c r="J1375" s="119"/>
      <c r="K1375" s="119">
        <f t="shared" si="20"/>
        <v>44592</v>
      </c>
      <c r="L13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75" s="221" t="s">
        <v>321</v>
      </c>
      <c r="N1375" s="221" t="s">
        <v>956</v>
      </c>
      <c r="O1375" s="221" t="s">
        <v>4</v>
      </c>
      <c r="P1375" s="118"/>
    </row>
    <row r="1376" spans="2:16" x14ac:dyDescent="0.25">
      <c r="B1376" s="221" t="s">
        <v>73</v>
      </c>
      <c r="C1376" s="257" t="s">
        <v>854</v>
      </c>
      <c r="D1376" s="258">
        <v>44619</v>
      </c>
      <c r="E1376" s="221" t="s">
        <v>337</v>
      </c>
      <c r="F1376" s="260" t="s">
        <v>129</v>
      </c>
      <c r="G1376" s="261">
        <v>295.09500000000003</v>
      </c>
      <c r="H1376" s="123">
        <f>+ICF[[#This Row],[Сума във Валута]]/RESOURCE!$F$2</f>
        <v>91.197767455659715</v>
      </c>
      <c r="I1376" s="259" t="s">
        <v>338</v>
      </c>
      <c r="J1376" s="119"/>
      <c r="K1376" s="119">
        <f t="shared" si="20"/>
        <v>44592</v>
      </c>
      <c r="L13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376" s="221" t="s">
        <v>321</v>
      </c>
      <c r="N1376" s="221" t="s">
        <v>956</v>
      </c>
      <c r="O1376" s="221" t="s">
        <v>4</v>
      </c>
      <c r="P1376" s="118"/>
    </row>
    <row r="1377" spans="2:16" x14ac:dyDescent="0.25">
      <c r="B1377" s="221" t="s">
        <v>73</v>
      </c>
      <c r="C1377" s="257" t="s">
        <v>854</v>
      </c>
      <c r="D1377" s="258">
        <v>44619</v>
      </c>
      <c r="E1377" s="221" t="s">
        <v>337</v>
      </c>
      <c r="F1377" s="260" t="s">
        <v>129</v>
      </c>
      <c r="G1377" s="261">
        <v>295.09500000000003</v>
      </c>
      <c r="H1377" s="123">
        <f>+ICF[[#This Row],[Сума във Валута]]/RESOURCE!$F$2</f>
        <v>91.197767455659715</v>
      </c>
      <c r="I1377" s="259" t="s">
        <v>338</v>
      </c>
      <c r="J1377" s="119"/>
      <c r="K1377" s="119">
        <f t="shared" si="20"/>
        <v>44592</v>
      </c>
      <c r="L13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377" s="221" t="s">
        <v>321</v>
      </c>
      <c r="N1377" s="221" t="s">
        <v>956</v>
      </c>
      <c r="O1377" s="221" t="s">
        <v>4</v>
      </c>
      <c r="P1377" s="118"/>
    </row>
    <row r="1378" spans="2:16" x14ac:dyDescent="0.25">
      <c r="B1378" s="221" t="s">
        <v>73</v>
      </c>
      <c r="C1378" s="257" t="s">
        <v>854</v>
      </c>
      <c r="D1378" s="258">
        <v>44619</v>
      </c>
      <c r="E1378" s="221" t="s">
        <v>337</v>
      </c>
      <c r="F1378" s="260" t="s">
        <v>129</v>
      </c>
      <c r="G1378" s="261">
        <v>295.09500000000003</v>
      </c>
      <c r="H1378" s="123">
        <f>+ICF[[#This Row],[Сума във Валута]]/RESOURCE!$F$2</f>
        <v>91.197767455659715</v>
      </c>
      <c r="I1378" s="259" t="s">
        <v>338</v>
      </c>
      <c r="J1378" s="119"/>
      <c r="K1378" s="119">
        <f t="shared" si="20"/>
        <v>44592</v>
      </c>
      <c r="L13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378" s="221" t="s">
        <v>321</v>
      </c>
      <c r="N1378" s="221" t="s">
        <v>956</v>
      </c>
      <c r="O1378" s="221" t="s">
        <v>4</v>
      </c>
      <c r="P1378" s="118"/>
    </row>
    <row r="1379" spans="2:16" x14ac:dyDescent="0.25">
      <c r="B1379" s="221" t="s">
        <v>73</v>
      </c>
      <c r="C1379" s="257" t="s">
        <v>854</v>
      </c>
      <c r="D1379" s="258">
        <v>44619</v>
      </c>
      <c r="E1379" s="221" t="s">
        <v>337</v>
      </c>
      <c r="F1379" s="260" t="s">
        <v>129</v>
      </c>
      <c r="G1379" s="261">
        <v>383.274</v>
      </c>
      <c r="H1379" s="123">
        <f>+ICF[[#This Row],[Сума във Валута]]/RESOURCE!$F$2</f>
        <v>118.44908630712318</v>
      </c>
      <c r="I1379" s="259" t="s">
        <v>338</v>
      </c>
      <c r="J1379" s="119"/>
      <c r="K1379" s="119">
        <f t="shared" si="20"/>
        <v>44592</v>
      </c>
      <c r="L13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379" s="221" t="s">
        <v>321</v>
      </c>
      <c r="N1379" s="221" t="s">
        <v>956</v>
      </c>
      <c r="O1379" s="221" t="s">
        <v>4</v>
      </c>
      <c r="P1379" s="118"/>
    </row>
    <row r="1380" spans="2:16" x14ac:dyDescent="0.25">
      <c r="B1380" s="221" t="s">
        <v>73</v>
      </c>
      <c r="C1380" s="257" t="s">
        <v>854</v>
      </c>
      <c r="D1380" s="258">
        <v>44633</v>
      </c>
      <c r="E1380" s="221" t="s">
        <v>337</v>
      </c>
      <c r="F1380" s="260" t="s">
        <v>129</v>
      </c>
      <c r="G1380" s="261">
        <v>295.09500000000003</v>
      </c>
      <c r="H1380" s="123">
        <f>+ICF[[#This Row],[Сума във Валута]]/RESOURCE!$F$2</f>
        <v>91.197767455659715</v>
      </c>
      <c r="I1380" s="259" t="s">
        <v>338</v>
      </c>
      <c r="J1380" s="119"/>
      <c r="K1380" s="119">
        <f t="shared" si="20"/>
        <v>44592</v>
      </c>
      <c r="L13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380" s="221" t="s">
        <v>321</v>
      </c>
      <c r="N1380" s="221" t="s">
        <v>956</v>
      </c>
      <c r="O1380" s="221" t="s">
        <v>4</v>
      </c>
      <c r="P1380" s="118"/>
    </row>
    <row r="1381" spans="2:16" x14ac:dyDescent="0.25">
      <c r="B1381" s="221" t="s">
        <v>73</v>
      </c>
      <c r="C1381" s="257" t="s">
        <v>854</v>
      </c>
      <c r="D1381" s="258">
        <v>44640</v>
      </c>
      <c r="E1381" s="221" t="s">
        <v>337</v>
      </c>
      <c r="F1381" s="260" t="s">
        <v>129</v>
      </c>
      <c r="G1381" s="261">
        <v>855.25800000000004</v>
      </c>
      <c r="H1381" s="123">
        <f>+ICF[[#This Row],[Сума във Валута]]/RESOURCE!$F$2</f>
        <v>264.31359460035787</v>
      </c>
      <c r="I1381" s="259" t="s">
        <v>338</v>
      </c>
      <c r="J1381" s="119"/>
      <c r="K1381" s="119">
        <f t="shared" si="20"/>
        <v>44592</v>
      </c>
      <c r="L13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381" s="221" t="s">
        <v>321</v>
      </c>
      <c r="N1381" s="221" t="s">
        <v>956</v>
      </c>
      <c r="O1381" s="221" t="s">
        <v>4</v>
      </c>
      <c r="P1381" s="118"/>
    </row>
    <row r="1382" spans="2:16" x14ac:dyDescent="0.25">
      <c r="B1382" s="221" t="s">
        <v>73</v>
      </c>
      <c r="C1382" s="257" t="s">
        <v>854</v>
      </c>
      <c r="D1382" s="258">
        <v>44648</v>
      </c>
      <c r="E1382" s="221" t="s">
        <v>337</v>
      </c>
      <c r="F1382" s="260" t="s">
        <v>129</v>
      </c>
      <c r="G1382" s="261">
        <v>136.82499999999999</v>
      </c>
      <c r="H1382" s="123">
        <f>+ICF[[#This Row],[Сума във Валута]]/RESOURCE!$F$2</f>
        <v>42.285143876109856</v>
      </c>
      <c r="I1382" s="259" t="s">
        <v>338</v>
      </c>
      <c r="J1382" s="119"/>
      <c r="K1382" s="119">
        <f t="shared" si="20"/>
        <v>44592</v>
      </c>
      <c r="L13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82" s="221" t="s">
        <v>321</v>
      </c>
      <c r="N1382" s="221" t="s">
        <v>956</v>
      </c>
      <c r="O1382" s="221" t="s">
        <v>4</v>
      </c>
      <c r="P1382" s="118"/>
    </row>
    <row r="1383" spans="2:16" x14ac:dyDescent="0.25">
      <c r="B1383" s="221" t="s">
        <v>73</v>
      </c>
      <c r="C1383" s="257" t="s">
        <v>854</v>
      </c>
      <c r="D1383" s="258">
        <v>44678</v>
      </c>
      <c r="E1383" s="221" t="s">
        <v>337</v>
      </c>
      <c r="F1383" s="260" t="s">
        <v>129</v>
      </c>
      <c r="G1383" s="261">
        <v>390.928</v>
      </c>
      <c r="H1383" s="123">
        <f>+ICF[[#This Row],[Сума във Валута]]/RESOURCE!$F$2</f>
        <v>120.81452019148456</v>
      </c>
      <c r="I1383" s="259" t="s">
        <v>338</v>
      </c>
      <c r="J1383" s="119"/>
      <c r="K1383" s="119">
        <f t="shared" si="20"/>
        <v>44592</v>
      </c>
      <c r="L13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83" s="221" t="s">
        <v>321</v>
      </c>
      <c r="N1383" s="221" t="s">
        <v>956</v>
      </c>
      <c r="O1383" s="221" t="s">
        <v>4</v>
      </c>
      <c r="P1383" s="118"/>
    </row>
    <row r="1384" spans="2:16" x14ac:dyDescent="0.25">
      <c r="B1384" s="221" t="s">
        <v>73</v>
      </c>
      <c r="C1384" s="257" t="s">
        <v>854</v>
      </c>
      <c r="D1384" s="258">
        <v>44679</v>
      </c>
      <c r="E1384" s="221" t="s">
        <v>337</v>
      </c>
      <c r="F1384" s="260" t="s">
        <v>129</v>
      </c>
      <c r="G1384" s="261">
        <v>991.12300000000005</v>
      </c>
      <c r="H1384" s="123">
        <f>+ICF[[#This Row],[Сума във Валута]]/RESOURCE!$F$2</f>
        <v>306.30205484320578</v>
      </c>
      <c r="I1384" s="259" t="s">
        <v>338</v>
      </c>
      <c r="J1384" s="119"/>
      <c r="K1384" s="119">
        <f t="shared" si="20"/>
        <v>44592</v>
      </c>
      <c r="L13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84" s="221" t="s">
        <v>321</v>
      </c>
      <c r="N1384" s="221" t="s">
        <v>956</v>
      </c>
      <c r="O1384" s="221" t="s">
        <v>4</v>
      </c>
      <c r="P1384" s="118"/>
    </row>
    <row r="1385" spans="2:16" x14ac:dyDescent="0.25">
      <c r="B1385" s="221" t="s">
        <v>73</v>
      </c>
      <c r="C1385" s="257" t="s">
        <v>1107</v>
      </c>
      <c r="D1385" s="258">
        <v>44507</v>
      </c>
      <c r="E1385" s="221" t="s">
        <v>337</v>
      </c>
      <c r="F1385" s="260" t="s">
        <v>129</v>
      </c>
      <c r="G1385" s="261">
        <v>154.70500000000001</v>
      </c>
      <c r="H1385" s="123">
        <f>+ICF[[#This Row],[Сума във Валута]]/RESOURCE!$F$2</f>
        <v>47.810876545613567</v>
      </c>
      <c r="I1385" s="259" t="s">
        <v>338</v>
      </c>
      <c r="J1385" s="119"/>
      <c r="K1385" s="119">
        <f t="shared" si="20"/>
        <v>44592</v>
      </c>
      <c r="L13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85" s="221" t="s">
        <v>321</v>
      </c>
      <c r="N1385" s="221" t="s">
        <v>956</v>
      </c>
      <c r="O1385" s="221" t="s">
        <v>4</v>
      </c>
      <c r="P1385" s="118"/>
    </row>
    <row r="1386" spans="2:16" x14ac:dyDescent="0.25">
      <c r="B1386" s="221" t="s">
        <v>73</v>
      </c>
      <c r="C1386" s="257" t="s">
        <v>401</v>
      </c>
      <c r="D1386" s="258">
        <v>44531</v>
      </c>
      <c r="E1386" s="221" t="s">
        <v>337</v>
      </c>
      <c r="F1386" s="260" t="s">
        <v>129</v>
      </c>
      <c r="G1386" s="261">
        <v>1720.15</v>
      </c>
      <c r="H1386" s="123">
        <f>+ICF[[#This Row],[Сума във Валута]]/RESOURCE!$F$2</f>
        <v>531.60453307867988</v>
      </c>
      <c r="I1386" s="259" t="s">
        <v>338</v>
      </c>
      <c r="J1386" s="119"/>
      <c r="K1386" s="119">
        <f t="shared" si="20"/>
        <v>44592</v>
      </c>
      <c r="L13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86" s="221" t="s">
        <v>321</v>
      </c>
      <c r="N1386" s="221" t="s">
        <v>956</v>
      </c>
      <c r="O1386" s="221" t="s">
        <v>4</v>
      </c>
      <c r="P1386" s="118"/>
    </row>
    <row r="1387" spans="2:16" x14ac:dyDescent="0.25">
      <c r="B1387" s="221" t="s">
        <v>73</v>
      </c>
      <c r="C1387" s="257" t="s">
        <v>401</v>
      </c>
      <c r="D1387" s="258">
        <v>44545</v>
      </c>
      <c r="E1387" s="221" t="s">
        <v>337</v>
      </c>
      <c r="F1387" s="260" t="s">
        <v>129</v>
      </c>
      <c r="G1387" s="261">
        <v>1214.4000000000001</v>
      </c>
      <c r="H1387" s="123">
        <f>+ICF[[#This Row],[Сума във Валута]]/RESOURCE!$F$2</f>
        <v>375.30479607635897</v>
      </c>
      <c r="I1387" s="259" t="s">
        <v>338</v>
      </c>
      <c r="J1387" s="119"/>
      <c r="K1387" s="119">
        <f t="shared" si="20"/>
        <v>44592</v>
      </c>
      <c r="L13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87" s="221" t="s">
        <v>321</v>
      </c>
      <c r="N1387" s="221" t="s">
        <v>956</v>
      </c>
      <c r="O1387" s="221" t="s">
        <v>4</v>
      </c>
      <c r="P1387" s="118"/>
    </row>
    <row r="1388" spans="2:16" x14ac:dyDescent="0.25">
      <c r="B1388" s="221" t="s">
        <v>73</v>
      </c>
      <c r="C1388" s="257" t="s">
        <v>401</v>
      </c>
      <c r="D1388" s="258">
        <v>44559</v>
      </c>
      <c r="E1388" s="221" t="s">
        <v>337</v>
      </c>
      <c r="F1388" s="260" t="s">
        <v>129</v>
      </c>
      <c r="G1388" s="261">
        <v>881.2</v>
      </c>
      <c r="H1388" s="123">
        <f>+ICF[[#This Row],[Сума във Валута]]/RESOURCE!$F$2</f>
        <v>272.33085169835931</v>
      </c>
      <c r="I1388" s="259" t="s">
        <v>338</v>
      </c>
      <c r="J1388" s="119"/>
      <c r="K1388" s="119">
        <f t="shared" si="20"/>
        <v>44592</v>
      </c>
      <c r="L13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88" s="221" t="s">
        <v>321</v>
      </c>
      <c r="N1388" s="221" t="s">
        <v>956</v>
      </c>
      <c r="O1388" s="221" t="s">
        <v>4</v>
      </c>
      <c r="P1388" s="118"/>
    </row>
    <row r="1389" spans="2:16" x14ac:dyDescent="0.25">
      <c r="B1389" s="221" t="s">
        <v>73</v>
      </c>
      <c r="C1389" s="257" t="s">
        <v>401</v>
      </c>
      <c r="D1389" s="258">
        <v>44573</v>
      </c>
      <c r="E1389" s="221" t="s">
        <v>337</v>
      </c>
      <c r="F1389" s="260" t="s">
        <v>129</v>
      </c>
      <c r="G1389" s="261">
        <v>2053.35</v>
      </c>
      <c r="H1389" s="123">
        <f>+ICF[[#This Row],[Сума във Валута]]/RESOURCE!$F$2</f>
        <v>634.57847745667948</v>
      </c>
      <c r="I1389" s="259" t="s">
        <v>338</v>
      </c>
      <c r="J1389" s="119"/>
      <c r="K1389" s="119">
        <f t="shared" si="20"/>
        <v>44592</v>
      </c>
      <c r="L13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89" s="221" t="s">
        <v>321</v>
      </c>
      <c r="N1389" s="221" t="s">
        <v>956</v>
      </c>
      <c r="O1389" s="221" t="s">
        <v>4</v>
      </c>
      <c r="P1389" s="118"/>
    </row>
    <row r="1390" spans="2:16" x14ac:dyDescent="0.25">
      <c r="B1390" s="221" t="s">
        <v>73</v>
      </c>
      <c r="C1390" s="257" t="s">
        <v>401</v>
      </c>
      <c r="D1390" s="258">
        <v>44587</v>
      </c>
      <c r="E1390" s="221" t="s">
        <v>337</v>
      </c>
      <c r="F1390" s="260" t="s">
        <v>129</v>
      </c>
      <c r="G1390" s="261">
        <v>3038.67</v>
      </c>
      <c r="H1390" s="123">
        <f>+ICF[[#This Row],[Сума във Валута]]/RESOURCE!$F$2</f>
        <v>939.08714154590712</v>
      </c>
      <c r="I1390" s="259" t="s">
        <v>338</v>
      </c>
      <c r="J1390" s="119"/>
      <c r="K1390" s="119">
        <f t="shared" si="20"/>
        <v>44592</v>
      </c>
      <c r="L13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90" s="221" t="s">
        <v>321</v>
      </c>
      <c r="N1390" s="221" t="s">
        <v>956</v>
      </c>
      <c r="O1390" s="221" t="s">
        <v>4</v>
      </c>
      <c r="P1390" s="118"/>
    </row>
    <row r="1391" spans="2:16" x14ac:dyDescent="0.25">
      <c r="B1391" s="221" t="s">
        <v>73</v>
      </c>
      <c r="C1391" s="257" t="s">
        <v>401</v>
      </c>
      <c r="D1391" s="258">
        <v>44601</v>
      </c>
      <c r="E1391" s="221" t="s">
        <v>337</v>
      </c>
      <c r="F1391" s="260" t="s">
        <v>129</v>
      </c>
      <c r="G1391" s="261">
        <v>2892.3</v>
      </c>
      <c r="H1391" s="123">
        <f>+ICF[[#This Row],[Сума във Валута]]/RESOURCE!$F$2</f>
        <v>893.85215883700016</v>
      </c>
      <c r="I1391" s="259" t="s">
        <v>338</v>
      </c>
      <c r="J1391" s="119"/>
      <c r="K1391" s="119">
        <f t="shared" si="20"/>
        <v>44592</v>
      </c>
      <c r="L13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391" s="221" t="s">
        <v>321</v>
      </c>
      <c r="N1391" s="221" t="s">
        <v>956</v>
      </c>
      <c r="O1391" s="221" t="s">
        <v>4</v>
      </c>
      <c r="P1391" s="118"/>
    </row>
    <row r="1392" spans="2:16" x14ac:dyDescent="0.25">
      <c r="B1392" s="221" t="s">
        <v>73</v>
      </c>
      <c r="C1392" s="257" t="s">
        <v>401</v>
      </c>
      <c r="D1392" s="258">
        <v>44606</v>
      </c>
      <c r="E1392" s="221" t="s">
        <v>337</v>
      </c>
      <c r="F1392" s="260" t="s">
        <v>129</v>
      </c>
      <c r="G1392" s="261">
        <v>542.04999999999995</v>
      </c>
      <c r="H1392" s="123">
        <f>+ICF[[#This Row],[Сума във Валута]]/RESOURCE!$F$2</f>
        <v>167.51808688503817</v>
      </c>
      <c r="I1392" s="259" t="s">
        <v>338</v>
      </c>
      <c r="J1392" s="119"/>
      <c r="K1392" s="119">
        <f t="shared" si="20"/>
        <v>44592</v>
      </c>
      <c r="L13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392" s="221" t="s">
        <v>321</v>
      </c>
      <c r="N1392" s="221" t="s">
        <v>956</v>
      </c>
      <c r="O1392" s="221" t="s">
        <v>4</v>
      </c>
      <c r="P1392" s="118"/>
    </row>
    <row r="1393" spans="2:16" x14ac:dyDescent="0.25">
      <c r="B1393" s="221" t="s">
        <v>73</v>
      </c>
      <c r="C1393" s="257" t="s">
        <v>401</v>
      </c>
      <c r="D1393" s="258">
        <v>44610</v>
      </c>
      <c r="E1393" s="221" t="s">
        <v>337</v>
      </c>
      <c r="F1393" s="260" t="s">
        <v>129</v>
      </c>
      <c r="G1393" s="261">
        <v>2999.4</v>
      </c>
      <c r="H1393" s="123">
        <f>+ICF[[#This Row],[Сума във Валута]]/RESOURCE!$F$2</f>
        <v>926.95092667278584</v>
      </c>
      <c r="I1393" s="259" t="s">
        <v>338</v>
      </c>
      <c r="J1393" s="119"/>
      <c r="K1393" s="119">
        <f t="shared" si="20"/>
        <v>44592</v>
      </c>
      <c r="L13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393" s="221" t="s">
        <v>321</v>
      </c>
      <c r="N1393" s="221" t="s">
        <v>956</v>
      </c>
      <c r="O1393" s="221" t="s">
        <v>4</v>
      </c>
      <c r="P1393" s="118"/>
    </row>
    <row r="1394" spans="2:16" x14ac:dyDescent="0.25">
      <c r="B1394" s="221" t="s">
        <v>73</v>
      </c>
      <c r="C1394" s="257" t="s">
        <v>401</v>
      </c>
      <c r="D1394" s="258">
        <v>44615</v>
      </c>
      <c r="E1394" s="221" t="s">
        <v>337</v>
      </c>
      <c r="F1394" s="260" t="s">
        <v>129</v>
      </c>
      <c r="G1394" s="261">
        <v>1057.32</v>
      </c>
      <c r="H1394" s="123">
        <f>+ICF[[#This Row],[Сума във Валута]]/RESOURCE!$F$2</f>
        <v>326.75993658387335</v>
      </c>
      <c r="I1394" s="259" t="s">
        <v>338</v>
      </c>
      <c r="J1394" s="119"/>
      <c r="K1394" s="119">
        <f t="shared" si="20"/>
        <v>44592</v>
      </c>
      <c r="L13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394" s="221" t="s">
        <v>321</v>
      </c>
      <c r="N1394" s="221" t="s">
        <v>956</v>
      </c>
      <c r="O1394" s="221" t="s">
        <v>4</v>
      </c>
      <c r="P1394" s="118"/>
    </row>
    <row r="1395" spans="2:16" x14ac:dyDescent="0.25">
      <c r="B1395" s="221" t="s">
        <v>73</v>
      </c>
      <c r="C1395" s="257" t="s">
        <v>401</v>
      </c>
      <c r="D1395" s="258">
        <v>44630</v>
      </c>
      <c r="E1395" s="221" t="s">
        <v>337</v>
      </c>
      <c r="F1395" s="260" t="s">
        <v>129</v>
      </c>
      <c r="G1395" s="261">
        <v>4181.07</v>
      </c>
      <c r="H1395" s="123">
        <f>+ICF[[#This Row],[Сума във Валута]]/RESOURCE!$F$2</f>
        <v>1292.1406651276202</v>
      </c>
      <c r="I1395" s="259" t="s">
        <v>338</v>
      </c>
      <c r="J1395" s="119"/>
      <c r="K1395" s="119">
        <f t="shared" si="20"/>
        <v>44592</v>
      </c>
      <c r="L13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395" s="221" t="s">
        <v>321</v>
      </c>
      <c r="N1395" s="221" t="s">
        <v>956</v>
      </c>
      <c r="O1395" s="221" t="s">
        <v>4</v>
      </c>
      <c r="P1395" s="118"/>
    </row>
    <row r="1396" spans="2:16" x14ac:dyDescent="0.25">
      <c r="B1396" s="221" t="s">
        <v>73</v>
      </c>
      <c r="C1396" s="257" t="s">
        <v>401</v>
      </c>
      <c r="D1396" s="258">
        <v>44635</v>
      </c>
      <c r="E1396" s="221" t="s">
        <v>337</v>
      </c>
      <c r="F1396" s="260" t="s">
        <v>129</v>
      </c>
      <c r="G1396" s="261">
        <v>2428.1999999999998</v>
      </c>
      <c r="H1396" s="123">
        <f>+ICF[[#This Row],[Сума във Валута]]/RESOURCE!$F$2</f>
        <v>750.42416488192907</v>
      </c>
      <c r="I1396" s="259" t="s">
        <v>338</v>
      </c>
      <c r="J1396" s="119"/>
      <c r="K1396" s="119">
        <f t="shared" si="20"/>
        <v>44592</v>
      </c>
      <c r="L13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396" s="221" t="s">
        <v>321</v>
      </c>
      <c r="N1396" s="221" t="s">
        <v>956</v>
      </c>
      <c r="O1396" s="221" t="s">
        <v>4</v>
      </c>
      <c r="P1396" s="118"/>
    </row>
    <row r="1397" spans="2:16" x14ac:dyDescent="0.25">
      <c r="B1397" s="221" t="s">
        <v>73</v>
      </c>
      <c r="C1397" s="257" t="s">
        <v>401</v>
      </c>
      <c r="D1397" s="258">
        <v>44641</v>
      </c>
      <c r="E1397" s="221" t="s">
        <v>337</v>
      </c>
      <c r="F1397" s="260" t="s">
        <v>129</v>
      </c>
      <c r="G1397" s="261">
        <v>1057.32</v>
      </c>
      <c r="H1397" s="123">
        <f>+ICF[[#This Row],[Сума във Валута]]/RESOURCE!$F$2</f>
        <v>326.75993658387335</v>
      </c>
      <c r="I1397" s="259" t="s">
        <v>338</v>
      </c>
      <c r="J1397" s="119"/>
      <c r="K1397" s="119">
        <f t="shared" si="20"/>
        <v>44592</v>
      </c>
      <c r="L13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397" s="221" t="s">
        <v>321</v>
      </c>
      <c r="N1397" s="221" t="s">
        <v>956</v>
      </c>
      <c r="O1397" s="221" t="s">
        <v>4</v>
      </c>
      <c r="P1397" s="118"/>
    </row>
    <row r="1398" spans="2:16" x14ac:dyDescent="0.25">
      <c r="B1398" s="221" t="s">
        <v>73</v>
      </c>
      <c r="C1398" s="257" t="s">
        <v>401</v>
      </c>
      <c r="D1398" s="258">
        <v>44663</v>
      </c>
      <c r="E1398" s="221" t="s">
        <v>337</v>
      </c>
      <c r="F1398" s="260" t="s">
        <v>129</v>
      </c>
      <c r="G1398" s="261">
        <v>8278.24</v>
      </c>
      <c r="H1398" s="123">
        <f>+ICF[[#This Row],[Сума във Валута]]/RESOURCE!$F$2</f>
        <v>2558.3524168899521</v>
      </c>
      <c r="I1398" s="259" t="s">
        <v>338</v>
      </c>
      <c r="J1398" s="119"/>
      <c r="K1398" s="119">
        <f t="shared" si="20"/>
        <v>44592</v>
      </c>
      <c r="L13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398" s="221" t="s">
        <v>321</v>
      </c>
      <c r="N1398" s="221" t="s">
        <v>956</v>
      </c>
      <c r="O1398" s="221" t="s">
        <v>4</v>
      </c>
      <c r="P1398" s="118"/>
    </row>
    <row r="1399" spans="2:16" x14ac:dyDescent="0.25">
      <c r="B1399" s="221" t="s">
        <v>73</v>
      </c>
      <c r="C1399" s="257" t="s">
        <v>857</v>
      </c>
      <c r="D1399" s="258">
        <v>44538</v>
      </c>
      <c r="E1399" s="221" t="s">
        <v>337</v>
      </c>
      <c r="F1399" s="260" t="s">
        <v>129</v>
      </c>
      <c r="G1399" s="261">
        <v>158.27500000000001</v>
      </c>
      <c r="H1399" s="123">
        <f>+ICF[[#This Row],[Сума във Валута]]/RESOURCE!$F$2</f>
        <v>48.914168806806416</v>
      </c>
      <c r="I1399" s="259" t="s">
        <v>338</v>
      </c>
      <c r="J1399" s="119"/>
      <c r="K1399" s="119">
        <f t="shared" si="20"/>
        <v>44592</v>
      </c>
      <c r="L13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399" s="221" t="s">
        <v>321</v>
      </c>
      <c r="N1399" s="221" t="s">
        <v>956</v>
      </c>
      <c r="O1399" s="221" t="s">
        <v>4</v>
      </c>
      <c r="P1399" s="118"/>
    </row>
    <row r="1400" spans="2:16" x14ac:dyDescent="0.25">
      <c r="B1400" s="221" t="s">
        <v>73</v>
      </c>
      <c r="C1400" s="257" t="s">
        <v>857</v>
      </c>
      <c r="D1400" s="258">
        <v>44575</v>
      </c>
      <c r="E1400" s="221" t="s">
        <v>337</v>
      </c>
      <c r="F1400" s="260" t="s">
        <v>129</v>
      </c>
      <c r="G1400" s="261">
        <v>158.27500000000001</v>
      </c>
      <c r="H1400" s="123">
        <f>+ICF[[#This Row],[Сума във Валута]]/RESOURCE!$F$2</f>
        <v>48.914168806806416</v>
      </c>
      <c r="I1400" s="259" t="s">
        <v>338</v>
      </c>
      <c r="J1400" s="119"/>
      <c r="K1400" s="119">
        <f t="shared" si="20"/>
        <v>44592</v>
      </c>
      <c r="L14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00" s="221" t="s">
        <v>321</v>
      </c>
      <c r="N1400" s="221" t="s">
        <v>956</v>
      </c>
      <c r="O1400" s="221" t="s">
        <v>4</v>
      </c>
      <c r="P1400" s="118"/>
    </row>
    <row r="1401" spans="2:16" x14ac:dyDescent="0.25">
      <c r="B1401" s="221" t="s">
        <v>73</v>
      </c>
      <c r="C1401" s="257" t="s">
        <v>857</v>
      </c>
      <c r="D1401" s="258">
        <v>44612</v>
      </c>
      <c r="E1401" s="221" t="s">
        <v>337</v>
      </c>
      <c r="F1401" s="260" t="s">
        <v>129</v>
      </c>
      <c r="G1401" s="261">
        <v>230.27</v>
      </c>
      <c r="H1401" s="123">
        <f>+ICF[[#This Row],[Сума във Валута]]/RESOURCE!$F$2</f>
        <v>71.163896074195634</v>
      </c>
      <c r="I1401" s="259" t="s">
        <v>338</v>
      </c>
      <c r="J1401" s="119"/>
      <c r="K1401" s="119">
        <f t="shared" si="20"/>
        <v>44592</v>
      </c>
      <c r="L14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401" s="221" t="s">
        <v>321</v>
      </c>
      <c r="N1401" s="221" t="s">
        <v>956</v>
      </c>
      <c r="O1401" s="221" t="s">
        <v>4</v>
      </c>
      <c r="P1401" s="118"/>
    </row>
    <row r="1402" spans="2:16" x14ac:dyDescent="0.25">
      <c r="B1402" s="221" t="s">
        <v>73</v>
      </c>
      <c r="C1402" s="257" t="s">
        <v>406</v>
      </c>
      <c r="D1402" s="258">
        <v>44603</v>
      </c>
      <c r="E1402" s="221" t="s">
        <v>337</v>
      </c>
      <c r="F1402" s="260" t="s">
        <v>129</v>
      </c>
      <c r="G1402" s="261">
        <v>1744.1020000000001</v>
      </c>
      <c r="H1402" s="123">
        <f>+ICF[[#This Row],[Сума във Валута]]/RESOURCE!$F$2</f>
        <v>539.00678972856542</v>
      </c>
      <c r="I1402" s="259" t="s">
        <v>338</v>
      </c>
      <c r="J1402" s="119"/>
      <c r="K1402" s="119">
        <f t="shared" si="20"/>
        <v>44592</v>
      </c>
      <c r="L14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402" s="221" t="s">
        <v>321</v>
      </c>
      <c r="N1402" s="221" t="s">
        <v>956</v>
      </c>
      <c r="O1402" s="221" t="s">
        <v>4</v>
      </c>
      <c r="P1402" s="118"/>
    </row>
    <row r="1403" spans="2:16" x14ac:dyDescent="0.25">
      <c r="B1403" s="221" t="s">
        <v>73</v>
      </c>
      <c r="C1403" s="257" t="s">
        <v>563</v>
      </c>
      <c r="D1403" s="258">
        <v>44682</v>
      </c>
      <c r="E1403" s="221" t="s">
        <v>337</v>
      </c>
      <c r="F1403" s="260" t="s">
        <v>129</v>
      </c>
      <c r="G1403" s="261">
        <v>1021.68</v>
      </c>
      <c r="H1403" s="123">
        <f>+ICF[[#This Row],[Сума във Валута]]/RESOURCE!$F$2</f>
        <v>315.74555669902372</v>
      </c>
      <c r="I1403" s="259" t="s">
        <v>338</v>
      </c>
      <c r="J1403" s="119"/>
      <c r="K1403" s="119">
        <f t="shared" si="20"/>
        <v>44592</v>
      </c>
      <c r="L14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03" s="221" t="s">
        <v>321</v>
      </c>
      <c r="N1403" s="221" t="s">
        <v>956</v>
      </c>
      <c r="O1403" s="221" t="s">
        <v>4</v>
      </c>
      <c r="P1403" s="118"/>
    </row>
    <row r="1404" spans="2:16" x14ac:dyDescent="0.25">
      <c r="B1404" s="221" t="s">
        <v>73</v>
      </c>
      <c r="C1404" s="257" t="s">
        <v>880</v>
      </c>
      <c r="D1404" s="258">
        <v>42270</v>
      </c>
      <c r="E1404" s="221" t="s">
        <v>337</v>
      </c>
      <c r="F1404" s="260" t="s">
        <v>129</v>
      </c>
      <c r="G1404" s="261">
        <v>-194.14699999999999</v>
      </c>
      <c r="H1404" s="123">
        <f>+ICF[[#This Row],[Сума във Валута]]/RESOURCE!$F$2</f>
        <v>-60.000247236361048</v>
      </c>
      <c r="I1404" s="259" t="s">
        <v>338</v>
      </c>
      <c r="J1404" s="119"/>
      <c r="K1404" s="119">
        <f t="shared" si="20"/>
        <v>44592</v>
      </c>
      <c r="L14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04" s="221" t="s">
        <v>321</v>
      </c>
      <c r="N1404" s="221" t="s">
        <v>956</v>
      </c>
      <c r="O1404" s="221" t="s">
        <v>4</v>
      </c>
      <c r="P1404" s="118"/>
    </row>
    <row r="1405" spans="2:16" x14ac:dyDescent="0.25">
      <c r="B1405" s="221" t="s">
        <v>73</v>
      </c>
      <c r="C1405" s="257" t="s">
        <v>880</v>
      </c>
      <c r="D1405" s="258">
        <v>44695</v>
      </c>
      <c r="E1405" s="221" t="s">
        <v>337</v>
      </c>
      <c r="F1405" s="260" t="s">
        <v>129</v>
      </c>
      <c r="G1405" s="261">
        <v>268.584</v>
      </c>
      <c r="H1405" s="123">
        <f>+ICF[[#This Row],[Сума във Валута]]/RESOURCE!$F$2</f>
        <v>83.004663495860342</v>
      </c>
      <c r="I1405" s="259" t="s">
        <v>338</v>
      </c>
      <c r="J1405" s="119"/>
      <c r="K1405" s="119">
        <f t="shared" si="20"/>
        <v>44592</v>
      </c>
      <c r="L14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05" s="221" t="s">
        <v>321</v>
      </c>
      <c r="N1405" s="221" t="s">
        <v>956</v>
      </c>
      <c r="O1405" s="221" t="s">
        <v>4</v>
      </c>
      <c r="P1405" s="118"/>
    </row>
    <row r="1406" spans="2:16" x14ac:dyDescent="0.25">
      <c r="B1406" s="221" t="s">
        <v>73</v>
      </c>
      <c r="C1406" s="257" t="s">
        <v>880</v>
      </c>
      <c r="D1406" s="258">
        <v>44695</v>
      </c>
      <c r="E1406" s="221" t="s">
        <v>337</v>
      </c>
      <c r="F1406" s="260" t="s">
        <v>129</v>
      </c>
      <c r="G1406" s="261">
        <v>297.03399999999999</v>
      </c>
      <c r="H1406" s="123">
        <f>+ICF[[#This Row],[Сума във Валута]]/RESOURCE!$F$2</f>
        <v>91.797006585758567</v>
      </c>
      <c r="I1406" s="259" t="s">
        <v>338</v>
      </c>
      <c r="J1406" s="119"/>
      <c r="K1406" s="119">
        <f t="shared" si="20"/>
        <v>44592</v>
      </c>
      <c r="L14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06" s="221" t="s">
        <v>321</v>
      </c>
      <c r="N1406" s="221" t="s">
        <v>956</v>
      </c>
      <c r="O1406" s="221" t="s">
        <v>4</v>
      </c>
      <c r="P1406" s="118"/>
    </row>
    <row r="1407" spans="2:16" x14ac:dyDescent="0.25">
      <c r="B1407" s="221" t="s">
        <v>73</v>
      </c>
      <c r="C1407" s="257" t="s">
        <v>608</v>
      </c>
      <c r="D1407" s="258">
        <v>44634</v>
      </c>
      <c r="E1407" s="221" t="s">
        <v>337</v>
      </c>
      <c r="F1407" s="260" t="s">
        <v>129</v>
      </c>
      <c r="G1407" s="261">
        <v>378.23899999999998</v>
      </c>
      <c r="H1407" s="123">
        <f>+ICF[[#This Row],[Сума във Валута]]/RESOURCE!$F$2</f>
        <v>116.89304245975455</v>
      </c>
      <c r="I1407" s="259" t="s">
        <v>338</v>
      </c>
      <c r="J1407" s="119"/>
      <c r="K1407" s="119">
        <f t="shared" si="20"/>
        <v>44592</v>
      </c>
      <c r="L14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407" s="221" t="s">
        <v>321</v>
      </c>
      <c r="N1407" s="221" t="s">
        <v>956</v>
      </c>
      <c r="O1407" s="221" t="s">
        <v>4</v>
      </c>
      <c r="P1407" s="118"/>
    </row>
    <row r="1408" spans="2:16" x14ac:dyDescent="0.25">
      <c r="B1408" s="221" t="s">
        <v>73</v>
      </c>
      <c r="C1408" s="257" t="s">
        <v>608</v>
      </c>
      <c r="D1408" s="258">
        <v>44665</v>
      </c>
      <c r="E1408" s="221" t="s">
        <v>337</v>
      </c>
      <c r="F1408" s="260" t="s">
        <v>129</v>
      </c>
      <c r="G1408" s="261">
        <v>297.03399999999999</v>
      </c>
      <c r="H1408" s="123">
        <f>+ICF[[#This Row],[Сума във Валута]]/RESOURCE!$F$2</f>
        <v>91.797006585758567</v>
      </c>
      <c r="I1408" s="259" t="s">
        <v>338</v>
      </c>
      <c r="J1408" s="119"/>
      <c r="K1408" s="119">
        <f t="shared" si="20"/>
        <v>44592</v>
      </c>
      <c r="L14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08" s="221" t="s">
        <v>321</v>
      </c>
      <c r="N1408" s="221" t="s">
        <v>956</v>
      </c>
      <c r="O1408" s="221" t="s">
        <v>4</v>
      </c>
      <c r="P1408" s="118"/>
    </row>
    <row r="1409" spans="2:16" x14ac:dyDescent="0.25">
      <c r="B1409" s="221" t="s">
        <v>73</v>
      </c>
      <c r="C1409" s="257" t="s">
        <v>608</v>
      </c>
      <c r="D1409" s="258">
        <v>44670</v>
      </c>
      <c r="E1409" s="221" t="s">
        <v>337</v>
      </c>
      <c r="F1409" s="260" t="s">
        <v>129</v>
      </c>
      <c r="G1409" s="261">
        <v>536.57000000000005</v>
      </c>
      <c r="H1409" s="123">
        <f>+ICF[[#This Row],[Сума във Валута]]/RESOURCE!$F$2</f>
        <v>165.8245178118346</v>
      </c>
      <c r="I1409" s="259" t="s">
        <v>338</v>
      </c>
      <c r="J1409" s="119"/>
      <c r="K1409" s="119">
        <f t="shared" si="20"/>
        <v>44592</v>
      </c>
      <c r="L14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09" s="221" t="s">
        <v>321</v>
      </c>
      <c r="N1409" s="221" t="s">
        <v>956</v>
      </c>
      <c r="O1409" s="221" t="s">
        <v>4</v>
      </c>
      <c r="P1409" s="118"/>
    </row>
    <row r="1410" spans="2:16" x14ac:dyDescent="0.25">
      <c r="B1410" s="221" t="s">
        <v>73</v>
      </c>
      <c r="C1410" s="257" t="s">
        <v>353</v>
      </c>
      <c r="D1410" s="258">
        <v>44435</v>
      </c>
      <c r="E1410" s="221" t="s">
        <v>337</v>
      </c>
      <c r="F1410" s="260" t="s">
        <v>129</v>
      </c>
      <c r="G1410" s="261">
        <v>-244.91900000000001</v>
      </c>
      <c r="H1410" s="123">
        <f>+ICF[[#This Row],[Сума във Валута]]/RESOURCE!$F$2</f>
        <v>-75.691102890502108</v>
      </c>
      <c r="I1410" s="259" t="s">
        <v>338</v>
      </c>
      <c r="J1410" s="119"/>
      <c r="K1410" s="119">
        <f t="shared" ref="K1410:K1473" si="21">$K$1</f>
        <v>44592</v>
      </c>
      <c r="L14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10" s="221" t="s">
        <v>321</v>
      </c>
      <c r="N1410" s="221" t="s">
        <v>956</v>
      </c>
      <c r="O1410" s="221" t="s">
        <v>4</v>
      </c>
      <c r="P1410" s="118"/>
    </row>
    <row r="1411" spans="2:16" x14ac:dyDescent="0.25">
      <c r="B1411" s="221" t="s">
        <v>73</v>
      </c>
      <c r="C1411" s="257" t="s">
        <v>353</v>
      </c>
      <c r="D1411" s="258">
        <v>44561</v>
      </c>
      <c r="E1411" s="221" t="s">
        <v>337</v>
      </c>
      <c r="F1411" s="260" t="s">
        <v>129</v>
      </c>
      <c r="G1411" s="261">
        <v>244.922</v>
      </c>
      <c r="H1411" s="123">
        <f>+ICF[[#This Row],[Сума във Валута]]/RESOURCE!$F$2</f>
        <v>75.692030026856045</v>
      </c>
      <c r="I1411" s="259" t="s">
        <v>338</v>
      </c>
      <c r="J1411" s="119"/>
      <c r="K1411" s="119">
        <f t="shared" si="21"/>
        <v>44592</v>
      </c>
      <c r="L14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11" s="221" t="s">
        <v>321</v>
      </c>
      <c r="N1411" s="221" t="s">
        <v>956</v>
      </c>
      <c r="O1411" s="221" t="s">
        <v>4</v>
      </c>
      <c r="P1411" s="118"/>
    </row>
    <row r="1412" spans="2:16" x14ac:dyDescent="0.25">
      <c r="B1412" s="221" t="s">
        <v>73</v>
      </c>
      <c r="C1412" s="257" t="s">
        <v>353</v>
      </c>
      <c r="D1412" s="258">
        <v>44670</v>
      </c>
      <c r="E1412" s="221" t="s">
        <v>337</v>
      </c>
      <c r="F1412" s="260" t="s">
        <v>129</v>
      </c>
      <c r="G1412" s="261">
        <v>524.94399999999996</v>
      </c>
      <c r="H1412" s="123">
        <f>+ICF[[#This Row],[Сума във Валута]]/RESOURCE!$F$2</f>
        <v>162.23155539485191</v>
      </c>
      <c r="I1412" s="259" t="s">
        <v>338</v>
      </c>
      <c r="J1412" s="119"/>
      <c r="K1412" s="119">
        <f t="shared" si="21"/>
        <v>44592</v>
      </c>
      <c r="L14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12" s="221" t="s">
        <v>321</v>
      </c>
      <c r="N1412" s="221" t="s">
        <v>956</v>
      </c>
      <c r="O1412" s="221" t="s">
        <v>4</v>
      </c>
      <c r="P1412" s="118"/>
    </row>
    <row r="1413" spans="2:16" x14ac:dyDescent="0.25">
      <c r="B1413" s="221" t="s">
        <v>73</v>
      </c>
      <c r="C1413" s="257" t="s">
        <v>353</v>
      </c>
      <c r="D1413" s="258">
        <v>44672</v>
      </c>
      <c r="E1413" s="221" t="s">
        <v>337</v>
      </c>
      <c r="F1413" s="260" t="s">
        <v>129</v>
      </c>
      <c r="G1413" s="261">
        <v>215.916</v>
      </c>
      <c r="H1413" s="123">
        <f>+ICF[[#This Row],[Сума във Валута]]/RESOURCE!$F$2</f>
        <v>66.727857666026935</v>
      </c>
      <c r="I1413" s="259" t="s">
        <v>338</v>
      </c>
      <c r="J1413" s="119"/>
      <c r="K1413" s="119">
        <f t="shared" si="21"/>
        <v>44592</v>
      </c>
      <c r="L14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13" s="221" t="s">
        <v>321</v>
      </c>
      <c r="N1413" s="221" t="s">
        <v>956</v>
      </c>
      <c r="O1413" s="221" t="s">
        <v>4</v>
      </c>
      <c r="P1413" s="118"/>
    </row>
    <row r="1414" spans="2:16" x14ac:dyDescent="0.25">
      <c r="B1414" s="221" t="s">
        <v>73</v>
      </c>
      <c r="C1414" s="257" t="s">
        <v>353</v>
      </c>
      <c r="D1414" s="258">
        <v>44698</v>
      </c>
      <c r="E1414" s="221" t="s">
        <v>337</v>
      </c>
      <c r="F1414" s="260" t="s">
        <v>129</v>
      </c>
      <c r="G1414" s="261">
        <v>268.01600000000002</v>
      </c>
      <c r="H1414" s="123">
        <f>+ICF[[#This Row],[Сума във Валута]]/RESOURCE!$F$2</f>
        <v>82.829125679513695</v>
      </c>
      <c r="I1414" s="259" t="s">
        <v>338</v>
      </c>
      <c r="J1414" s="119"/>
      <c r="K1414" s="119">
        <f t="shared" si="21"/>
        <v>44592</v>
      </c>
      <c r="L14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14" s="221" t="s">
        <v>321</v>
      </c>
      <c r="N1414" s="221" t="s">
        <v>956</v>
      </c>
      <c r="O1414" s="221" t="s">
        <v>4</v>
      </c>
      <c r="P1414" s="118"/>
    </row>
    <row r="1415" spans="2:16" x14ac:dyDescent="0.25">
      <c r="B1415" s="221" t="s">
        <v>73</v>
      </c>
      <c r="C1415" s="257" t="s">
        <v>353</v>
      </c>
      <c r="D1415" s="258">
        <v>44701</v>
      </c>
      <c r="E1415" s="221" t="s">
        <v>337</v>
      </c>
      <c r="F1415" s="260" t="s">
        <v>129</v>
      </c>
      <c r="G1415" s="261">
        <v>802.846</v>
      </c>
      <c r="H1415" s="123">
        <f>+ICF[[#This Row],[Сума във Валута]]/RESOURCE!$F$2</f>
        <v>248.11590440606099</v>
      </c>
      <c r="I1415" s="259" t="s">
        <v>338</v>
      </c>
      <c r="J1415" s="119"/>
      <c r="K1415" s="119">
        <f t="shared" si="21"/>
        <v>44592</v>
      </c>
      <c r="L14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15" s="221" t="s">
        <v>321</v>
      </c>
      <c r="N1415" s="221" t="s">
        <v>956</v>
      </c>
      <c r="O1415" s="221" t="s">
        <v>4</v>
      </c>
      <c r="P1415" s="118"/>
    </row>
    <row r="1416" spans="2:16" x14ac:dyDescent="0.25">
      <c r="B1416" s="221" t="s">
        <v>73</v>
      </c>
      <c r="C1416" s="257" t="s">
        <v>353</v>
      </c>
      <c r="D1416" s="258">
        <v>44712</v>
      </c>
      <c r="E1416" s="221" t="s">
        <v>337</v>
      </c>
      <c r="F1416" s="260" t="s">
        <v>129</v>
      </c>
      <c r="G1416" s="261">
        <v>535.43100000000004</v>
      </c>
      <c r="H1416" s="123">
        <f>+ICF[[#This Row],[Сума във Валута]]/RESOURCE!$F$2</f>
        <v>165.47251504278736</v>
      </c>
      <c r="I1416" s="259" t="s">
        <v>338</v>
      </c>
      <c r="J1416" s="119"/>
      <c r="K1416" s="119">
        <f t="shared" si="21"/>
        <v>44592</v>
      </c>
      <c r="L14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16" s="221" t="s">
        <v>321</v>
      </c>
      <c r="N1416" s="221" t="s">
        <v>956</v>
      </c>
      <c r="O1416" s="221" t="s">
        <v>4</v>
      </c>
      <c r="P1416" s="118"/>
    </row>
    <row r="1417" spans="2:16" x14ac:dyDescent="0.25">
      <c r="B1417" s="221" t="s">
        <v>73</v>
      </c>
      <c r="C1417" s="257" t="s">
        <v>800</v>
      </c>
      <c r="D1417" s="258">
        <v>44712</v>
      </c>
      <c r="E1417" s="221" t="s">
        <v>337</v>
      </c>
      <c r="F1417" s="260" t="s">
        <v>129</v>
      </c>
      <c r="G1417" s="261">
        <v>11286.67</v>
      </c>
      <c r="H1417" s="123">
        <f>+ICF[[#This Row],[Сума във Валута]]/RESOURCE!$F$2</f>
        <v>3488.0940239881079</v>
      </c>
      <c r="I1417" s="259" t="s">
        <v>338</v>
      </c>
      <c r="J1417" s="119"/>
      <c r="K1417" s="119">
        <f t="shared" si="21"/>
        <v>44592</v>
      </c>
      <c r="L14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17" s="221" t="s">
        <v>321</v>
      </c>
      <c r="N1417" s="221" t="s">
        <v>956</v>
      </c>
      <c r="O1417" s="221" t="s">
        <v>4</v>
      </c>
      <c r="P1417" s="118"/>
    </row>
    <row r="1418" spans="2:16" x14ac:dyDescent="0.25">
      <c r="B1418" s="221" t="s">
        <v>73</v>
      </c>
      <c r="C1418" s="257" t="s">
        <v>372</v>
      </c>
      <c r="D1418" s="258">
        <v>44712</v>
      </c>
      <c r="E1418" s="221" t="s">
        <v>337</v>
      </c>
      <c r="F1418" s="260" t="s">
        <v>129</v>
      </c>
      <c r="G1418" s="261">
        <v>1998.029</v>
      </c>
      <c r="H1418" s="123">
        <f>+ICF[[#This Row],[Сума във Валута]]/RESOURCE!$F$2</f>
        <v>617.48177404450871</v>
      </c>
      <c r="I1418" s="259" t="s">
        <v>338</v>
      </c>
      <c r="J1418" s="119"/>
      <c r="K1418" s="119">
        <f t="shared" si="21"/>
        <v>44592</v>
      </c>
      <c r="L14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18" s="221" t="s">
        <v>321</v>
      </c>
      <c r="N1418" s="221" t="s">
        <v>956</v>
      </c>
      <c r="O1418" s="221" t="s">
        <v>4</v>
      </c>
      <c r="P1418" s="118"/>
    </row>
    <row r="1419" spans="2:16" x14ac:dyDescent="0.25">
      <c r="B1419" s="221" t="s">
        <v>73</v>
      </c>
      <c r="C1419" s="257" t="s">
        <v>517</v>
      </c>
      <c r="D1419" s="258">
        <v>44712</v>
      </c>
      <c r="E1419" s="221" t="s">
        <v>337</v>
      </c>
      <c r="F1419" s="260" t="s">
        <v>129</v>
      </c>
      <c r="G1419" s="261">
        <v>2467.335</v>
      </c>
      <c r="H1419" s="123">
        <f>+ICF[[#This Row],[Сума във Валута]]/RESOURCE!$F$2</f>
        <v>762.51865861912313</v>
      </c>
      <c r="I1419" s="259" t="s">
        <v>338</v>
      </c>
      <c r="J1419" s="119"/>
      <c r="K1419" s="119">
        <f t="shared" si="21"/>
        <v>44592</v>
      </c>
      <c r="L14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19" s="221" t="s">
        <v>321</v>
      </c>
      <c r="N1419" s="221" t="s">
        <v>956</v>
      </c>
      <c r="O1419" s="221" t="s">
        <v>4</v>
      </c>
      <c r="P1419" s="118"/>
    </row>
    <row r="1420" spans="2:16" x14ac:dyDescent="0.25">
      <c r="B1420" s="221" t="s">
        <v>73</v>
      </c>
      <c r="C1420" s="257" t="s">
        <v>728</v>
      </c>
      <c r="D1420" s="258">
        <v>44680</v>
      </c>
      <c r="E1420" s="221" t="s">
        <v>337</v>
      </c>
      <c r="F1420" s="260" t="s">
        <v>129</v>
      </c>
      <c r="G1420" s="261">
        <v>977.81600000000003</v>
      </c>
      <c r="H1420" s="123">
        <f>+ICF[[#This Row],[Сума във Валута]]/RESOURCE!$F$2</f>
        <v>302.18958702256339</v>
      </c>
      <c r="I1420" s="259" t="s">
        <v>338</v>
      </c>
      <c r="J1420" s="119"/>
      <c r="K1420" s="119">
        <f t="shared" si="21"/>
        <v>44592</v>
      </c>
      <c r="L14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20" s="221" t="s">
        <v>321</v>
      </c>
      <c r="N1420" s="221" t="s">
        <v>956</v>
      </c>
      <c r="O1420" s="221" t="s">
        <v>4</v>
      </c>
      <c r="P1420" s="118"/>
    </row>
    <row r="1421" spans="2:16" x14ac:dyDescent="0.25">
      <c r="B1421" s="221" t="s">
        <v>73</v>
      </c>
      <c r="C1421" s="257" t="s">
        <v>860</v>
      </c>
      <c r="D1421" s="258">
        <v>44712</v>
      </c>
      <c r="E1421" s="221" t="s">
        <v>337</v>
      </c>
      <c r="F1421" s="260" t="s">
        <v>129</v>
      </c>
      <c r="G1421" s="261">
        <v>1974.931</v>
      </c>
      <c r="H1421" s="123">
        <f>+ICF[[#This Row],[Сума във Валута]]/RESOURCE!$F$2</f>
        <v>610.34344221004585</v>
      </c>
      <c r="I1421" s="259" t="s">
        <v>338</v>
      </c>
      <c r="J1421" s="119"/>
      <c r="K1421" s="119">
        <f t="shared" si="21"/>
        <v>44592</v>
      </c>
      <c r="L14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21" s="221" t="s">
        <v>321</v>
      </c>
      <c r="N1421" s="221" t="s">
        <v>956</v>
      </c>
      <c r="O1421" s="221" t="s">
        <v>4</v>
      </c>
      <c r="P1421" s="118"/>
    </row>
    <row r="1422" spans="2:16" x14ac:dyDescent="0.25">
      <c r="B1422" s="221" t="s">
        <v>73</v>
      </c>
      <c r="C1422" s="257" t="s">
        <v>818</v>
      </c>
      <c r="D1422" s="258">
        <v>44529</v>
      </c>
      <c r="E1422" s="221" t="s">
        <v>337</v>
      </c>
      <c r="F1422" s="260" t="s">
        <v>129</v>
      </c>
      <c r="G1422" s="261">
        <v>7785.1760000000004</v>
      </c>
      <c r="H1422" s="123">
        <f>+ICF[[#This Row],[Сума във Валута]]/RESOURCE!$F$2</f>
        <v>2405.9732304830072</v>
      </c>
      <c r="I1422" s="259" t="s">
        <v>338</v>
      </c>
      <c r="J1422" s="119"/>
      <c r="K1422" s="119">
        <f t="shared" si="21"/>
        <v>44592</v>
      </c>
      <c r="L14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22" s="221" t="s">
        <v>321</v>
      </c>
      <c r="N1422" s="221" t="s">
        <v>956</v>
      </c>
      <c r="O1422" s="221" t="s">
        <v>4</v>
      </c>
      <c r="P1422" s="118"/>
    </row>
    <row r="1423" spans="2:16" x14ac:dyDescent="0.25">
      <c r="B1423" s="221" t="s">
        <v>73</v>
      </c>
      <c r="C1423" s="257" t="s">
        <v>818</v>
      </c>
      <c r="D1423" s="258">
        <v>44559</v>
      </c>
      <c r="E1423" s="221" t="s">
        <v>337</v>
      </c>
      <c r="F1423" s="260" t="s">
        <v>129</v>
      </c>
      <c r="G1423" s="261">
        <v>2147.5030000000002</v>
      </c>
      <c r="H1423" s="123">
        <f>+ICF[[#This Row],[Сума във Валута]]/RESOURCE!$F$2</f>
        <v>663.67603383429605</v>
      </c>
      <c r="I1423" s="259" t="s">
        <v>338</v>
      </c>
      <c r="J1423" s="119"/>
      <c r="K1423" s="119">
        <f t="shared" si="21"/>
        <v>44592</v>
      </c>
      <c r="L14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23" s="221" t="s">
        <v>321</v>
      </c>
      <c r="N1423" s="221" t="s">
        <v>956</v>
      </c>
      <c r="O1423" s="221" t="s">
        <v>4</v>
      </c>
      <c r="P1423" s="118"/>
    </row>
    <row r="1424" spans="2:16" x14ac:dyDescent="0.25">
      <c r="B1424" s="221" t="s">
        <v>73</v>
      </c>
      <c r="C1424" s="257" t="s">
        <v>481</v>
      </c>
      <c r="D1424" s="258">
        <v>44682</v>
      </c>
      <c r="E1424" s="221" t="s">
        <v>337</v>
      </c>
      <c r="F1424" s="260" t="s">
        <v>129</v>
      </c>
      <c r="G1424" s="261">
        <v>1591.8910000000001</v>
      </c>
      <c r="H1424" s="123">
        <f>+ICF[[#This Row],[Сума във Валута]]/RESOURCE!$F$2</f>
        <v>491.96667253853025</v>
      </c>
      <c r="I1424" s="259" t="s">
        <v>338</v>
      </c>
      <c r="J1424" s="119"/>
      <c r="K1424" s="119">
        <f t="shared" si="21"/>
        <v>44592</v>
      </c>
      <c r="L14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24" s="221" t="s">
        <v>321</v>
      </c>
      <c r="N1424" s="221" t="s">
        <v>956</v>
      </c>
      <c r="O1424" s="221" t="s">
        <v>4</v>
      </c>
      <c r="P1424" s="118"/>
    </row>
    <row r="1425" spans="2:16" x14ac:dyDescent="0.25">
      <c r="B1425" s="221" t="s">
        <v>73</v>
      </c>
      <c r="C1425" s="257" t="s">
        <v>408</v>
      </c>
      <c r="D1425" s="258">
        <v>44602</v>
      </c>
      <c r="E1425" s="221" t="s">
        <v>337</v>
      </c>
      <c r="F1425" s="260" t="s">
        <v>129</v>
      </c>
      <c r="G1425" s="261">
        <v>192.22</v>
      </c>
      <c r="H1425" s="123">
        <f>+ICF[[#This Row],[Сума във Валута]]/RESOURCE!$F$2</f>
        <v>59.404716651677958</v>
      </c>
      <c r="I1425" s="259" t="s">
        <v>338</v>
      </c>
      <c r="J1425" s="119"/>
      <c r="K1425" s="119">
        <f t="shared" si="21"/>
        <v>44592</v>
      </c>
      <c r="L14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425" s="221" t="s">
        <v>321</v>
      </c>
      <c r="N1425" s="221" t="s">
        <v>956</v>
      </c>
      <c r="O1425" s="221" t="s">
        <v>4</v>
      </c>
      <c r="P1425" s="118"/>
    </row>
    <row r="1426" spans="2:16" x14ac:dyDescent="0.25">
      <c r="B1426" s="221" t="s">
        <v>73</v>
      </c>
      <c r="C1426" s="257" t="s">
        <v>408</v>
      </c>
      <c r="D1426" s="258">
        <v>44626</v>
      </c>
      <c r="E1426" s="221" t="s">
        <v>337</v>
      </c>
      <c r="F1426" s="260" t="s">
        <v>129</v>
      </c>
      <c r="G1426" s="261">
        <v>192.22</v>
      </c>
      <c r="H1426" s="123">
        <f>+ICF[[#This Row],[Сума във Валута]]/RESOURCE!$F$2</f>
        <v>59.404716651677958</v>
      </c>
      <c r="I1426" s="259" t="s">
        <v>338</v>
      </c>
      <c r="J1426" s="119"/>
      <c r="K1426" s="119">
        <f t="shared" si="21"/>
        <v>44592</v>
      </c>
      <c r="L14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426" s="221" t="s">
        <v>321</v>
      </c>
      <c r="N1426" s="221" t="s">
        <v>956</v>
      </c>
      <c r="O1426" s="221" t="s">
        <v>4</v>
      </c>
      <c r="P1426" s="118"/>
    </row>
    <row r="1427" spans="2:16" x14ac:dyDescent="0.25">
      <c r="B1427" s="221" t="s">
        <v>73</v>
      </c>
      <c r="C1427" s="257" t="s">
        <v>408</v>
      </c>
      <c r="D1427" s="258">
        <v>44633</v>
      </c>
      <c r="E1427" s="221" t="s">
        <v>337</v>
      </c>
      <c r="F1427" s="260" t="s">
        <v>129</v>
      </c>
      <c r="G1427" s="261">
        <v>202.96</v>
      </c>
      <c r="H1427" s="123">
        <f>+ICF[[#This Row],[Сума във Валута]]/RESOURCE!$F$2</f>
        <v>62.723864798795958</v>
      </c>
      <c r="I1427" s="259" t="s">
        <v>338</v>
      </c>
      <c r="J1427" s="119"/>
      <c r="K1427" s="119">
        <f t="shared" si="21"/>
        <v>44592</v>
      </c>
      <c r="L14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427" s="221" t="s">
        <v>321</v>
      </c>
      <c r="N1427" s="221" t="s">
        <v>956</v>
      </c>
      <c r="O1427" s="221" t="s">
        <v>4</v>
      </c>
      <c r="P1427" s="118"/>
    </row>
    <row r="1428" spans="2:16" x14ac:dyDescent="0.25">
      <c r="B1428" s="221" t="s">
        <v>73</v>
      </c>
      <c r="C1428" s="257" t="s">
        <v>408</v>
      </c>
      <c r="D1428" s="258">
        <v>44640</v>
      </c>
      <c r="E1428" s="221" t="s">
        <v>337</v>
      </c>
      <c r="F1428" s="260" t="s">
        <v>129</v>
      </c>
      <c r="G1428" s="261">
        <v>192.22</v>
      </c>
      <c r="H1428" s="123">
        <f>+ICF[[#This Row],[Сума във Валута]]/RESOURCE!$F$2</f>
        <v>59.404716651677958</v>
      </c>
      <c r="I1428" s="259" t="s">
        <v>338</v>
      </c>
      <c r="J1428" s="119"/>
      <c r="K1428" s="119">
        <f t="shared" si="21"/>
        <v>44592</v>
      </c>
      <c r="L14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428" s="221" t="s">
        <v>321</v>
      </c>
      <c r="N1428" s="221" t="s">
        <v>956</v>
      </c>
      <c r="O1428" s="221" t="s">
        <v>4</v>
      </c>
      <c r="P1428" s="118"/>
    </row>
    <row r="1429" spans="2:16" x14ac:dyDescent="0.25">
      <c r="B1429" s="221" t="s">
        <v>73</v>
      </c>
      <c r="C1429" s="257" t="s">
        <v>408</v>
      </c>
      <c r="D1429" s="258">
        <v>44651</v>
      </c>
      <c r="E1429" s="221" t="s">
        <v>337</v>
      </c>
      <c r="F1429" s="260" t="s">
        <v>129</v>
      </c>
      <c r="G1429" s="261">
        <v>207.00700000000001</v>
      </c>
      <c r="H1429" s="123">
        <f>+ICF[[#This Row],[Сума във Валута]]/RESOURCE!$F$2</f>
        <v>63.974571740265844</v>
      </c>
      <c r="I1429" s="259" t="s">
        <v>338</v>
      </c>
      <c r="J1429" s="119"/>
      <c r="K1429" s="119">
        <f t="shared" si="21"/>
        <v>44592</v>
      </c>
      <c r="L14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29" s="221" t="s">
        <v>321</v>
      </c>
      <c r="N1429" s="221" t="s">
        <v>956</v>
      </c>
      <c r="O1429" s="221" t="s">
        <v>4</v>
      </c>
      <c r="P1429" s="118"/>
    </row>
    <row r="1430" spans="2:16" x14ac:dyDescent="0.25">
      <c r="B1430" s="221" t="s">
        <v>73</v>
      </c>
      <c r="C1430" s="257" t="s">
        <v>408</v>
      </c>
      <c r="D1430" s="258">
        <v>44663</v>
      </c>
      <c r="E1430" s="221" t="s">
        <v>337</v>
      </c>
      <c r="F1430" s="260" t="s">
        <v>129</v>
      </c>
      <c r="G1430" s="261">
        <v>196.053</v>
      </c>
      <c r="H1430" s="123">
        <f>+ICF[[#This Row],[Сума във Валута]]/RESOURCE!$F$2</f>
        <v>60.589287866566536</v>
      </c>
      <c r="I1430" s="259" t="s">
        <v>338</v>
      </c>
      <c r="J1430" s="119"/>
      <c r="K1430" s="119">
        <f t="shared" si="21"/>
        <v>44592</v>
      </c>
      <c r="L14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30" s="221" t="s">
        <v>321</v>
      </c>
      <c r="N1430" s="221" t="s">
        <v>956</v>
      </c>
      <c r="O1430" s="221" t="s">
        <v>4</v>
      </c>
      <c r="P1430" s="118"/>
    </row>
    <row r="1431" spans="2:16" x14ac:dyDescent="0.25">
      <c r="B1431" s="221" t="s">
        <v>73</v>
      </c>
      <c r="C1431" s="257" t="s">
        <v>724</v>
      </c>
      <c r="D1431" s="258">
        <v>44569</v>
      </c>
      <c r="E1431" s="221" t="s">
        <v>337</v>
      </c>
      <c r="F1431" s="260" t="s">
        <v>129</v>
      </c>
      <c r="G1431" s="261">
        <v>-1953.85</v>
      </c>
      <c r="H1431" s="123">
        <f>+ICF[[#This Row],[Сума във Валута]]/RESOURCE!$F$2</f>
        <v>-603.82845505088426</v>
      </c>
      <c r="I1431" s="259" t="s">
        <v>338</v>
      </c>
      <c r="J1431" s="119"/>
      <c r="K1431" s="119">
        <f t="shared" si="21"/>
        <v>44592</v>
      </c>
      <c r="L14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31" s="221" t="s">
        <v>321</v>
      </c>
      <c r="N1431" s="221" t="s">
        <v>956</v>
      </c>
      <c r="O1431" s="221" t="s">
        <v>4</v>
      </c>
      <c r="P1431" s="118"/>
    </row>
    <row r="1432" spans="2:16" x14ac:dyDescent="0.25">
      <c r="B1432" s="221" t="s">
        <v>73</v>
      </c>
      <c r="C1432" s="257" t="s">
        <v>724</v>
      </c>
      <c r="D1432" s="258">
        <v>44601</v>
      </c>
      <c r="E1432" s="221" t="s">
        <v>337</v>
      </c>
      <c r="F1432" s="260" t="s">
        <v>129</v>
      </c>
      <c r="G1432" s="261">
        <v>2000</v>
      </c>
      <c r="H1432" s="123">
        <f>+ICF[[#This Row],[Сума във Валута]]/RESOURCE!$F$2</f>
        <v>618.09090262904965</v>
      </c>
      <c r="I1432" s="259" t="s">
        <v>338</v>
      </c>
      <c r="J1432" s="119"/>
      <c r="K1432" s="119">
        <f t="shared" si="21"/>
        <v>44592</v>
      </c>
      <c r="L14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432" s="221" t="s">
        <v>321</v>
      </c>
      <c r="N1432" s="221" t="s">
        <v>956</v>
      </c>
      <c r="O1432" s="221" t="s">
        <v>4</v>
      </c>
      <c r="P1432" s="118"/>
    </row>
    <row r="1433" spans="2:16" x14ac:dyDescent="0.25">
      <c r="B1433" s="221" t="s">
        <v>73</v>
      </c>
      <c r="C1433" s="257" t="s">
        <v>724</v>
      </c>
      <c r="D1433" s="258">
        <v>44611</v>
      </c>
      <c r="E1433" s="221" t="s">
        <v>337</v>
      </c>
      <c r="F1433" s="260" t="s">
        <v>129</v>
      </c>
      <c r="G1433" s="261">
        <v>2054.75</v>
      </c>
      <c r="H1433" s="123">
        <f>+ICF[[#This Row],[Сума във Валута]]/RESOURCE!$F$2</f>
        <v>635.01114108851993</v>
      </c>
      <c r="I1433" s="259" t="s">
        <v>338</v>
      </c>
      <c r="J1433" s="119"/>
      <c r="K1433" s="119">
        <f t="shared" si="21"/>
        <v>44592</v>
      </c>
      <c r="L14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433" s="221" t="s">
        <v>321</v>
      </c>
      <c r="N1433" s="221" t="s">
        <v>956</v>
      </c>
      <c r="O1433" s="221" t="s">
        <v>4</v>
      </c>
      <c r="P1433" s="118"/>
    </row>
    <row r="1434" spans="2:16" x14ac:dyDescent="0.25">
      <c r="B1434" s="221" t="s">
        <v>73</v>
      </c>
      <c r="C1434" s="257" t="s">
        <v>724</v>
      </c>
      <c r="D1434" s="258">
        <v>44615</v>
      </c>
      <c r="E1434" s="221" t="s">
        <v>337</v>
      </c>
      <c r="F1434" s="260" t="s">
        <v>129</v>
      </c>
      <c r="G1434" s="261">
        <v>1920.5</v>
      </c>
      <c r="H1434" s="123">
        <f>+ICF[[#This Row],[Сума във Валута]]/RESOURCE!$F$2</f>
        <v>593.5217892495449</v>
      </c>
      <c r="I1434" s="259" t="s">
        <v>338</v>
      </c>
      <c r="J1434" s="119"/>
      <c r="K1434" s="119">
        <f t="shared" si="21"/>
        <v>44592</v>
      </c>
      <c r="L14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434" s="221" t="s">
        <v>321</v>
      </c>
      <c r="N1434" s="221" t="s">
        <v>956</v>
      </c>
      <c r="O1434" s="221" t="s">
        <v>4</v>
      </c>
      <c r="P1434" s="118"/>
    </row>
    <row r="1435" spans="2:16" x14ac:dyDescent="0.25">
      <c r="B1435" s="221" t="s">
        <v>73</v>
      </c>
      <c r="C1435" s="257" t="s">
        <v>724</v>
      </c>
      <c r="D1435" s="258">
        <v>44615</v>
      </c>
      <c r="E1435" s="221" t="s">
        <v>337</v>
      </c>
      <c r="F1435" s="260" t="s">
        <v>129</v>
      </c>
      <c r="G1435" s="261">
        <v>2996.39</v>
      </c>
      <c r="H1435" s="123">
        <f>+ICF[[#This Row],[Сума във Валута]]/RESOURCE!$F$2</f>
        <v>926.020699864329</v>
      </c>
      <c r="I1435" s="259" t="s">
        <v>338</v>
      </c>
      <c r="J1435" s="119"/>
      <c r="K1435" s="119">
        <f t="shared" si="21"/>
        <v>44592</v>
      </c>
      <c r="L14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435" s="221" t="s">
        <v>321</v>
      </c>
      <c r="N1435" s="221" t="s">
        <v>956</v>
      </c>
      <c r="O1435" s="221" t="s">
        <v>4</v>
      </c>
      <c r="P1435" s="118"/>
    </row>
    <row r="1436" spans="2:16" x14ac:dyDescent="0.25">
      <c r="B1436" s="221" t="s">
        <v>73</v>
      </c>
      <c r="C1436" s="257" t="s">
        <v>724</v>
      </c>
      <c r="D1436" s="258">
        <v>44615</v>
      </c>
      <c r="E1436" s="221" t="s">
        <v>337</v>
      </c>
      <c r="F1436" s="260" t="s">
        <v>129</v>
      </c>
      <c r="G1436" s="261">
        <v>2513.6970000000001</v>
      </c>
      <c r="H1436" s="123">
        <f>+ICF[[#This Row],[Сума във Валута]]/RESOURCE!$F$2</f>
        <v>776.84662383296711</v>
      </c>
      <c r="I1436" s="259" t="s">
        <v>338</v>
      </c>
      <c r="J1436" s="119"/>
      <c r="K1436" s="119">
        <f t="shared" si="21"/>
        <v>44592</v>
      </c>
      <c r="L14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436" s="221" t="s">
        <v>321</v>
      </c>
      <c r="N1436" s="221" t="s">
        <v>956</v>
      </c>
      <c r="O1436" s="221" t="s">
        <v>4</v>
      </c>
      <c r="P1436" s="118"/>
    </row>
    <row r="1437" spans="2:16" x14ac:dyDescent="0.25">
      <c r="B1437" s="221" t="s">
        <v>73</v>
      </c>
      <c r="C1437" s="257" t="s">
        <v>724</v>
      </c>
      <c r="D1437" s="258">
        <v>44622</v>
      </c>
      <c r="E1437" s="221" t="s">
        <v>337</v>
      </c>
      <c r="F1437" s="260" t="s">
        <v>129</v>
      </c>
      <c r="G1437" s="261">
        <v>6494.7830000000004</v>
      </c>
      <c r="H1437" s="123">
        <f>+ICF[[#This Row],[Сума във Валута]]/RESOURCE!$F$2</f>
        <v>2007.1831434249036</v>
      </c>
      <c r="I1437" s="259" t="s">
        <v>338</v>
      </c>
      <c r="J1437" s="119"/>
      <c r="K1437" s="119">
        <f t="shared" si="21"/>
        <v>44592</v>
      </c>
      <c r="L14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437" s="221" t="s">
        <v>321</v>
      </c>
      <c r="N1437" s="221" t="s">
        <v>956</v>
      </c>
      <c r="O1437" s="221" t="s">
        <v>4</v>
      </c>
      <c r="P1437" s="118"/>
    </row>
    <row r="1438" spans="2:16" x14ac:dyDescent="0.25">
      <c r="B1438" s="221" t="s">
        <v>73</v>
      </c>
      <c r="C1438" s="257" t="s">
        <v>389</v>
      </c>
      <c r="D1438" s="258">
        <v>44712</v>
      </c>
      <c r="E1438" s="221" t="s">
        <v>337</v>
      </c>
      <c r="F1438" s="260" t="s">
        <v>129</v>
      </c>
      <c r="G1438" s="261">
        <v>2790.6640000000002</v>
      </c>
      <c r="H1438" s="123">
        <f>+ICF[[#This Row],[Сума във Валута]]/RESOURCE!$F$2</f>
        <v>862.44201534719718</v>
      </c>
      <c r="I1438" s="259" t="s">
        <v>338</v>
      </c>
      <c r="J1438" s="119"/>
      <c r="K1438" s="119">
        <f t="shared" si="21"/>
        <v>44592</v>
      </c>
      <c r="L14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38" s="221" t="s">
        <v>321</v>
      </c>
      <c r="N1438" s="221" t="s">
        <v>956</v>
      </c>
      <c r="O1438" s="221" t="s">
        <v>4</v>
      </c>
      <c r="P1438" s="118"/>
    </row>
    <row r="1439" spans="2:16" x14ac:dyDescent="0.25">
      <c r="B1439" s="221" t="s">
        <v>73</v>
      </c>
      <c r="C1439" s="257" t="s">
        <v>1292</v>
      </c>
      <c r="D1439" s="258">
        <v>44682</v>
      </c>
      <c r="E1439" s="221" t="s">
        <v>337</v>
      </c>
      <c r="F1439" s="260" t="s">
        <v>129</v>
      </c>
      <c r="G1439" s="261">
        <v>781.255</v>
      </c>
      <c r="H1439" s="123">
        <f>+ICF[[#This Row],[Сума във Валута]]/RESOURCE!$F$2</f>
        <v>241.4433040667291</v>
      </c>
      <c r="I1439" s="259" t="s">
        <v>338</v>
      </c>
      <c r="J1439" s="119"/>
      <c r="K1439" s="119">
        <f t="shared" si="21"/>
        <v>44592</v>
      </c>
      <c r="L14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39" s="221" t="s">
        <v>321</v>
      </c>
      <c r="N1439" s="221" t="s">
        <v>956</v>
      </c>
      <c r="O1439" s="221" t="s">
        <v>4</v>
      </c>
      <c r="P1439" s="118"/>
    </row>
    <row r="1440" spans="2:16" x14ac:dyDescent="0.25">
      <c r="B1440" s="221" t="s">
        <v>73</v>
      </c>
      <c r="C1440" s="257" t="s">
        <v>507</v>
      </c>
      <c r="D1440" s="258">
        <v>44712</v>
      </c>
      <c r="E1440" s="221" t="s">
        <v>337</v>
      </c>
      <c r="F1440" s="260" t="s">
        <v>129</v>
      </c>
      <c r="G1440" s="261">
        <v>2212.27</v>
      </c>
      <c r="H1440" s="123">
        <f>+ICF[[#This Row],[Сума във Валута]]/RESOURCE!$F$2</f>
        <v>683.69198057958386</v>
      </c>
      <c r="I1440" s="259" t="s">
        <v>338</v>
      </c>
      <c r="J1440" s="119"/>
      <c r="K1440" s="119">
        <f t="shared" si="21"/>
        <v>44592</v>
      </c>
      <c r="L14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0" s="221" t="s">
        <v>321</v>
      </c>
      <c r="N1440" s="221" t="s">
        <v>956</v>
      </c>
      <c r="O1440" s="221" t="s">
        <v>4</v>
      </c>
      <c r="P1440" s="118"/>
    </row>
    <row r="1441" spans="2:16" x14ac:dyDescent="0.25">
      <c r="B1441" s="221" t="s">
        <v>73</v>
      </c>
      <c r="C1441" s="257" t="s">
        <v>1293</v>
      </c>
      <c r="D1441" s="258">
        <v>44712</v>
      </c>
      <c r="E1441" s="221" t="s">
        <v>337</v>
      </c>
      <c r="F1441" s="260" t="s">
        <v>129</v>
      </c>
      <c r="G1441" s="261">
        <v>347.68599999999998</v>
      </c>
      <c r="H1441" s="123">
        <f>+ICF[[#This Row],[Сума във Валута]]/RESOURCE!$F$2</f>
        <v>107.45077678574187</v>
      </c>
      <c r="I1441" s="259" t="s">
        <v>338</v>
      </c>
      <c r="J1441" s="119"/>
      <c r="K1441" s="119">
        <f t="shared" si="21"/>
        <v>44592</v>
      </c>
      <c r="L14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1" s="221" t="s">
        <v>321</v>
      </c>
      <c r="N1441" s="221" t="s">
        <v>956</v>
      </c>
      <c r="O1441" s="221" t="s">
        <v>4</v>
      </c>
      <c r="P1441" s="118"/>
    </row>
    <row r="1442" spans="2:16" x14ac:dyDescent="0.25">
      <c r="B1442" s="221" t="s">
        <v>73</v>
      </c>
      <c r="C1442" s="257" t="s">
        <v>678</v>
      </c>
      <c r="D1442" s="258">
        <v>44712</v>
      </c>
      <c r="E1442" s="221" t="s">
        <v>337</v>
      </c>
      <c r="F1442" s="260" t="s">
        <v>129</v>
      </c>
      <c r="G1442" s="261">
        <v>506.23899999999998</v>
      </c>
      <c r="H1442" s="123">
        <f>+ICF[[#This Row],[Сума във Валута]]/RESOURCE!$F$2</f>
        <v>156.45086022801374</v>
      </c>
      <c r="I1442" s="259" t="s">
        <v>338</v>
      </c>
      <c r="J1442" s="119"/>
      <c r="K1442" s="119">
        <f t="shared" si="21"/>
        <v>44592</v>
      </c>
      <c r="L14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2" s="221" t="s">
        <v>321</v>
      </c>
      <c r="N1442" s="221" t="s">
        <v>956</v>
      </c>
      <c r="O1442" s="221" t="s">
        <v>4</v>
      </c>
      <c r="P1442" s="118"/>
    </row>
    <row r="1443" spans="2:16" x14ac:dyDescent="0.25">
      <c r="B1443" s="221" t="s">
        <v>73</v>
      </c>
      <c r="C1443" s="257" t="s">
        <v>727</v>
      </c>
      <c r="D1443" s="258">
        <v>44712</v>
      </c>
      <c r="E1443" s="221" t="s">
        <v>337</v>
      </c>
      <c r="F1443" s="260" t="s">
        <v>129</v>
      </c>
      <c r="G1443" s="261">
        <v>466.262</v>
      </c>
      <c r="H1443" s="123">
        <f>+ICF[[#This Row],[Сума във Валута]]/RESOURCE!$F$2</f>
        <v>144.09615022081297</v>
      </c>
      <c r="I1443" s="259" t="s">
        <v>338</v>
      </c>
      <c r="J1443" s="119"/>
      <c r="K1443" s="119">
        <f t="shared" si="21"/>
        <v>44592</v>
      </c>
      <c r="L14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3" s="221" t="s">
        <v>321</v>
      </c>
      <c r="N1443" s="221" t="s">
        <v>956</v>
      </c>
      <c r="O1443" s="221" t="s">
        <v>4</v>
      </c>
      <c r="P1443" s="118"/>
    </row>
    <row r="1444" spans="2:16" x14ac:dyDescent="0.25">
      <c r="B1444" s="221" t="s">
        <v>73</v>
      </c>
      <c r="C1444" s="257" t="s">
        <v>531</v>
      </c>
      <c r="D1444" s="258">
        <v>44682</v>
      </c>
      <c r="E1444" s="221" t="s">
        <v>337</v>
      </c>
      <c r="F1444" s="260" t="s">
        <v>129</v>
      </c>
      <c r="G1444" s="261">
        <v>601.947</v>
      </c>
      <c r="H1444" s="123">
        <f>+ICF[[#This Row],[Сума във Валута]]/RESOURCE!$F$2</f>
        <v>186.02898228242427</v>
      </c>
      <c r="I1444" s="259" t="s">
        <v>338</v>
      </c>
      <c r="J1444" s="119"/>
      <c r="K1444" s="119">
        <f t="shared" si="21"/>
        <v>44592</v>
      </c>
      <c r="L14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4" s="221" t="s">
        <v>321</v>
      </c>
      <c r="N1444" s="221" t="s">
        <v>956</v>
      </c>
      <c r="O1444" s="221" t="s">
        <v>4</v>
      </c>
      <c r="P1444" s="118"/>
    </row>
    <row r="1445" spans="2:16" x14ac:dyDescent="0.25">
      <c r="B1445" s="221" t="s">
        <v>73</v>
      </c>
      <c r="C1445" s="257" t="s">
        <v>1294</v>
      </c>
      <c r="D1445" s="258">
        <v>44028</v>
      </c>
      <c r="E1445" s="221" t="s">
        <v>337</v>
      </c>
      <c r="F1445" s="260" t="s">
        <v>129</v>
      </c>
      <c r="G1445" s="261">
        <v>-52.015000000000001</v>
      </c>
      <c r="H1445" s="123">
        <f>+ICF[[#This Row],[Сума във Валута]]/RESOURCE!$F$2</f>
        <v>-16.074999150125009</v>
      </c>
      <c r="I1445" s="259" t="s">
        <v>338</v>
      </c>
      <c r="J1445" s="119"/>
      <c r="K1445" s="119">
        <f t="shared" si="21"/>
        <v>44592</v>
      </c>
      <c r="L14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45" s="221" t="s">
        <v>321</v>
      </c>
      <c r="N1445" s="221" t="s">
        <v>956</v>
      </c>
      <c r="O1445" s="221" t="s">
        <v>4</v>
      </c>
      <c r="P1445" s="118"/>
    </row>
    <row r="1446" spans="2:16" x14ac:dyDescent="0.25">
      <c r="B1446" s="221" t="s">
        <v>73</v>
      </c>
      <c r="C1446" s="257" t="s">
        <v>750</v>
      </c>
      <c r="D1446" s="258">
        <v>44742</v>
      </c>
      <c r="E1446" s="221" t="s">
        <v>337</v>
      </c>
      <c r="F1446" s="260" t="s">
        <v>129</v>
      </c>
      <c r="G1446" s="261">
        <v>1707.3969999999999</v>
      </c>
      <c r="H1446" s="123">
        <f>+ICF[[#This Row],[Сума във Валута]]/RESOURCE!$F$2</f>
        <v>527.66327643806574</v>
      </c>
      <c r="I1446" s="259" t="s">
        <v>338</v>
      </c>
      <c r="J1446" s="119"/>
      <c r="K1446" s="119">
        <f t="shared" si="21"/>
        <v>44592</v>
      </c>
      <c r="L14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6" s="221" t="s">
        <v>321</v>
      </c>
      <c r="N1446" s="221" t="s">
        <v>956</v>
      </c>
      <c r="O1446" s="221" t="s">
        <v>4</v>
      </c>
      <c r="P1446" s="118"/>
    </row>
    <row r="1447" spans="2:16" x14ac:dyDescent="0.25">
      <c r="B1447" s="221" t="s">
        <v>73</v>
      </c>
      <c r="C1447" s="257" t="s">
        <v>953</v>
      </c>
      <c r="D1447" s="258">
        <v>44681</v>
      </c>
      <c r="E1447" s="221" t="s">
        <v>337</v>
      </c>
      <c r="F1447" s="260" t="s">
        <v>129</v>
      </c>
      <c r="G1447" s="261">
        <v>2093.1559999999999</v>
      </c>
      <c r="H1447" s="123">
        <f>+ICF[[#This Row],[Сума във Валута]]/RESOURCE!$F$2</f>
        <v>646.88034069170556</v>
      </c>
      <c r="I1447" s="259" t="s">
        <v>338</v>
      </c>
      <c r="J1447" s="119"/>
      <c r="K1447" s="119">
        <f t="shared" si="21"/>
        <v>44592</v>
      </c>
      <c r="L14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7" s="221" t="s">
        <v>321</v>
      </c>
      <c r="N1447" s="221" t="s">
        <v>956</v>
      </c>
      <c r="O1447" s="221" t="s">
        <v>4</v>
      </c>
      <c r="P1447" s="118"/>
    </row>
    <row r="1448" spans="2:16" x14ac:dyDescent="0.25">
      <c r="B1448" s="221" t="s">
        <v>73</v>
      </c>
      <c r="C1448" s="257" t="s">
        <v>953</v>
      </c>
      <c r="D1448" s="258">
        <v>44712</v>
      </c>
      <c r="E1448" s="221" t="s">
        <v>337</v>
      </c>
      <c r="F1448" s="260" t="s">
        <v>129</v>
      </c>
      <c r="G1448" s="261">
        <v>1078.758</v>
      </c>
      <c r="H1448" s="123">
        <f>+ICF[[#This Row],[Сума във Валута]]/RESOURCE!$F$2</f>
        <v>333.38525296915418</v>
      </c>
      <c r="I1448" s="259" t="s">
        <v>338</v>
      </c>
      <c r="J1448" s="119"/>
      <c r="K1448" s="119">
        <f t="shared" si="21"/>
        <v>44592</v>
      </c>
      <c r="L14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8" s="221" t="s">
        <v>321</v>
      </c>
      <c r="N1448" s="221" t="s">
        <v>956</v>
      </c>
      <c r="O1448" s="221" t="s">
        <v>4</v>
      </c>
      <c r="P1448" s="118"/>
    </row>
    <row r="1449" spans="2:16" x14ac:dyDescent="0.25">
      <c r="B1449" s="221" t="s">
        <v>73</v>
      </c>
      <c r="C1449" s="257" t="s">
        <v>916</v>
      </c>
      <c r="D1449" s="258">
        <v>44706</v>
      </c>
      <c r="E1449" s="221" t="s">
        <v>337</v>
      </c>
      <c r="F1449" s="260" t="s">
        <v>129</v>
      </c>
      <c r="G1449" s="261">
        <v>-34.767000000000003</v>
      </c>
      <c r="H1449" s="123">
        <f>+ICF[[#This Row],[Сума във Валута]]/RESOURCE!$F$2</f>
        <v>-10.744583205852086</v>
      </c>
      <c r="I1449" s="259" t="s">
        <v>338</v>
      </c>
      <c r="J1449" s="119"/>
      <c r="K1449" s="119">
        <f t="shared" si="21"/>
        <v>44592</v>
      </c>
      <c r="L14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49" s="221" t="s">
        <v>321</v>
      </c>
      <c r="N1449" s="221" t="s">
        <v>956</v>
      </c>
      <c r="O1449" s="221" t="s">
        <v>4</v>
      </c>
      <c r="P1449" s="118"/>
    </row>
    <row r="1450" spans="2:16" x14ac:dyDescent="0.25">
      <c r="B1450" s="221" t="s">
        <v>73</v>
      </c>
      <c r="C1450" s="257" t="s">
        <v>1295</v>
      </c>
      <c r="D1450" s="258">
        <v>44742</v>
      </c>
      <c r="E1450" s="221" t="s">
        <v>337</v>
      </c>
      <c r="F1450" s="260" t="s">
        <v>129</v>
      </c>
      <c r="G1450" s="261">
        <v>14043.778</v>
      </c>
      <c r="H1450" s="123">
        <f>+ICF[[#This Row],[Сума във Валута]]/RESOURCE!$F$2</f>
        <v>4340.1657101709952</v>
      </c>
      <c r="I1450" s="259" t="s">
        <v>338</v>
      </c>
      <c r="J1450" s="119"/>
      <c r="K1450" s="119">
        <f t="shared" si="21"/>
        <v>44592</v>
      </c>
      <c r="L14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0" s="221" t="s">
        <v>321</v>
      </c>
      <c r="N1450" s="221" t="s">
        <v>956</v>
      </c>
      <c r="O1450" s="221" t="s">
        <v>4</v>
      </c>
      <c r="P1450" s="118"/>
    </row>
    <row r="1451" spans="2:16" x14ac:dyDescent="0.25">
      <c r="B1451" s="221" t="s">
        <v>73</v>
      </c>
      <c r="C1451" s="257" t="s">
        <v>924</v>
      </c>
      <c r="D1451" s="258">
        <v>44712</v>
      </c>
      <c r="E1451" s="221" t="s">
        <v>337</v>
      </c>
      <c r="F1451" s="260" t="s">
        <v>129</v>
      </c>
      <c r="G1451" s="261">
        <v>1534.6849999999999</v>
      </c>
      <c r="H1451" s="123">
        <f>+ICF[[#This Row],[Сума във Валута]]/RESOURCE!$F$2</f>
        <v>474.28741845063149</v>
      </c>
      <c r="I1451" s="259" t="s">
        <v>338</v>
      </c>
      <c r="J1451" s="119"/>
      <c r="K1451" s="119">
        <f t="shared" si="21"/>
        <v>44592</v>
      </c>
      <c r="L14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1" s="221" t="s">
        <v>321</v>
      </c>
      <c r="N1451" s="221" t="s">
        <v>956</v>
      </c>
      <c r="O1451" s="221" t="s">
        <v>4</v>
      </c>
      <c r="P1451" s="118"/>
    </row>
    <row r="1452" spans="2:16" x14ac:dyDescent="0.25">
      <c r="B1452" s="221" t="s">
        <v>73</v>
      </c>
      <c r="C1452" s="257" t="s">
        <v>715</v>
      </c>
      <c r="D1452" s="258">
        <v>44712</v>
      </c>
      <c r="E1452" s="221" t="s">
        <v>337</v>
      </c>
      <c r="F1452" s="260" t="s">
        <v>129</v>
      </c>
      <c r="G1452" s="261">
        <v>5570.2669999999998</v>
      </c>
      <c r="H1452" s="123">
        <f>+ICF[[#This Row],[Сума във Валута]]/RESOURCE!$F$2</f>
        <v>1721.4656789574042</v>
      </c>
      <c r="I1452" s="259" t="s">
        <v>338</v>
      </c>
      <c r="J1452" s="119"/>
      <c r="K1452" s="119">
        <f t="shared" si="21"/>
        <v>44592</v>
      </c>
      <c r="L14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2" s="221" t="s">
        <v>321</v>
      </c>
      <c r="N1452" s="221" t="s">
        <v>956</v>
      </c>
      <c r="O1452" s="221" t="s">
        <v>4</v>
      </c>
      <c r="P1452" s="118"/>
    </row>
    <row r="1453" spans="2:16" x14ac:dyDescent="0.25">
      <c r="B1453" s="221" t="s">
        <v>73</v>
      </c>
      <c r="C1453" s="257" t="s">
        <v>1296</v>
      </c>
      <c r="D1453" s="258">
        <v>43610</v>
      </c>
      <c r="E1453" s="221" t="s">
        <v>337</v>
      </c>
      <c r="F1453" s="260" t="s">
        <v>129</v>
      </c>
      <c r="G1453" s="261">
        <v>-23.033999999999999</v>
      </c>
      <c r="H1453" s="123">
        <f>+ICF[[#This Row],[Сума във Валута]]/RESOURCE!$F$2</f>
        <v>-7.1185529255787641</v>
      </c>
      <c r="I1453" s="259" t="s">
        <v>338</v>
      </c>
      <c r="J1453" s="119"/>
      <c r="K1453" s="119">
        <f t="shared" si="21"/>
        <v>44592</v>
      </c>
      <c r="L14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53" s="221" t="s">
        <v>321</v>
      </c>
      <c r="N1453" s="221" t="s">
        <v>956</v>
      </c>
      <c r="O1453" s="221" t="s">
        <v>4</v>
      </c>
      <c r="P1453" s="118"/>
    </row>
    <row r="1454" spans="2:16" x14ac:dyDescent="0.25">
      <c r="B1454" s="221" t="s">
        <v>73</v>
      </c>
      <c r="C1454" s="257" t="s">
        <v>1296</v>
      </c>
      <c r="D1454" s="258">
        <v>44711</v>
      </c>
      <c r="E1454" s="221" t="s">
        <v>337</v>
      </c>
      <c r="F1454" s="260" t="s">
        <v>129</v>
      </c>
      <c r="G1454" s="261">
        <v>405.31900000000002</v>
      </c>
      <c r="H1454" s="123">
        <f>+ICF[[#This Row],[Сума във Валута]]/RESOURCE!$F$2</f>
        <v>125.26199328135189</v>
      </c>
      <c r="I1454" s="259" t="s">
        <v>338</v>
      </c>
      <c r="J1454" s="119"/>
      <c r="K1454" s="119">
        <f t="shared" si="21"/>
        <v>44592</v>
      </c>
      <c r="L14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4" s="221" t="s">
        <v>321</v>
      </c>
      <c r="N1454" s="221" t="s">
        <v>956</v>
      </c>
      <c r="O1454" s="221" t="s">
        <v>4</v>
      </c>
      <c r="P1454" s="118"/>
    </row>
    <row r="1455" spans="2:16" x14ac:dyDescent="0.25">
      <c r="B1455" s="221" t="s">
        <v>73</v>
      </c>
      <c r="C1455" s="257" t="s">
        <v>425</v>
      </c>
      <c r="D1455" s="258">
        <v>44680</v>
      </c>
      <c r="E1455" s="221" t="s">
        <v>337</v>
      </c>
      <c r="F1455" s="260" t="s">
        <v>129</v>
      </c>
      <c r="G1455" s="261">
        <v>3762.4879999999998</v>
      </c>
      <c r="H1455" s="123">
        <f>+ICF[[#This Row],[Сума във Валута]]/RESOURCE!$F$2</f>
        <v>1162.7798020254838</v>
      </c>
      <c r="I1455" s="259" t="s">
        <v>338</v>
      </c>
      <c r="J1455" s="119"/>
      <c r="K1455" s="119">
        <f t="shared" si="21"/>
        <v>44592</v>
      </c>
      <c r="L14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5" s="221" t="s">
        <v>321</v>
      </c>
      <c r="N1455" s="221" t="s">
        <v>956</v>
      </c>
      <c r="O1455" s="221" t="s">
        <v>4</v>
      </c>
      <c r="P1455" s="118"/>
    </row>
    <row r="1456" spans="2:16" x14ac:dyDescent="0.25">
      <c r="B1456" s="221" t="s">
        <v>73</v>
      </c>
      <c r="C1456" s="257" t="s">
        <v>1149</v>
      </c>
      <c r="D1456" s="258">
        <v>44590</v>
      </c>
      <c r="E1456" s="221" t="s">
        <v>337</v>
      </c>
      <c r="F1456" s="260" t="s">
        <v>129</v>
      </c>
      <c r="G1456" s="261">
        <v>3172.9319999999998</v>
      </c>
      <c r="H1456" s="123">
        <f>+ICF[[#This Row],[Сума във Валута]]/RESOURCE!$F$2</f>
        <v>980.58020193029779</v>
      </c>
      <c r="I1456" s="259" t="s">
        <v>338</v>
      </c>
      <c r="J1456" s="119"/>
      <c r="K1456" s="119">
        <f t="shared" si="21"/>
        <v>44592</v>
      </c>
      <c r="L14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56" s="221" t="s">
        <v>321</v>
      </c>
      <c r="N1456" s="221" t="s">
        <v>956</v>
      </c>
      <c r="O1456" s="221" t="s">
        <v>4</v>
      </c>
      <c r="P1456" s="118"/>
    </row>
    <row r="1457" spans="2:16" x14ac:dyDescent="0.25">
      <c r="B1457" s="221" t="s">
        <v>73</v>
      </c>
      <c r="C1457" s="257" t="s">
        <v>1149</v>
      </c>
      <c r="D1457" s="258">
        <v>44652</v>
      </c>
      <c r="E1457" s="221" t="s">
        <v>337</v>
      </c>
      <c r="F1457" s="260" t="s">
        <v>129</v>
      </c>
      <c r="G1457" s="261">
        <v>4317.7470000000003</v>
      </c>
      <c r="H1457" s="123">
        <f>+ICF[[#This Row],[Сума във Валута]]/RESOURCE!$F$2</f>
        <v>1334.3800702769356</v>
      </c>
      <c r="I1457" s="259" t="s">
        <v>338</v>
      </c>
      <c r="J1457" s="119"/>
      <c r="K1457" s="119">
        <f t="shared" si="21"/>
        <v>44592</v>
      </c>
      <c r="L14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7" s="221" t="s">
        <v>321</v>
      </c>
      <c r="N1457" s="221" t="s">
        <v>956</v>
      </c>
      <c r="O1457" s="221" t="s">
        <v>4</v>
      </c>
      <c r="P1457" s="118"/>
    </row>
    <row r="1458" spans="2:16" x14ac:dyDescent="0.25">
      <c r="B1458" s="221" t="s">
        <v>73</v>
      </c>
      <c r="C1458" s="257" t="s">
        <v>832</v>
      </c>
      <c r="D1458" s="258">
        <v>44712</v>
      </c>
      <c r="E1458" s="221" t="s">
        <v>337</v>
      </c>
      <c r="F1458" s="260" t="s">
        <v>129</v>
      </c>
      <c r="G1458" s="261">
        <v>4242.4120000000003</v>
      </c>
      <c r="H1458" s="123">
        <f>+ICF[[#This Row],[Сума във Валута]]/RESOURCE!$F$2</f>
        <v>1311.0981312021559</v>
      </c>
      <c r="I1458" s="259" t="s">
        <v>338</v>
      </c>
      <c r="J1458" s="119"/>
      <c r="K1458" s="119">
        <f t="shared" si="21"/>
        <v>44592</v>
      </c>
      <c r="L14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8" s="221" t="s">
        <v>321</v>
      </c>
      <c r="N1458" s="221" t="s">
        <v>956</v>
      </c>
      <c r="O1458" s="221" t="s">
        <v>4</v>
      </c>
      <c r="P1458" s="118"/>
    </row>
    <row r="1459" spans="2:16" x14ac:dyDescent="0.25">
      <c r="B1459" s="221" t="s">
        <v>73</v>
      </c>
      <c r="C1459" s="257" t="s">
        <v>810</v>
      </c>
      <c r="D1459" s="258">
        <v>44712</v>
      </c>
      <c r="E1459" s="221" t="s">
        <v>337</v>
      </c>
      <c r="F1459" s="260" t="s">
        <v>129</v>
      </c>
      <c r="G1459" s="261">
        <v>193.48099999999999</v>
      </c>
      <c r="H1459" s="123">
        <f>+ICF[[#This Row],[Сума във Валута]]/RESOURCE!$F$2</f>
        <v>59.794422965785579</v>
      </c>
      <c r="I1459" s="259" t="s">
        <v>338</v>
      </c>
      <c r="J1459" s="119"/>
      <c r="K1459" s="119">
        <f t="shared" si="21"/>
        <v>44592</v>
      </c>
      <c r="L14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59" s="221" t="s">
        <v>321</v>
      </c>
      <c r="N1459" s="221" t="s">
        <v>956</v>
      </c>
      <c r="O1459" s="221" t="s">
        <v>4</v>
      </c>
      <c r="P1459" s="118"/>
    </row>
    <row r="1460" spans="2:16" x14ac:dyDescent="0.25">
      <c r="B1460" s="221" t="s">
        <v>73</v>
      </c>
      <c r="C1460" s="257" t="s">
        <v>482</v>
      </c>
      <c r="D1460" s="258">
        <v>44742</v>
      </c>
      <c r="E1460" s="221" t="s">
        <v>337</v>
      </c>
      <c r="F1460" s="260" t="s">
        <v>129</v>
      </c>
      <c r="G1460" s="261">
        <v>7349.8559999999998</v>
      </c>
      <c r="H1460" s="123">
        <f>+ICF[[#This Row],[Сума във Валута]]/RESOURCE!$F$2</f>
        <v>2271.4395646167682</v>
      </c>
      <c r="I1460" s="259" t="s">
        <v>338</v>
      </c>
      <c r="J1460" s="119"/>
      <c r="K1460" s="119">
        <f t="shared" si="21"/>
        <v>44592</v>
      </c>
      <c r="L14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60" s="221" t="s">
        <v>321</v>
      </c>
      <c r="N1460" s="221" t="s">
        <v>956</v>
      </c>
      <c r="O1460" s="221" t="s">
        <v>4</v>
      </c>
      <c r="P1460" s="118"/>
    </row>
    <row r="1461" spans="2:16" x14ac:dyDescent="0.25">
      <c r="B1461" s="221" t="s">
        <v>73</v>
      </c>
      <c r="C1461" s="257" t="s">
        <v>574</v>
      </c>
      <c r="D1461" s="258">
        <v>44682</v>
      </c>
      <c r="E1461" s="221" t="s">
        <v>337</v>
      </c>
      <c r="F1461" s="260" t="s">
        <v>129</v>
      </c>
      <c r="G1461" s="261">
        <v>1144.097</v>
      </c>
      <c r="H1461" s="123">
        <f>+ICF[[#This Row],[Сума във Валута]]/RESOURCE!$F$2</f>
        <v>353.57797371259392</v>
      </c>
      <c r="I1461" s="259" t="s">
        <v>338</v>
      </c>
      <c r="J1461" s="119"/>
      <c r="K1461" s="119">
        <f t="shared" si="21"/>
        <v>44592</v>
      </c>
      <c r="L14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61" s="221" t="s">
        <v>321</v>
      </c>
      <c r="N1461" s="221" t="s">
        <v>956</v>
      </c>
      <c r="O1461" s="221" t="s">
        <v>4</v>
      </c>
      <c r="P1461" s="118"/>
    </row>
    <row r="1462" spans="2:16" x14ac:dyDescent="0.25">
      <c r="B1462" s="221" t="s">
        <v>73</v>
      </c>
      <c r="C1462" s="257" t="s">
        <v>1297</v>
      </c>
      <c r="D1462" s="258">
        <v>44194</v>
      </c>
      <c r="E1462" s="221" t="s">
        <v>337</v>
      </c>
      <c r="F1462" s="260" t="s">
        <v>129</v>
      </c>
      <c r="G1462" s="261">
        <v>159.226</v>
      </c>
      <c r="H1462" s="123">
        <f>+ICF[[#This Row],[Сума във Валута]]/RESOURCE!$F$2</f>
        <v>49.208071031006533</v>
      </c>
      <c r="I1462" s="259" t="s">
        <v>338</v>
      </c>
      <c r="J1462" s="119"/>
      <c r="K1462" s="119">
        <f t="shared" si="21"/>
        <v>44592</v>
      </c>
      <c r="L14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62" s="221" t="s">
        <v>321</v>
      </c>
      <c r="N1462" s="221" t="s">
        <v>956</v>
      </c>
      <c r="O1462" s="221" t="s">
        <v>4</v>
      </c>
      <c r="P1462" s="118"/>
    </row>
    <row r="1463" spans="2:16" x14ac:dyDescent="0.25">
      <c r="B1463" s="221" t="s">
        <v>73</v>
      </c>
      <c r="C1463" s="257" t="s">
        <v>808</v>
      </c>
      <c r="D1463" s="258">
        <v>44589</v>
      </c>
      <c r="E1463" s="221" t="s">
        <v>337</v>
      </c>
      <c r="F1463" s="260" t="s">
        <v>129</v>
      </c>
      <c r="G1463" s="261">
        <v>11801.89</v>
      </c>
      <c r="H1463" s="123">
        <f>+ICF[[#This Row],[Сума във Валута]]/RESOURCE!$F$2</f>
        <v>3647.3204214143771</v>
      </c>
      <c r="I1463" s="259" t="s">
        <v>338</v>
      </c>
      <c r="J1463" s="119"/>
      <c r="K1463" s="119">
        <f t="shared" si="21"/>
        <v>44592</v>
      </c>
      <c r="L14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63" s="221" t="s">
        <v>321</v>
      </c>
      <c r="N1463" s="221" t="s">
        <v>956</v>
      </c>
      <c r="O1463" s="221" t="s">
        <v>4</v>
      </c>
      <c r="P1463" s="118"/>
    </row>
    <row r="1464" spans="2:16" x14ac:dyDescent="0.25">
      <c r="B1464" s="221" t="s">
        <v>73</v>
      </c>
      <c r="C1464" s="257" t="s">
        <v>808</v>
      </c>
      <c r="D1464" s="258">
        <v>44620</v>
      </c>
      <c r="E1464" s="221" t="s">
        <v>337</v>
      </c>
      <c r="F1464" s="260" t="s">
        <v>129</v>
      </c>
      <c r="G1464" s="261">
        <v>10111.227000000001</v>
      </c>
      <c r="H1464" s="123">
        <f>+ICF[[#This Row],[Сума във Валута]]/RESOURCE!$F$2</f>
        <v>3124.828711558609</v>
      </c>
      <c r="I1464" s="259" t="s">
        <v>338</v>
      </c>
      <c r="J1464" s="119"/>
      <c r="K1464" s="119">
        <f t="shared" si="21"/>
        <v>44592</v>
      </c>
      <c r="L14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464" s="221" t="s">
        <v>321</v>
      </c>
      <c r="N1464" s="221" t="s">
        <v>956</v>
      </c>
      <c r="O1464" s="221" t="s">
        <v>4</v>
      </c>
      <c r="P1464" s="118"/>
    </row>
    <row r="1465" spans="2:16" x14ac:dyDescent="0.25">
      <c r="B1465" s="221" t="s">
        <v>73</v>
      </c>
      <c r="C1465" s="257" t="s">
        <v>808</v>
      </c>
      <c r="D1465" s="258">
        <v>44648</v>
      </c>
      <c r="E1465" s="221" t="s">
        <v>337</v>
      </c>
      <c r="F1465" s="260" t="s">
        <v>129</v>
      </c>
      <c r="G1465" s="261">
        <v>7902.7960000000003</v>
      </c>
      <c r="H1465" s="123">
        <f>+ICF[[#This Row],[Сума във Валута]]/RESOURCE!$F$2</f>
        <v>2442.3231564666216</v>
      </c>
      <c r="I1465" s="259" t="s">
        <v>338</v>
      </c>
      <c r="J1465" s="119"/>
      <c r="K1465" s="119">
        <f t="shared" si="21"/>
        <v>44592</v>
      </c>
      <c r="L14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65" s="221" t="s">
        <v>321</v>
      </c>
      <c r="N1465" s="221" t="s">
        <v>956</v>
      </c>
      <c r="O1465" s="221" t="s">
        <v>4</v>
      </c>
      <c r="P1465" s="118"/>
    </row>
    <row r="1466" spans="2:16" x14ac:dyDescent="0.25">
      <c r="B1466" s="221" t="s">
        <v>73</v>
      </c>
      <c r="C1466" s="257" t="s">
        <v>808</v>
      </c>
      <c r="D1466" s="258">
        <v>44682</v>
      </c>
      <c r="E1466" s="221" t="s">
        <v>337</v>
      </c>
      <c r="F1466" s="260" t="s">
        <v>129</v>
      </c>
      <c r="G1466" s="261">
        <v>6158.5460000000003</v>
      </c>
      <c r="H1466" s="123">
        <f>+ICF[[#This Row],[Сума във Валута]]/RESOURCE!$F$2</f>
        <v>1903.2706280112616</v>
      </c>
      <c r="I1466" s="259" t="s">
        <v>338</v>
      </c>
      <c r="J1466" s="119"/>
      <c r="K1466" s="119">
        <f t="shared" si="21"/>
        <v>44592</v>
      </c>
      <c r="L14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66" s="221" t="s">
        <v>321</v>
      </c>
      <c r="N1466" s="221" t="s">
        <v>956</v>
      </c>
      <c r="O1466" s="221" t="s">
        <v>4</v>
      </c>
      <c r="P1466" s="118"/>
    </row>
    <row r="1467" spans="2:16" x14ac:dyDescent="0.25">
      <c r="B1467" s="221" t="s">
        <v>73</v>
      </c>
      <c r="C1467" s="257" t="s">
        <v>903</v>
      </c>
      <c r="D1467" s="258">
        <v>44712</v>
      </c>
      <c r="E1467" s="221" t="s">
        <v>337</v>
      </c>
      <c r="F1467" s="260" t="s">
        <v>129</v>
      </c>
      <c r="G1467" s="261">
        <v>404.286</v>
      </c>
      <c r="H1467" s="123">
        <f>+ICF[[#This Row],[Сума във Валута]]/RESOURCE!$F$2</f>
        <v>124.94274933014398</v>
      </c>
      <c r="I1467" s="259" t="s">
        <v>338</v>
      </c>
      <c r="J1467" s="119"/>
      <c r="K1467" s="119">
        <f t="shared" si="21"/>
        <v>44592</v>
      </c>
      <c r="L14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67" s="221" t="s">
        <v>321</v>
      </c>
      <c r="N1467" s="221" t="s">
        <v>956</v>
      </c>
      <c r="O1467" s="221" t="s">
        <v>4</v>
      </c>
      <c r="P1467" s="118"/>
    </row>
    <row r="1468" spans="2:16" x14ac:dyDescent="0.25">
      <c r="B1468" s="221" t="s">
        <v>73</v>
      </c>
      <c r="C1468" s="257" t="s">
        <v>419</v>
      </c>
      <c r="D1468" s="258">
        <v>44742</v>
      </c>
      <c r="E1468" s="221" t="s">
        <v>337</v>
      </c>
      <c r="F1468" s="260" t="s">
        <v>129</v>
      </c>
      <c r="G1468" s="261">
        <v>9897.9240000000009</v>
      </c>
      <c r="H1468" s="123">
        <f>+ICF[[#This Row],[Сума във Валута]]/RESOURCE!$F$2</f>
        <v>3058.9083896568673</v>
      </c>
      <c r="I1468" s="259" t="s">
        <v>338</v>
      </c>
      <c r="J1468" s="119"/>
      <c r="K1468" s="119">
        <f t="shared" si="21"/>
        <v>44592</v>
      </c>
      <c r="L14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68" s="221" t="s">
        <v>321</v>
      </c>
      <c r="N1468" s="221" t="s">
        <v>956</v>
      </c>
      <c r="O1468" s="221" t="s">
        <v>4</v>
      </c>
      <c r="P1468" s="118"/>
    </row>
    <row r="1469" spans="2:16" x14ac:dyDescent="0.25">
      <c r="B1469" s="221" t="s">
        <v>73</v>
      </c>
      <c r="C1469" s="257" t="s">
        <v>722</v>
      </c>
      <c r="D1469" s="258">
        <v>44712</v>
      </c>
      <c r="E1469" s="221" t="s">
        <v>337</v>
      </c>
      <c r="F1469" s="260" t="s">
        <v>129</v>
      </c>
      <c r="G1469" s="261">
        <v>1171.7660000000001</v>
      </c>
      <c r="H1469" s="123">
        <f>+ICF[[#This Row],[Сума във Валута]]/RESOURCE!$F$2</f>
        <v>362.1289523050155</v>
      </c>
      <c r="I1469" s="259" t="s">
        <v>338</v>
      </c>
      <c r="J1469" s="119"/>
      <c r="K1469" s="119">
        <f t="shared" si="21"/>
        <v>44592</v>
      </c>
      <c r="L14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69" s="221" t="s">
        <v>321</v>
      </c>
      <c r="N1469" s="221" t="s">
        <v>956</v>
      </c>
      <c r="O1469" s="221" t="s">
        <v>4</v>
      </c>
      <c r="P1469" s="118"/>
    </row>
    <row r="1470" spans="2:16" x14ac:dyDescent="0.25">
      <c r="B1470" s="221" t="s">
        <v>73</v>
      </c>
      <c r="C1470" s="257" t="s">
        <v>572</v>
      </c>
      <c r="D1470" s="258">
        <v>44682</v>
      </c>
      <c r="E1470" s="221" t="s">
        <v>337</v>
      </c>
      <c r="F1470" s="260" t="s">
        <v>129</v>
      </c>
      <c r="G1470" s="261">
        <v>1042.4770000000001</v>
      </c>
      <c r="H1470" s="123">
        <f>+ICF[[#This Row],[Сума във Валута]]/RESOURCE!$F$2</f>
        <v>322.1727749500119</v>
      </c>
      <c r="I1470" s="259" t="s">
        <v>338</v>
      </c>
      <c r="J1470" s="119"/>
      <c r="K1470" s="119">
        <f t="shared" si="21"/>
        <v>44592</v>
      </c>
      <c r="L14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70" s="221" t="s">
        <v>321</v>
      </c>
      <c r="N1470" s="221" t="s">
        <v>956</v>
      </c>
      <c r="O1470" s="221" t="s">
        <v>4</v>
      </c>
      <c r="P1470" s="118"/>
    </row>
    <row r="1471" spans="2:16" x14ac:dyDescent="0.25">
      <c r="B1471" s="221" t="s">
        <v>73</v>
      </c>
      <c r="C1471" s="257" t="s">
        <v>1203</v>
      </c>
      <c r="D1471" s="258">
        <v>44633</v>
      </c>
      <c r="E1471" s="221" t="s">
        <v>337</v>
      </c>
      <c r="F1471" s="260" t="s">
        <v>129</v>
      </c>
      <c r="G1471" s="261">
        <v>571.79999999999995</v>
      </c>
      <c r="H1471" s="123">
        <f>+ICF[[#This Row],[Сума във Валута]]/RESOURCE!$F$2</f>
        <v>176.71218906164529</v>
      </c>
      <c r="I1471" s="259" t="s">
        <v>338</v>
      </c>
      <c r="J1471" s="119"/>
      <c r="K1471" s="119">
        <f t="shared" si="21"/>
        <v>44592</v>
      </c>
      <c r="L14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471" s="221" t="s">
        <v>321</v>
      </c>
      <c r="N1471" s="221" t="s">
        <v>956</v>
      </c>
      <c r="O1471" s="221" t="s">
        <v>4</v>
      </c>
      <c r="P1471" s="118"/>
    </row>
    <row r="1472" spans="2:16" x14ac:dyDescent="0.25">
      <c r="B1472" s="221" t="s">
        <v>73</v>
      </c>
      <c r="C1472" s="257" t="s">
        <v>1175</v>
      </c>
      <c r="D1472" s="258">
        <v>44620</v>
      </c>
      <c r="E1472" s="221" t="s">
        <v>337</v>
      </c>
      <c r="F1472" s="260" t="s">
        <v>129</v>
      </c>
      <c r="G1472" s="261">
        <v>1184.837</v>
      </c>
      <c r="H1472" s="123">
        <f>+ICF[[#This Row],[Сума във Валута]]/RESOURCE!$F$2</f>
        <v>366.16848539914764</v>
      </c>
      <c r="I1472" s="259" t="s">
        <v>338</v>
      </c>
      <c r="J1472" s="119"/>
      <c r="K1472" s="119">
        <f t="shared" si="21"/>
        <v>44592</v>
      </c>
      <c r="L14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472" s="221" t="s">
        <v>321</v>
      </c>
      <c r="N1472" s="221" t="s">
        <v>956</v>
      </c>
      <c r="O1472" s="221" t="s">
        <v>4</v>
      </c>
      <c r="P1472" s="118"/>
    </row>
    <row r="1473" spans="2:16" x14ac:dyDescent="0.25">
      <c r="B1473" s="221" t="s">
        <v>73</v>
      </c>
      <c r="C1473" s="257" t="s">
        <v>1113</v>
      </c>
      <c r="D1473" s="258">
        <v>44528</v>
      </c>
      <c r="E1473" s="221" t="s">
        <v>337</v>
      </c>
      <c r="F1473" s="260" t="s">
        <v>129</v>
      </c>
      <c r="G1473" s="261">
        <v>4257.1809999999996</v>
      </c>
      <c r="H1473" s="123">
        <f>+ICF[[#This Row],[Сума във Валута]]/RESOURCE!$F$2</f>
        <v>1315.66242347262</v>
      </c>
      <c r="I1473" s="259" t="s">
        <v>338</v>
      </c>
      <c r="J1473" s="119"/>
      <c r="K1473" s="119">
        <f t="shared" si="21"/>
        <v>44592</v>
      </c>
      <c r="L14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73" s="221" t="s">
        <v>321</v>
      </c>
      <c r="N1473" s="221" t="s">
        <v>956</v>
      </c>
      <c r="O1473" s="221" t="s">
        <v>4</v>
      </c>
      <c r="P1473" s="118"/>
    </row>
    <row r="1474" spans="2:16" x14ac:dyDescent="0.25">
      <c r="B1474" s="221" t="s">
        <v>73</v>
      </c>
      <c r="C1474" s="257" t="s">
        <v>578</v>
      </c>
      <c r="D1474" s="258">
        <v>44681</v>
      </c>
      <c r="E1474" s="221" t="s">
        <v>337</v>
      </c>
      <c r="F1474" s="260" t="s">
        <v>129</v>
      </c>
      <c r="G1474" s="261">
        <v>6104.11</v>
      </c>
      <c r="H1474" s="123">
        <f>+ICF[[#This Row],[Сума във Валута]]/RESOURCE!$F$2</f>
        <v>1886.4474298235041</v>
      </c>
      <c r="I1474" s="259" t="s">
        <v>338</v>
      </c>
      <c r="J1474" s="119"/>
      <c r="K1474" s="119">
        <f t="shared" ref="K1474:K1537" si="22">$K$1</f>
        <v>44592</v>
      </c>
      <c r="L14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74" s="221" t="s">
        <v>321</v>
      </c>
      <c r="N1474" s="221" t="s">
        <v>956</v>
      </c>
      <c r="O1474" s="221" t="s">
        <v>4</v>
      </c>
      <c r="P1474" s="118"/>
    </row>
    <row r="1475" spans="2:16" x14ac:dyDescent="0.25">
      <c r="B1475" s="221" t="s">
        <v>73</v>
      </c>
      <c r="C1475" s="257" t="s">
        <v>1143</v>
      </c>
      <c r="D1475" s="258">
        <v>44589</v>
      </c>
      <c r="E1475" s="221" t="s">
        <v>337</v>
      </c>
      <c r="F1475" s="260" t="s">
        <v>129</v>
      </c>
      <c r="G1475" s="261">
        <v>2564.5740000000001</v>
      </c>
      <c r="H1475" s="123">
        <f>+ICF[[#This Row],[Сума във Валута]]/RESOURCE!$F$2</f>
        <v>792.56992925949623</v>
      </c>
      <c r="I1475" s="259" t="s">
        <v>338</v>
      </c>
      <c r="J1475" s="119"/>
      <c r="K1475" s="119">
        <f t="shared" si="22"/>
        <v>44592</v>
      </c>
      <c r="L14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75" s="221" t="s">
        <v>321</v>
      </c>
      <c r="N1475" s="221" t="s">
        <v>956</v>
      </c>
      <c r="O1475" s="221" t="s">
        <v>4</v>
      </c>
      <c r="P1475" s="118"/>
    </row>
    <row r="1476" spans="2:16" x14ac:dyDescent="0.25">
      <c r="B1476" s="221" t="s">
        <v>73</v>
      </c>
      <c r="C1476" s="257" t="s">
        <v>1143</v>
      </c>
      <c r="D1476" s="258">
        <v>44649</v>
      </c>
      <c r="E1476" s="221" t="s">
        <v>337</v>
      </c>
      <c r="F1476" s="260" t="s">
        <v>129</v>
      </c>
      <c r="G1476" s="261">
        <v>286.05099999999999</v>
      </c>
      <c r="H1476" s="123">
        <f>+ICF[[#This Row],[Сума във Валута]]/RESOURCE!$F$2</f>
        <v>88.402760393971135</v>
      </c>
      <c r="I1476" s="259" t="s">
        <v>338</v>
      </c>
      <c r="J1476" s="119"/>
      <c r="K1476" s="119">
        <f t="shared" si="22"/>
        <v>44592</v>
      </c>
      <c r="L14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76" s="221" t="s">
        <v>321</v>
      </c>
      <c r="N1476" s="221" t="s">
        <v>956</v>
      </c>
      <c r="O1476" s="221" t="s">
        <v>4</v>
      </c>
      <c r="P1476" s="118"/>
    </row>
    <row r="1477" spans="2:16" x14ac:dyDescent="0.25">
      <c r="B1477" s="221" t="s">
        <v>73</v>
      </c>
      <c r="C1477" s="257" t="s">
        <v>946</v>
      </c>
      <c r="D1477" s="258">
        <v>44742</v>
      </c>
      <c r="E1477" s="221" t="s">
        <v>337</v>
      </c>
      <c r="F1477" s="260" t="s">
        <v>129</v>
      </c>
      <c r="G1477" s="261">
        <v>8464.0360000000001</v>
      </c>
      <c r="H1477" s="123">
        <f>+ICF[[#This Row],[Сума във Валута]]/RESOURCE!$F$2</f>
        <v>2615.7718255623854</v>
      </c>
      <c r="I1477" s="259" t="s">
        <v>338</v>
      </c>
      <c r="J1477" s="119"/>
      <c r="K1477" s="119">
        <f t="shared" si="22"/>
        <v>44592</v>
      </c>
      <c r="L14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77" s="221" t="s">
        <v>321</v>
      </c>
      <c r="N1477" s="221" t="s">
        <v>956</v>
      </c>
      <c r="O1477" s="221" t="s">
        <v>4</v>
      </c>
      <c r="P1477" s="118"/>
    </row>
    <row r="1478" spans="2:16" x14ac:dyDescent="0.25">
      <c r="B1478" s="221" t="s">
        <v>73</v>
      </c>
      <c r="C1478" s="257" t="s">
        <v>435</v>
      </c>
      <c r="D1478" s="258">
        <v>44617</v>
      </c>
      <c r="E1478" s="221" t="s">
        <v>337</v>
      </c>
      <c r="F1478" s="260" t="s">
        <v>129</v>
      </c>
      <c r="G1478" s="261">
        <v>378.23899999999998</v>
      </c>
      <c r="H1478" s="123">
        <f>+ICF[[#This Row],[Сума във Валута]]/RESOURCE!$F$2</f>
        <v>116.89304245975455</v>
      </c>
      <c r="I1478" s="259" t="s">
        <v>338</v>
      </c>
      <c r="J1478" s="119"/>
      <c r="K1478" s="119">
        <f t="shared" si="22"/>
        <v>44592</v>
      </c>
      <c r="L14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478" s="221" t="s">
        <v>321</v>
      </c>
      <c r="N1478" s="221" t="s">
        <v>956</v>
      </c>
      <c r="O1478" s="221" t="s">
        <v>4</v>
      </c>
      <c r="P1478" s="118"/>
    </row>
    <row r="1479" spans="2:16" x14ac:dyDescent="0.25">
      <c r="B1479" s="221" t="s">
        <v>73</v>
      </c>
      <c r="C1479" s="257" t="s">
        <v>645</v>
      </c>
      <c r="D1479" s="258">
        <v>44742</v>
      </c>
      <c r="E1479" s="221" t="s">
        <v>337</v>
      </c>
      <c r="F1479" s="260" t="s">
        <v>129</v>
      </c>
      <c r="G1479" s="261">
        <v>7375.2049999999999</v>
      </c>
      <c r="H1479" s="123">
        <f>+ICF[[#This Row],[Сума във Валута]]/RESOURCE!$F$2</f>
        <v>2279.2735577621402</v>
      </c>
      <c r="I1479" s="259" t="s">
        <v>338</v>
      </c>
      <c r="J1479" s="119"/>
      <c r="K1479" s="119">
        <f t="shared" si="22"/>
        <v>44592</v>
      </c>
      <c r="L14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79" s="221" t="s">
        <v>321</v>
      </c>
      <c r="N1479" s="221" t="s">
        <v>956</v>
      </c>
      <c r="O1479" s="221" t="s">
        <v>4</v>
      </c>
      <c r="P1479" s="118"/>
    </row>
    <row r="1480" spans="2:16" x14ac:dyDescent="0.25">
      <c r="B1480" s="221" t="s">
        <v>73</v>
      </c>
      <c r="C1480" s="257" t="s">
        <v>443</v>
      </c>
      <c r="D1480" s="258">
        <v>44712</v>
      </c>
      <c r="E1480" s="221" t="s">
        <v>337</v>
      </c>
      <c r="F1480" s="260" t="s">
        <v>129</v>
      </c>
      <c r="G1480" s="261">
        <v>19896.3</v>
      </c>
      <c r="H1480" s="123">
        <f>+ICF[[#This Row],[Сума във Валута]]/RESOURCE!$F$2</f>
        <v>6148.8610129891804</v>
      </c>
      <c r="I1480" s="259" t="s">
        <v>338</v>
      </c>
      <c r="J1480" s="119"/>
      <c r="K1480" s="119">
        <f t="shared" si="22"/>
        <v>44592</v>
      </c>
      <c r="L14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80" s="221" t="s">
        <v>321</v>
      </c>
      <c r="N1480" s="221" t="s">
        <v>956</v>
      </c>
      <c r="O1480" s="221" t="s">
        <v>4</v>
      </c>
      <c r="P1480" s="118"/>
    </row>
    <row r="1481" spans="2:16" x14ac:dyDescent="0.25">
      <c r="B1481" s="221" t="s">
        <v>73</v>
      </c>
      <c r="C1481" s="257" t="s">
        <v>552</v>
      </c>
      <c r="D1481" s="258">
        <v>44212</v>
      </c>
      <c r="E1481" s="221" t="s">
        <v>337</v>
      </c>
      <c r="F1481" s="260" t="s">
        <v>129</v>
      </c>
      <c r="G1481" s="261">
        <v>-200</v>
      </c>
      <c r="H1481" s="123">
        <f>+ICF[[#This Row],[Сума във Валута]]/RESOURCE!$F$2</f>
        <v>-61.809090262904967</v>
      </c>
      <c r="I1481" s="259" t="s">
        <v>338</v>
      </c>
      <c r="J1481" s="119"/>
      <c r="K1481" s="119">
        <f t="shared" si="22"/>
        <v>44592</v>
      </c>
      <c r="L14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81" s="221" t="s">
        <v>321</v>
      </c>
      <c r="N1481" s="221" t="s">
        <v>956</v>
      </c>
      <c r="O1481" s="221" t="s">
        <v>4</v>
      </c>
      <c r="P1481" s="118"/>
    </row>
    <row r="1482" spans="2:16" x14ac:dyDescent="0.25">
      <c r="B1482" s="221" t="s">
        <v>73</v>
      </c>
      <c r="C1482" s="257" t="s">
        <v>552</v>
      </c>
      <c r="D1482" s="258">
        <v>44665</v>
      </c>
      <c r="E1482" s="221" t="s">
        <v>337</v>
      </c>
      <c r="F1482" s="260" t="s">
        <v>129</v>
      </c>
      <c r="G1482" s="261">
        <v>-50</v>
      </c>
      <c r="H1482" s="123">
        <f>+ICF[[#This Row],[Сума във Валута]]/RESOURCE!$F$2</f>
        <v>-15.452272565726242</v>
      </c>
      <c r="I1482" s="259" t="s">
        <v>338</v>
      </c>
      <c r="J1482" s="119"/>
      <c r="K1482" s="119">
        <f t="shared" si="22"/>
        <v>44592</v>
      </c>
      <c r="L14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82" s="221" t="s">
        <v>321</v>
      </c>
      <c r="N1482" s="221" t="s">
        <v>956</v>
      </c>
      <c r="O1482" s="221" t="s">
        <v>4</v>
      </c>
      <c r="P1482" s="118"/>
    </row>
    <row r="1483" spans="2:16" x14ac:dyDescent="0.25">
      <c r="B1483" s="221" t="s">
        <v>73</v>
      </c>
      <c r="C1483" s="257" t="s">
        <v>552</v>
      </c>
      <c r="D1483" s="258">
        <v>44712</v>
      </c>
      <c r="E1483" s="221" t="s">
        <v>337</v>
      </c>
      <c r="F1483" s="260" t="s">
        <v>129</v>
      </c>
      <c r="G1483" s="261">
        <v>572.34900000000005</v>
      </c>
      <c r="H1483" s="123">
        <f>+ICF[[#This Row],[Сума във Валута]]/RESOURCE!$F$2</f>
        <v>176.88185501441697</v>
      </c>
      <c r="I1483" s="259" t="s">
        <v>338</v>
      </c>
      <c r="J1483" s="119"/>
      <c r="K1483" s="119">
        <f t="shared" si="22"/>
        <v>44592</v>
      </c>
      <c r="L14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83" s="221" t="s">
        <v>321</v>
      </c>
      <c r="N1483" s="221" t="s">
        <v>956</v>
      </c>
      <c r="O1483" s="221" t="s">
        <v>4</v>
      </c>
      <c r="P1483" s="118"/>
    </row>
    <row r="1484" spans="2:16" x14ac:dyDescent="0.25">
      <c r="B1484" s="221" t="s">
        <v>73</v>
      </c>
      <c r="C1484" s="257" t="s">
        <v>1298</v>
      </c>
      <c r="D1484" s="258">
        <v>44695</v>
      </c>
      <c r="E1484" s="221" t="s">
        <v>337</v>
      </c>
      <c r="F1484" s="260" t="s">
        <v>129</v>
      </c>
      <c r="G1484" s="261">
        <v>195.756</v>
      </c>
      <c r="H1484" s="123">
        <f>+ICF[[#This Row],[Сума във Валута]]/RESOURCE!$F$2</f>
        <v>60.49750136752612</v>
      </c>
      <c r="I1484" s="259" t="s">
        <v>338</v>
      </c>
      <c r="J1484" s="119"/>
      <c r="K1484" s="119">
        <f t="shared" si="22"/>
        <v>44592</v>
      </c>
      <c r="L14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84" s="221" t="s">
        <v>321</v>
      </c>
      <c r="N1484" s="221" t="s">
        <v>956</v>
      </c>
      <c r="O1484" s="221" t="s">
        <v>4</v>
      </c>
      <c r="P1484" s="118"/>
    </row>
    <row r="1485" spans="2:16" x14ac:dyDescent="0.25">
      <c r="B1485" s="221" t="s">
        <v>73</v>
      </c>
      <c r="C1485" s="257" t="s">
        <v>954</v>
      </c>
      <c r="D1485" s="258">
        <v>44712</v>
      </c>
      <c r="E1485" s="221" t="s">
        <v>337</v>
      </c>
      <c r="F1485" s="260" t="s">
        <v>129</v>
      </c>
      <c r="G1485" s="261">
        <v>888.27499999999998</v>
      </c>
      <c r="H1485" s="123">
        <f>+ICF[[#This Row],[Сума във Валута]]/RESOURCE!$F$2</f>
        <v>274.51734826640956</v>
      </c>
      <c r="I1485" s="259" t="s">
        <v>338</v>
      </c>
      <c r="J1485" s="119"/>
      <c r="K1485" s="119">
        <f t="shared" si="22"/>
        <v>44592</v>
      </c>
      <c r="L14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85" s="221" t="s">
        <v>321</v>
      </c>
      <c r="N1485" s="221" t="s">
        <v>956</v>
      </c>
      <c r="O1485" s="221" t="s">
        <v>4</v>
      </c>
      <c r="P1485" s="118"/>
    </row>
    <row r="1486" spans="2:16" x14ac:dyDescent="0.25">
      <c r="B1486" s="221" t="s">
        <v>73</v>
      </c>
      <c r="C1486" s="257" t="s">
        <v>1299</v>
      </c>
      <c r="D1486" s="258">
        <v>44679</v>
      </c>
      <c r="E1486" s="221" t="s">
        <v>337</v>
      </c>
      <c r="F1486" s="260" t="s">
        <v>129</v>
      </c>
      <c r="G1486" s="261">
        <v>279.50599999999997</v>
      </c>
      <c r="H1486" s="123">
        <f>+ICF[[#This Row],[Сума във Валута]]/RESOURCE!$F$2</f>
        <v>86.380057915117561</v>
      </c>
      <c r="I1486" s="259" t="s">
        <v>338</v>
      </c>
      <c r="J1486" s="119"/>
      <c r="K1486" s="119">
        <f t="shared" si="22"/>
        <v>44592</v>
      </c>
      <c r="L14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86" s="221" t="s">
        <v>321</v>
      </c>
      <c r="N1486" s="221" t="s">
        <v>956</v>
      </c>
      <c r="O1486" s="221" t="s">
        <v>4</v>
      </c>
      <c r="P1486" s="118"/>
    </row>
    <row r="1487" spans="2:16" x14ac:dyDescent="0.25">
      <c r="B1487" s="221" t="s">
        <v>73</v>
      </c>
      <c r="C1487" s="257" t="s">
        <v>1300</v>
      </c>
      <c r="D1487" s="258">
        <v>43724</v>
      </c>
      <c r="E1487" s="221" t="s">
        <v>337</v>
      </c>
      <c r="F1487" s="260" t="s">
        <v>129</v>
      </c>
      <c r="G1487" s="261">
        <v>-165.19800000000001</v>
      </c>
      <c r="H1487" s="123">
        <f>+ICF[[#This Row],[Сума във Валута]]/RESOURCE!$F$2</f>
        <v>-51.053690466256874</v>
      </c>
      <c r="I1487" s="259" t="s">
        <v>338</v>
      </c>
      <c r="J1487" s="119"/>
      <c r="K1487" s="119">
        <f t="shared" si="22"/>
        <v>44592</v>
      </c>
      <c r="L14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87" s="221" t="s">
        <v>321</v>
      </c>
      <c r="N1487" s="221" t="s">
        <v>956</v>
      </c>
      <c r="O1487" s="221" t="s">
        <v>4</v>
      </c>
      <c r="P1487" s="118"/>
    </row>
    <row r="1488" spans="2:16" x14ac:dyDescent="0.25">
      <c r="B1488" s="221" t="s">
        <v>73</v>
      </c>
      <c r="C1488" s="257" t="s">
        <v>1300</v>
      </c>
      <c r="D1488" s="258">
        <v>44508</v>
      </c>
      <c r="E1488" s="221" t="s">
        <v>337</v>
      </c>
      <c r="F1488" s="260" t="s">
        <v>129</v>
      </c>
      <c r="G1488" s="261">
        <v>-9.3209999999999997</v>
      </c>
      <c r="H1488" s="123">
        <f>+ICF[[#This Row],[Сума във Валута]]/RESOURCE!$F$2</f>
        <v>-2.8806126517026858</v>
      </c>
      <c r="I1488" s="259" t="s">
        <v>338</v>
      </c>
      <c r="J1488" s="119"/>
      <c r="K1488" s="119">
        <f t="shared" si="22"/>
        <v>44592</v>
      </c>
      <c r="L14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488" s="221" t="s">
        <v>321</v>
      </c>
      <c r="N1488" s="221" t="s">
        <v>956</v>
      </c>
      <c r="O1488" s="221" t="s">
        <v>4</v>
      </c>
      <c r="P1488" s="118"/>
    </row>
    <row r="1489" spans="2:16" x14ac:dyDescent="0.25">
      <c r="B1489" s="221" t="s">
        <v>73</v>
      </c>
      <c r="C1489" s="257" t="s">
        <v>945</v>
      </c>
      <c r="D1489" s="258">
        <v>44712</v>
      </c>
      <c r="E1489" s="221" t="s">
        <v>337</v>
      </c>
      <c r="F1489" s="260" t="s">
        <v>129</v>
      </c>
      <c r="G1489" s="261">
        <v>187.95</v>
      </c>
      <c r="H1489" s="123">
        <f>+ICF[[#This Row],[Сума във Валута]]/RESOURCE!$F$2</f>
        <v>58.085092574564939</v>
      </c>
      <c r="I1489" s="259" t="s">
        <v>338</v>
      </c>
      <c r="J1489" s="119"/>
      <c r="K1489" s="119">
        <f t="shared" si="22"/>
        <v>44592</v>
      </c>
      <c r="L14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89" s="221" t="s">
        <v>321</v>
      </c>
      <c r="N1489" s="221" t="s">
        <v>956</v>
      </c>
      <c r="O1489" s="221" t="s">
        <v>4</v>
      </c>
      <c r="P1489" s="118"/>
    </row>
    <row r="1490" spans="2:16" x14ac:dyDescent="0.25">
      <c r="B1490" s="221" t="s">
        <v>73</v>
      </c>
      <c r="C1490" s="257" t="s">
        <v>594</v>
      </c>
      <c r="D1490" s="258">
        <v>44682</v>
      </c>
      <c r="E1490" s="221" t="s">
        <v>337</v>
      </c>
      <c r="F1490" s="260" t="s">
        <v>129</v>
      </c>
      <c r="G1490" s="261">
        <v>502.78</v>
      </c>
      <c r="H1490" s="123">
        <f>+ICF[[#This Row],[Сума във Валута]]/RESOURCE!$F$2</f>
        <v>155.38187201191678</v>
      </c>
      <c r="I1490" s="259" t="s">
        <v>338</v>
      </c>
      <c r="J1490" s="119"/>
      <c r="K1490" s="119">
        <f t="shared" si="22"/>
        <v>44592</v>
      </c>
      <c r="L14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0" s="221" t="s">
        <v>321</v>
      </c>
      <c r="N1490" s="221" t="s">
        <v>956</v>
      </c>
      <c r="O1490" s="221" t="s">
        <v>4</v>
      </c>
      <c r="P1490" s="118"/>
    </row>
    <row r="1491" spans="2:16" x14ac:dyDescent="0.25">
      <c r="B1491" s="221" t="s">
        <v>73</v>
      </c>
      <c r="C1491" s="257" t="s">
        <v>1177</v>
      </c>
      <c r="D1491" s="258">
        <v>44620</v>
      </c>
      <c r="E1491" s="221" t="s">
        <v>337</v>
      </c>
      <c r="F1491" s="260" t="s">
        <v>129</v>
      </c>
      <c r="G1491" s="261">
        <v>4201.348</v>
      </c>
      <c r="H1491" s="123">
        <f>+ICF[[#This Row],[Сума във Валута]]/RESOURCE!$F$2</f>
        <v>1298.4074887893762</v>
      </c>
      <c r="I1491" s="259" t="s">
        <v>338</v>
      </c>
      <c r="J1491" s="119"/>
      <c r="K1491" s="119">
        <f t="shared" si="22"/>
        <v>44592</v>
      </c>
      <c r="L14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491" s="221" t="s">
        <v>321</v>
      </c>
      <c r="N1491" s="221" t="s">
        <v>956</v>
      </c>
      <c r="O1491" s="221" t="s">
        <v>4</v>
      </c>
      <c r="P1491" s="118"/>
    </row>
    <row r="1492" spans="2:16" x14ac:dyDescent="0.25">
      <c r="B1492" s="221" t="s">
        <v>73</v>
      </c>
      <c r="C1492" s="257" t="s">
        <v>705</v>
      </c>
      <c r="D1492" s="258">
        <v>44742</v>
      </c>
      <c r="E1492" s="221" t="s">
        <v>337</v>
      </c>
      <c r="F1492" s="260" t="s">
        <v>129</v>
      </c>
      <c r="G1492" s="261">
        <v>2444.5259999999998</v>
      </c>
      <c r="H1492" s="123">
        <f>+ICF[[#This Row],[Сума във Валута]]/RESOURCE!$F$2</f>
        <v>755.46964092009011</v>
      </c>
      <c r="I1492" s="259" t="s">
        <v>338</v>
      </c>
      <c r="J1492" s="119"/>
      <c r="K1492" s="119">
        <f t="shared" si="22"/>
        <v>44592</v>
      </c>
      <c r="L14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2" s="221" t="s">
        <v>321</v>
      </c>
      <c r="N1492" s="221" t="s">
        <v>956</v>
      </c>
      <c r="O1492" s="221" t="s">
        <v>4</v>
      </c>
      <c r="P1492" s="118"/>
    </row>
    <row r="1493" spans="2:16" x14ac:dyDescent="0.25">
      <c r="B1493" s="221" t="s">
        <v>73</v>
      </c>
      <c r="C1493" s="257" t="s">
        <v>677</v>
      </c>
      <c r="D1493" s="258">
        <v>44680</v>
      </c>
      <c r="E1493" s="221" t="s">
        <v>337</v>
      </c>
      <c r="F1493" s="260" t="s">
        <v>129</v>
      </c>
      <c r="G1493" s="261">
        <v>14598.183999999999</v>
      </c>
      <c r="H1493" s="123">
        <f>+ICF[[#This Row],[Сума във Валута]]/RESOURCE!$F$2</f>
        <v>4511.5023626524753</v>
      </c>
      <c r="I1493" s="259" t="s">
        <v>338</v>
      </c>
      <c r="J1493" s="119"/>
      <c r="K1493" s="119">
        <f t="shared" si="22"/>
        <v>44592</v>
      </c>
      <c r="L14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3" s="221" t="s">
        <v>321</v>
      </c>
      <c r="N1493" s="221" t="s">
        <v>956</v>
      </c>
      <c r="O1493" s="221" t="s">
        <v>4</v>
      </c>
      <c r="P1493" s="118"/>
    </row>
    <row r="1494" spans="2:16" x14ac:dyDescent="0.25">
      <c r="B1494" s="221" t="s">
        <v>73</v>
      </c>
      <c r="C1494" s="257" t="s">
        <v>677</v>
      </c>
      <c r="D1494" s="258">
        <v>44712</v>
      </c>
      <c r="E1494" s="221" t="s">
        <v>337</v>
      </c>
      <c r="F1494" s="260" t="s">
        <v>129</v>
      </c>
      <c r="G1494" s="261">
        <v>6675.259</v>
      </c>
      <c r="H1494" s="123">
        <f>+ICF[[#This Row],[Сума във Валута]]/RESOURCE!$F$2</f>
        <v>2062.9584302963435</v>
      </c>
      <c r="I1494" s="259" t="s">
        <v>338</v>
      </c>
      <c r="J1494" s="119"/>
      <c r="K1494" s="119">
        <f t="shared" si="22"/>
        <v>44592</v>
      </c>
      <c r="L14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4" s="221" t="s">
        <v>321</v>
      </c>
      <c r="N1494" s="221" t="s">
        <v>956</v>
      </c>
      <c r="O1494" s="221" t="s">
        <v>4</v>
      </c>
      <c r="P1494" s="118"/>
    </row>
    <row r="1495" spans="2:16" x14ac:dyDescent="0.25">
      <c r="B1495" s="221" t="s">
        <v>73</v>
      </c>
      <c r="C1495" s="257" t="s">
        <v>623</v>
      </c>
      <c r="D1495" s="258">
        <v>44692</v>
      </c>
      <c r="E1495" s="221" t="s">
        <v>337</v>
      </c>
      <c r="F1495" s="260" t="s">
        <v>129</v>
      </c>
      <c r="G1495" s="261">
        <v>3963.3470000000002</v>
      </c>
      <c r="H1495" s="123">
        <f>+ICF[[#This Row],[Сума във Валута]]/RESOURCE!$F$2</f>
        <v>1224.8543623310682</v>
      </c>
      <c r="I1495" s="259" t="s">
        <v>338</v>
      </c>
      <c r="J1495" s="119"/>
      <c r="K1495" s="119">
        <f t="shared" si="22"/>
        <v>44592</v>
      </c>
      <c r="L14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5" s="221" t="s">
        <v>321</v>
      </c>
      <c r="N1495" s="221" t="s">
        <v>956</v>
      </c>
      <c r="O1495" s="221" t="s">
        <v>4</v>
      </c>
      <c r="P1495" s="118"/>
    </row>
    <row r="1496" spans="2:16" x14ac:dyDescent="0.25">
      <c r="B1496" s="221" t="s">
        <v>73</v>
      </c>
      <c r="C1496" s="257" t="s">
        <v>899</v>
      </c>
      <c r="D1496" s="258">
        <v>44712</v>
      </c>
      <c r="E1496" s="221" t="s">
        <v>337</v>
      </c>
      <c r="F1496" s="260" t="s">
        <v>129</v>
      </c>
      <c r="G1496" s="261">
        <v>5483.9129999999996</v>
      </c>
      <c r="H1496" s="123">
        <f>+ICF[[#This Row],[Сума във Валута]]/RESOURCE!$F$2</f>
        <v>1694.7783680545897</v>
      </c>
      <c r="I1496" s="259" t="s">
        <v>338</v>
      </c>
      <c r="J1496" s="119"/>
      <c r="K1496" s="119">
        <f t="shared" si="22"/>
        <v>44592</v>
      </c>
      <c r="L14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6" s="221" t="s">
        <v>321</v>
      </c>
      <c r="N1496" s="221" t="s">
        <v>956</v>
      </c>
      <c r="O1496" s="221" t="s">
        <v>4</v>
      </c>
      <c r="P1496" s="118"/>
    </row>
    <row r="1497" spans="2:16" x14ac:dyDescent="0.25">
      <c r="B1497" s="221" t="s">
        <v>73</v>
      </c>
      <c r="C1497" s="257" t="s">
        <v>933</v>
      </c>
      <c r="D1497" s="258">
        <v>44682</v>
      </c>
      <c r="E1497" s="221" t="s">
        <v>337</v>
      </c>
      <c r="F1497" s="260" t="s">
        <v>129</v>
      </c>
      <c r="G1497" s="261">
        <v>1014.184</v>
      </c>
      <c r="H1497" s="123">
        <f>+ICF[[#This Row],[Сума във Валута]]/RESOURCE!$F$2</f>
        <v>313.42895199597001</v>
      </c>
      <c r="I1497" s="259" t="s">
        <v>338</v>
      </c>
      <c r="J1497" s="119"/>
      <c r="K1497" s="119">
        <f t="shared" si="22"/>
        <v>44592</v>
      </c>
      <c r="L14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7" s="221" t="s">
        <v>321</v>
      </c>
      <c r="N1497" s="221" t="s">
        <v>956</v>
      </c>
      <c r="O1497" s="221" t="s">
        <v>4</v>
      </c>
      <c r="P1497" s="118"/>
    </row>
    <row r="1498" spans="2:16" x14ac:dyDescent="0.25">
      <c r="B1498" s="221" t="s">
        <v>73</v>
      </c>
      <c r="C1498" s="257" t="s">
        <v>1301</v>
      </c>
      <c r="D1498" s="258">
        <v>44650</v>
      </c>
      <c r="E1498" s="221" t="s">
        <v>337</v>
      </c>
      <c r="F1498" s="260" t="s">
        <v>129</v>
      </c>
      <c r="G1498" s="261">
        <v>570.37300000000005</v>
      </c>
      <c r="H1498" s="123">
        <f>+ICF[[#This Row],[Сума във Валута]]/RESOURCE!$F$2</f>
        <v>176.27118120261949</v>
      </c>
      <c r="I1498" s="259" t="s">
        <v>338</v>
      </c>
      <c r="J1498" s="119"/>
      <c r="K1498" s="119">
        <f t="shared" si="22"/>
        <v>44592</v>
      </c>
      <c r="L14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8" s="221" t="s">
        <v>321</v>
      </c>
      <c r="N1498" s="221" t="s">
        <v>956</v>
      </c>
      <c r="O1498" s="221" t="s">
        <v>4</v>
      </c>
      <c r="P1498" s="118"/>
    </row>
    <row r="1499" spans="2:16" x14ac:dyDescent="0.25">
      <c r="B1499" s="221" t="s">
        <v>73</v>
      </c>
      <c r="C1499" s="257" t="s">
        <v>1301</v>
      </c>
      <c r="D1499" s="258">
        <v>44680</v>
      </c>
      <c r="E1499" s="221" t="s">
        <v>337</v>
      </c>
      <c r="F1499" s="260" t="s">
        <v>129</v>
      </c>
      <c r="G1499" s="261">
        <v>252.285</v>
      </c>
      <c r="H1499" s="123">
        <f>+ICF[[#This Row],[Сума във Валута]]/RESOURCE!$F$2</f>
        <v>77.967531684884889</v>
      </c>
      <c r="I1499" s="259" t="s">
        <v>338</v>
      </c>
      <c r="J1499" s="119"/>
      <c r="K1499" s="119">
        <f t="shared" si="22"/>
        <v>44592</v>
      </c>
      <c r="L14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499" s="221" t="s">
        <v>321</v>
      </c>
      <c r="N1499" s="221" t="s">
        <v>956</v>
      </c>
      <c r="O1499" s="221" t="s">
        <v>4</v>
      </c>
      <c r="P1499" s="118"/>
    </row>
    <row r="1500" spans="2:16" x14ac:dyDescent="0.25">
      <c r="B1500" s="221" t="s">
        <v>73</v>
      </c>
      <c r="C1500" s="257" t="s">
        <v>1302</v>
      </c>
      <c r="D1500" s="258">
        <v>44316</v>
      </c>
      <c r="E1500" s="221" t="s">
        <v>337</v>
      </c>
      <c r="F1500" s="260" t="s">
        <v>129</v>
      </c>
      <c r="G1500" s="261">
        <v>213.13399999999999</v>
      </c>
      <c r="H1500" s="123">
        <f>+ICF[[#This Row],[Сума във Валута]]/RESOURCE!$F$2</f>
        <v>65.86809322046993</v>
      </c>
      <c r="I1500" s="259" t="s">
        <v>338</v>
      </c>
      <c r="J1500" s="119"/>
      <c r="K1500" s="119">
        <f t="shared" si="22"/>
        <v>44592</v>
      </c>
      <c r="L15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00" s="221" t="s">
        <v>321</v>
      </c>
      <c r="N1500" s="221" t="s">
        <v>956</v>
      </c>
      <c r="O1500" s="221" t="s">
        <v>4</v>
      </c>
      <c r="P1500" s="118"/>
    </row>
    <row r="1501" spans="2:16" x14ac:dyDescent="0.25">
      <c r="B1501" s="221" t="s">
        <v>73</v>
      </c>
      <c r="C1501" s="257" t="s">
        <v>768</v>
      </c>
      <c r="D1501" s="258">
        <v>44682</v>
      </c>
      <c r="E1501" s="221" t="s">
        <v>337</v>
      </c>
      <c r="F1501" s="260" t="s">
        <v>129</v>
      </c>
      <c r="G1501" s="261">
        <v>1770.049</v>
      </c>
      <c r="H1501" s="123">
        <f>+ICF[[#This Row],[Сума във Валута]]/RESOURCE!$F$2</f>
        <v>547.02559205382329</v>
      </c>
      <c r="I1501" s="259" t="s">
        <v>338</v>
      </c>
      <c r="J1501" s="119"/>
      <c r="K1501" s="119">
        <f t="shared" si="22"/>
        <v>44592</v>
      </c>
      <c r="L15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01" s="221" t="s">
        <v>321</v>
      </c>
      <c r="N1501" s="221" t="s">
        <v>956</v>
      </c>
      <c r="O1501" s="221" t="s">
        <v>4</v>
      </c>
      <c r="P1501" s="118"/>
    </row>
    <row r="1502" spans="2:16" x14ac:dyDescent="0.25">
      <c r="B1502" s="221" t="s">
        <v>73</v>
      </c>
      <c r="C1502" s="257" t="s">
        <v>520</v>
      </c>
      <c r="D1502" s="258">
        <v>44682</v>
      </c>
      <c r="E1502" s="221" t="s">
        <v>337</v>
      </c>
      <c r="F1502" s="260" t="s">
        <v>129</v>
      </c>
      <c r="G1502" s="261">
        <v>2836.7779999999998</v>
      </c>
      <c r="H1502" s="123">
        <f>+ICF[[#This Row],[Сума във Валута]]/RESOURCE!$F$2</f>
        <v>876.69333728911499</v>
      </c>
      <c r="I1502" s="259" t="s">
        <v>338</v>
      </c>
      <c r="J1502" s="119"/>
      <c r="K1502" s="119">
        <f t="shared" si="22"/>
        <v>44592</v>
      </c>
      <c r="L15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02" s="221" t="s">
        <v>321</v>
      </c>
      <c r="N1502" s="221" t="s">
        <v>956</v>
      </c>
      <c r="O1502" s="221" t="s">
        <v>4</v>
      </c>
      <c r="P1502" s="118"/>
    </row>
    <row r="1503" spans="2:16" x14ac:dyDescent="0.25">
      <c r="B1503" s="221" t="s">
        <v>73</v>
      </c>
      <c r="C1503" s="257" t="s">
        <v>656</v>
      </c>
      <c r="D1503" s="258">
        <v>44712</v>
      </c>
      <c r="E1503" s="221" t="s">
        <v>337</v>
      </c>
      <c r="F1503" s="260" t="s">
        <v>129</v>
      </c>
      <c r="G1503" s="261">
        <v>876.173</v>
      </c>
      <c r="H1503" s="123">
        <f>+ICF[[#This Row],[Сума във Валута]]/RESOURCE!$F$2</f>
        <v>270.77728021460115</v>
      </c>
      <c r="I1503" s="259" t="s">
        <v>338</v>
      </c>
      <c r="J1503" s="119"/>
      <c r="K1503" s="119">
        <f t="shared" si="22"/>
        <v>44592</v>
      </c>
      <c r="L15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03" s="221" t="s">
        <v>321</v>
      </c>
      <c r="N1503" s="221" t="s">
        <v>956</v>
      </c>
      <c r="O1503" s="221" t="s">
        <v>4</v>
      </c>
      <c r="P1503" s="118"/>
    </row>
    <row r="1504" spans="2:16" x14ac:dyDescent="0.25">
      <c r="B1504" s="221" t="s">
        <v>73</v>
      </c>
      <c r="C1504" s="257" t="s">
        <v>483</v>
      </c>
      <c r="D1504" s="258">
        <v>44709</v>
      </c>
      <c r="E1504" s="221" t="s">
        <v>337</v>
      </c>
      <c r="F1504" s="260" t="s">
        <v>129</v>
      </c>
      <c r="G1504" s="261">
        <v>-2500</v>
      </c>
      <c r="H1504" s="123">
        <f>+ICF[[#This Row],[Сума във Валута]]/RESOURCE!$F$2</f>
        <v>-772.61362828631206</v>
      </c>
      <c r="I1504" s="259" t="s">
        <v>338</v>
      </c>
      <c r="J1504" s="119"/>
      <c r="K1504" s="119">
        <f t="shared" si="22"/>
        <v>44592</v>
      </c>
      <c r="L15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04" s="221" t="s">
        <v>321</v>
      </c>
      <c r="N1504" s="221" t="s">
        <v>956</v>
      </c>
      <c r="O1504" s="221" t="s">
        <v>4</v>
      </c>
      <c r="P1504" s="118"/>
    </row>
    <row r="1505" spans="2:16" x14ac:dyDescent="0.25">
      <c r="B1505" s="221" t="s">
        <v>73</v>
      </c>
      <c r="C1505" s="257" t="s">
        <v>483</v>
      </c>
      <c r="D1505" s="258">
        <v>44712</v>
      </c>
      <c r="E1505" s="221" t="s">
        <v>337</v>
      </c>
      <c r="F1505" s="260" t="s">
        <v>129</v>
      </c>
      <c r="G1505" s="261">
        <v>5728.3069999999998</v>
      </c>
      <c r="H1505" s="123">
        <f>+ICF[[#This Row],[Сума във Валута]]/RESOURCE!$F$2</f>
        <v>1770.3072220831516</v>
      </c>
      <c r="I1505" s="259" t="s">
        <v>338</v>
      </c>
      <c r="J1505" s="119"/>
      <c r="K1505" s="119">
        <f t="shared" si="22"/>
        <v>44592</v>
      </c>
      <c r="L15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05" s="221" t="s">
        <v>321</v>
      </c>
      <c r="N1505" s="221" t="s">
        <v>956</v>
      </c>
      <c r="O1505" s="221" t="s">
        <v>4</v>
      </c>
      <c r="P1505" s="118"/>
    </row>
    <row r="1506" spans="2:16" x14ac:dyDescent="0.25">
      <c r="B1506" s="221" t="s">
        <v>73</v>
      </c>
      <c r="C1506" s="257" t="s">
        <v>1132</v>
      </c>
      <c r="D1506" s="258">
        <v>44575</v>
      </c>
      <c r="E1506" s="221" t="s">
        <v>337</v>
      </c>
      <c r="F1506" s="260" t="s">
        <v>129</v>
      </c>
      <c r="G1506" s="261">
        <v>855.25800000000004</v>
      </c>
      <c r="H1506" s="123">
        <f>+ICF[[#This Row],[Сума във Валута]]/RESOURCE!$F$2</f>
        <v>264.31359460035787</v>
      </c>
      <c r="I1506" s="259" t="s">
        <v>338</v>
      </c>
      <c r="J1506" s="119"/>
      <c r="K1506" s="119">
        <f t="shared" si="22"/>
        <v>44592</v>
      </c>
      <c r="L15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06" s="221" t="s">
        <v>321</v>
      </c>
      <c r="N1506" s="221" t="s">
        <v>956</v>
      </c>
      <c r="O1506" s="221" t="s">
        <v>4</v>
      </c>
      <c r="P1506" s="118"/>
    </row>
    <row r="1507" spans="2:16" x14ac:dyDescent="0.25">
      <c r="B1507" s="221" t="s">
        <v>73</v>
      </c>
      <c r="C1507" s="257" t="s">
        <v>1132</v>
      </c>
      <c r="D1507" s="258">
        <v>44585</v>
      </c>
      <c r="E1507" s="221" t="s">
        <v>337</v>
      </c>
      <c r="F1507" s="260" t="s">
        <v>129</v>
      </c>
      <c r="G1507" s="261">
        <v>210.30799999999999</v>
      </c>
      <c r="H1507" s="123">
        <f>+ICF[[#This Row],[Сума във Валута]]/RESOURCE!$F$2</f>
        <v>64.994730775055089</v>
      </c>
      <c r="I1507" s="259" t="s">
        <v>338</v>
      </c>
      <c r="J1507" s="119"/>
      <c r="K1507" s="119">
        <f t="shared" si="22"/>
        <v>44592</v>
      </c>
      <c r="L15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07" s="221" t="s">
        <v>321</v>
      </c>
      <c r="N1507" s="221" t="s">
        <v>956</v>
      </c>
      <c r="O1507" s="221" t="s">
        <v>4</v>
      </c>
      <c r="P1507" s="118"/>
    </row>
    <row r="1508" spans="2:16" x14ac:dyDescent="0.25">
      <c r="B1508" s="221" t="s">
        <v>73</v>
      </c>
      <c r="C1508" s="257" t="s">
        <v>1132</v>
      </c>
      <c r="D1508" s="258">
        <v>44599</v>
      </c>
      <c r="E1508" s="221" t="s">
        <v>337</v>
      </c>
      <c r="F1508" s="260" t="s">
        <v>129</v>
      </c>
      <c r="G1508" s="261">
        <v>427.92899999999997</v>
      </c>
      <c r="H1508" s="123">
        <f>+ICF[[#This Row],[Сума във Валута]]/RESOURCE!$F$2</f>
        <v>132.24951093557328</v>
      </c>
      <c r="I1508" s="259" t="s">
        <v>338</v>
      </c>
      <c r="J1508" s="119"/>
      <c r="K1508" s="119">
        <f t="shared" si="22"/>
        <v>44592</v>
      </c>
      <c r="L15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508" s="221" t="s">
        <v>321</v>
      </c>
      <c r="N1508" s="221" t="s">
        <v>956</v>
      </c>
      <c r="O1508" s="221" t="s">
        <v>4</v>
      </c>
      <c r="P1508" s="118"/>
    </row>
    <row r="1509" spans="2:16" x14ac:dyDescent="0.25">
      <c r="B1509" s="221" t="s">
        <v>73</v>
      </c>
      <c r="C1509" s="257" t="s">
        <v>1132</v>
      </c>
      <c r="D1509" s="258">
        <v>44625</v>
      </c>
      <c r="E1509" s="221" t="s">
        <v>337</v>
      </c>
      <c r="F1509" s="260" t="s">
        <v>129</v>
      </c>
      <c r="G1509" s="261">
        <v>210.30799999999999</v>
      </c>
      <c r="H1509" s="123">
        <f>+ICF[[#This Row],[Сума във Валута]]/RESOURCE!$F$2</f>
        <v>64.994730775055089</v>
      </c>
      <c r="I1509" s="259" t="s">
        <v>338</v>
      </c>
      <c r="J1509" s="119"/>
      <c r="K1509" s="119">
        <f t="shared" si="22"/>
        <v>44592</v>
      </c>
      <c r="L15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09" s="221" t="s">
        <v>321</v>
      </c>
      <c r="N1509" s="221" t="s">
        <v>956</v>
      </c>
      <c r="O1509" s="221" t="s">
        <v>4</v>
      </c>
      <c r="P1509" s="118"/>
    </row>
    <row r="1510" spans="2:16" x14ac:dyDescent="0.25">
      <c r="B1510" s="221" t="s">
        <v>73</v>
      </c>
      <c r="C1510" s="257" t="s">
        <v>1132</v>
      </c>
      <c r="D1510" s="258">
        <v>44627</v>
      </c>
      <c r="E1510" s="221" t="s">
        <v>337</v>
      </c>
      <c r="F1510" s="260" t="s">
        <v>129</v>
      </c>
      <c r="G1510" s="261">
        <v>214.50299999999999</v>
      </c>
      <c r="H1510" s="123">
        <f>+ICF[[#This Row],[Сума във Валута]]/RESOURCE!$F$2</f>
        <v>66.291176443319515</v>
      </c>
      <c r="I1510" s="259" t="s">
        <v>338</v>
      </c>
      <c r="J1510" s="119"/>
      <c r="K1510" s="119">
        <f t="shared" si="22"/>
        <v>44592</v>
      </c>
      <c r="L15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510" s="221" t="s">
        <v>321</v>
      </c>
      <c r="N1510" s="221" t="s">
        <v>956</v>
      </c>
      <c r="O1510" s="221" t="s">
        <v>4</v>
      </c>
      <c r="P1510" s="118"/>
    </row>
    <row r="1511" spans="2:16" x14ac:dyDescent="0.25">
      <c r="B1511" s="221" t="s">
        <v>73</v>
      </c>
      <c r="C1511" s="257" t="s">
        <v>1132</v>
      </c>
      <c r="D1511" s="258">
        <v>44628</v>
      </c>
      <c r="E1511" s="221" t="s">
        <v>337</v>
      </c>
      <c r="F1511" s="260" t="s">
        <v>129</v>
      </c>
      <c r="G1511" s="261">
        <v>214.50299999999999</v>
      </c>
      <c r="H1511" s="123">
        <f>+ICF[[#This Row],[Сума във Валута]]/RESOURCE!$F$2</f>
        <v>66.291176443319515</v>
      </c>
      <c r="I1511" s="259" t="s">
        <v>338</v>
      </c>
      <c r="J1511" s="119"/>
      <c r="K1511" s="119">
        <f t="shared" si="22"/>
        <v>44592</v>
      </c>
      <c r="L15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511" s="221" t="s">
        <v>321</v>
      </c>
      <c r="N1511" s="221" t="s">
        <v>956</v>
      </c>
      <c r="O1511" s="221" t="s">
        <v>4</v>
      </c>
      <c r="P1511" s="118"/>
    </row>
    <row r="1512" spans="2:16" x14ac:dyDescent="0.25">
      <c r="B1512" s="221" t="s">
        <v>73</v>
      </c>
      <c r="C1512" s="257" t="s">
        <v>1132</v>
      </c>
      <c r="D1512" s="258">
        <v>44633</v>
      </c>
      <c r="E1512" s="221" t="s">
        <v>337</v>
      </c>
      <c r="F1512" s="260" t="s">
        <v>129</v>
      </c>
      <c r="G1512" s="261">
        <v>569.08299999999997</v>
      </c>
      <c r="H1512" s="123">
        <f>+ICF[[#This Row],[Сума във Валута]]/RESOURCE!$F$2</f>
        <v>175.87251257042371</v>
      </c>
      <c r="I1512" s="259" t="s">
        <v>338</v>
      </c>
      <c r="J1512" s="119"/>
      <c r="K1512" s="119">
        <f t="shared" si="22"/>
        <v>44592</v>
      </c>
      <c r="L15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512" s="221" t="s">
        <v>321</v>
      </c>
      <c r="N1512" s="221" t="s">
        <v>956</v>
      </c>
      <c r="O1512" s="221" t="s">
        <v>4</v>
      </c>
      <c r="P1512" s="118"/>
    </row>
    <row r="1513" spans="2:16" x14ac:dyDescent="0.25">
      <c r="B1513" s="221" t="s">
        <v>73</v>
      </c>
      <c r="C1513" s="257" t="s">
        <v>1132</v>
      </c>
      <c r="D1513" s="258">
        <v>44634</v>
      </c>
      <c r="E1513" s="221" t="s">
        <v>337</v>
      </c>
      <c r="F1513" s="260" t="s">
        <v>129</v>
      </c>
      <c r="G1513" s="261">
        <v>436.476</v>
      </c>
      <c r="H1513" s="123">
        <f>+ICF[[#This Row],[Сума във Валута]]/RESOURCE!$F$2</f>
        <v>134.89092240795853</v>
      </c>
      <c r="I1513" s="259" t="s">
        <v>338</v>
      </c>
      <c r="J1513" s="119"/>
      <c r="K1513" s="119">
        <f t="shared" si="22"/>
        <v>44592</v>
      </c>
      <c r="L15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513" s="221" t="s">
        <v>321</v>
      </c>
      <c r="N1513" s="221" t="s">
        <v>956</v>
      </c>
      <c r="O1513" s="221" t="s">
        <v>4</v>
      </c>
      <c r="P1513" s="118"/>
    </row>
    <row r="1514" spans="2:16" x14ac:dyDescent="0.25">
      <c r="B1514" s="221" t="s">
        <v>73</v>
      </c>
      <c r="C1514" s="257" t="s">
        <v>1132</v>
      </c>
      <c r="D1514" s="258">
        <v>44652</v>
      </c>
      <c r="E1514" s="221" t="s">
        <v>337</v>
      </c>
      <c r="F1514" s="260" t="s">
        <v>129</v>
      </c>
      <c r="G1514" s="261">
        <v>872.351</v>
      </c>
      <c r="H1514" s="123">
        <f>+ICF[[#This Row],[Сума във Валута]]/RESOURCE!$F$2</f>
        <v>269.59610849967703</v>
      </c>
      <c r="I1514" s="259" t="s">
        <v>338</v>
      </c>
      <c r="J1514" s="119"/>
      <c r="K1514" s="119">
        <f t="shared" si="22"/>
        <v>44592</v>
      </c>
      <c r="L15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14" s="221" t="s">
        <v>321</v>
      </c>
      <c r="N1514" s="221" t="s">
        <v>956</v>
      </c>
      <c r="O1514" s="221" t="s">
        <v>4</v>
      </c>
      <c r="P1514" s="118"/>
    </row>
    <row r="1515" spans="2:16" x14ac:dyDescent="0.25">
      <c r="B1515" s="221" t="s">
        <v>73</v>
      </c>
      <c r="C1515" s="257" t="s">
        <v>685</v>
      </c>
      <c r="D1515" s="258">
        <v>44712</v>
      </c>
      <c r="E1515" s="221" t="s">
        <v>337</v>
      </c>
      <c r="F1515" s="260" t="s">
        <v>129</v>
      </c>
      <c r="G1515" s="261">
        <v>3401.915</v>
      </c>
      <c r="H1515" s="123">
        <f>+ICF[[#This Row],[Сума във Валута]]/RESOURCE!$F$2</f>
        <v>1051.3463565086518</v>
      </c>
      <c r="I1515" s="259" t="s">
        <v>338</v>
      </c>
      <c r="J1515" s="119"/>
      <c r="K1515" s="119">
        <f t="shared" si="22"/>
        <v>44592</v>
      </c>
      <c r="L15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15" s="221" t="s">
        <v>321</v>
      </c>
      <c r="N1515" s="221" t="s">
        <v>956</v>
      </c>
      <c r="O1515" s="221" t="s">
        <v>4</v>
      </c>
      <c r="P1515" s="118"/>
    </row>
    <row r="1516" spans="2:16" x14ac:dyDescent="0.25">
      <c r="B1516" s="221" t="s">
        <v>73</v>
      </c>
      <c r="C1516" s="257" t="s">
        <v>938</v>
      </c>
      <c r="D1516" s="258">
        <v>44712</v>
      </c>
      <c r="E1516" s="221" t="s">
        <v>337</v>
      </c>
      <c r="F1516" s="260" t="s">
        <v>129</v>
      </c>
      <c r="G1516" s="261">
        <v>2647.7159999999999</v>
      </c>
      <c r="H1516" s="123">
        <f>+ICF[[#This Row],[Сума във Валута]]/RESOURCE!$F$2</f>
        <v>818.26458617268838</v>
      </c>
      <c r="I1516" s="259" t="s">
        <v>338</v>
      </c>
      <c r="J1516" s="119"/>
      <c r="K1516" s="119">
        <f t="shared" si="22"/>
        <v>44592</v>
      </c>
      <c r="L15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16" s="221" t="s">
        <v>321</v>
      </c>
      <c r="N1516" s="221" t="s">
        <v>956</v>
      </c>
      <c r="O1516" s="221" t="s">
        <v>4</v>
      </c>
      <c r="P1516" s="118"/>
    </row>
    <row r="1517" spans="2:16" x14ac:dyDescent="0.25">
      <c r="B1517" s="221" t="s">
        <v>73</v>
      </c>
      <c r="C1517" s="257" t="s">
        <v>1303</v>
      </c>
      <c r="D1517" s="258">
        <v>44682</v>
      </c>
      <c r="E1517" s="221" t="s">
        <v>337</v>
      </c>
      <c r="F1517" s="260" t="s">
        <v>129</v>
      </c>
      <c r="G1517" s="261">
        <v>448.00799999999998</v>
      </c>
      <c r="H1517" s="123">
        <f>+ICF[[#This Row],[Сума във Валута]]/RESOURCE!$F$2</f>
        <v>138.45483455251764</v>
      </c>
      <c r="I1517" s="259" t="s">
        <v>338</v>
      </c>
      <c r="J1517" s="119"/>
      <c r="K1517" s="119">
        <f t="shared" si="22"/>
        <v>44592</v>
      </c>
      <c r="L15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17" s="221" t="s">
        <v>321</v>
      </c>
      <c r="N1517" s="221" t="s">
        <v>956</v>
      </c>
      <c r="O1517" s="221" t="s">
        <v>4</v>
      </c>
      <c r="P1517" s="118"/>
    </row>
    <row r="1518" spans="2:16" x14ac:dyDescent="0.25">
      <c r="B1518" s="221" t="s">
        <v>73</v>
      </c>
      <c r="C1518" s="257" t="s">
        <v>737</v>
      </c>
      <c r="D1518" s="258">
        <v>44620</v>
      </c>
      <c r="E1518" s="221" t="s">
        <v>337</v>
      </c>
      <c r="F1518" s="260" t="s">
        <v>129</v>
      </c>
      <c r="G1518" s="261">
        <v>154.28899999999999</v>
      </c>
      <c r="H1518" s="123">
        <f>+ICF[[#This Row],[Сума във Валута]]/RESOURCE!$F$2</f>
        <v>47.68231363786672</v>
      </c>
      <c r="I1518" s="259" t="s">
        <v>338</v>
      </c>
      <c r="J1518" s="119"/>
      <c r="K1518" s="119">
        <f t="shared" si="22"/>
        <v>44592</v>
      </c>
      <c r="L15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18" s="221" t="s">
        <v>321</v>
      </c>
      <c r="N1518" s="221" t="s">
        <v>956</v>
      </c>
      <c r="O1518" s="221" t="s">
        <v>4</v>
      </c>
      <c r="P1518" s="118"/>
    </row>
    <row r="1519" spans="2:16" x14ac:dyDescent="0.25">
      <c r="B1519" s="221" t="s">
        <v>73</v>
      </c>
      <c r="C1519" s="257" t="s">
        <v>737</v>
      </c>
      <c r="D1519" s="258">
        <v>44620</v>
      </c>
      <c r="E1519" s="221" t="s">
        <v>337</v>
      </c>
      <c r="F1519" s="260" t="s">
        <v>129</v>
      </c>
      <c r="G1519" s="261">
        <v>154.28899999999999</v>
      </c>
      <c r="H1519" s="123">
        <f>+ICF[[#This Row],[Сума във Валута]]/RESOURCE!$F$2</f>
        <v>47.68231363786672</v>
      </c>
      <c r="I1519" s="259" t="s">
        <v>338</v>
      </c>
      <c r="J1519" s="119"/>
      <c r="K1519" s="119">
        <f t="shared" si="22"/>
        <v>44592</v>
      </c>
      <c r="L15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19" s="221" t="s">
        <v>321</v>
      </c>
      <c r="N1519" s="221" t="s">
        <v>956</v>
      </c>
      <c r="O1519" s="221" t="s">
        <v>4</v>
      </c>
      <c r="P1519" s="118"/>
    </row>
    <row r="1520" spans="2:16" x14ac:dyDescent="0.25">
      <c r="B1520" s="221" t="s">
        <v>73</v>
      </c>
      <c r="C1520" s="257" t="s">
        <v>737</v>
      </c>
      <c r="D1520" s="258">
        <v>44649</v>
      </c>
      <c r="E1520" s="221" t="s">
        <v>337</v>
      </c>
      <c r="F1520" s="260" t="s">
        <v>129</v>
      </c>
      <c r="G1520" s="261">
        <v>467.55599999999998</v>
      </c>
      <c r="H1520" s="123">
        <f>+ICF[[#This Row],[Сума във Валута]]/RESOURCE!$F$2</f>
        <v>144.49605503481396</v>
      </c>
      <c r="I1520" s="259" t="s">
        <v>338</v>
      </c>
      <c r="J1520" s="119"/>
      <c r="K1520" s="119">
        <f t="shared" si="22"/>
        <v>44592</v>
      </c>
      <c r="L15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20" s="221" t="s">
        <v>321</v>
      </c>
      <c r="N1520" s="221" t="s">
        <v>956</v>
      </c>
      <c r="O1520" s="221" t="s">
        <v>4</v>
      </c>
      <c r="P1520" s="118"/>
    </row>
    <row r="1521" spans="2:16" x14ac:dyDescent="0.25">
      <c r="B1521" s="221" t="s">
        <v>73</v>
      </c>
      <c r="C1521" s="257" t="s">
        <v>737</v>
      </c>
      <c r="D1521" s="258">
        <v>44682</v>
      </c>
      <c r="E1521" s="221" t="s">
        <v>337</v>
      </c>
      <c r="F1521" s="260" t="s">
        <v>129</v>
      </c>
      <c r="G1521" s="261">
        <v>154.28899999999999</v>
      </c>
      <c r="H1521" s="123">
        <f>+ICF[[#This Row],[Сума във Валута]]/RESOURCE!$F$2</f>
        <v>47.68231363786672</v>
      </c>
      <c r="I1521" s="259" t="s">
        <v>338</v>
      </c>
      <c r="J1521" s="119"/>
      <c r="K1521" s="119">
        <f t="shared" si="22"/>
        <v>44592</v>
      </c>
      <c r="L15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21" s="221" t="s">
        <v>321</v>
      </c>
      <c r="N1521" s="221" t="s">
        <v>956</v>
      </c>
      <c r="O1521" s="221" t="s">
        <v>4</v>
      </c>
      <c r="P1521" s="118"/>
    </row>
    <row r="1522" spans="2:16" x14ac:dyDescent="0.25">
      <c r="B1522" s="221" t="s">
        <v>73</v>
      </c>
      <c r="C1522" s="257" t="s">
        <v>737</v>
      </c>
      <c r="D1522" s="258">
        <v>44682</v>
      </c>
      <c r="E1522" s="221" t="s">
        <v>337</v>
      </c>
      <c r="F1522" s="260" t="s">
        <v>129</v>
      </c>
      <c r="G1522" s="261">
        <v>185.76499999999999</v>
      </c>
      <c r="H1522" s="123">
        <f>+ICF[[#This Row],[Сума във Валута]]/RESOURCE!$F$2</f>
        <v>57.409828263442698</v>
      </c>
      <c r="I1522" s="259" t="s">
        <v>338</v>
      </c>
      <c r="J1522" s="119"/>
      <c r="K1522" s="119">
        <f t="shared" si="22"/>
        <v>44592</v>
      </c>
      <c r="L15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22" s="221" t="s">
        <v>321</v>
      </c>
      <c r="N1522" s="221" t="s">
        <v>956</v>
      </c>
      <c r="O1522" s="221" t="s">
        <v>4</v>
      </c>
      <c r="P1522" s="118"/>
    </row>
    <row r="1523" spans="2:16" x14ac:dyDescent="0.25">
      <c r="B1523" s="221" t="s">
        <v>73</v>
      </c>
      <c r="C1523" s="257" t="s">
        <v>737</v>
      </c>
      <c r="D1523" s="258">
        <v>44682</v>
      </c>
      <c r="E1523" s="221" t="s">
        <v>337</v>
      </c>
      <c r="F1523" s="260" t="s">
        <v>129</v>
      </c>
      <c r="G1523" s="261">
        <v>257.86500000000001</v>
      </c>
      <c r="H1523" s="123">
        <f>+ICF[[#This Row],[Сума във Валута]]/RESOURCE!$F$2</f>
        <v>79.692005303219943</v>
      </c>
      <c r="I1523" s="259" t="s">
        <v>338</v>
      </c>
      <c r="J1523" s="119"/>
      <c r="K1523" s="119">
        <f t="shared" si="22"/>
        <v>44592</v>
      </c>
      <c r="L15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23" s="221" t="s">
        <v>321</v>
      </c>
      <c r="N1523" s="221" t="s">
        <v>956</v>
      </c>
      <c r="O1523" s="221" t="s">
        <v>4</v>
      </c>
      <c r="P1523" s="118"/>
    </row>
    <row r="1524" spans="2:16" x14ac:dyDescent="0.25">
      <c r="B1524" s="221" t="s">
        <v>73</v>
      </c>
      <c r="C1524" s="257" t="s">
        <v>737</v>
      </c>
      <c r="D1524" s="258">
        <v>44682</v>
      </c>
      <c r="E1524" s="221" t="s">
        <v>337</v>
      </c>
      <c r="F1524" s="260" t="s">
        <v>129</v>
      </c>
      <c r="G1524" s="261">
        <v>257.86500000000001</v>
      </c>
      <c r="H1524" s="123">
        <f>+ICF[[#This Row],[Сума във Валута]]/RESOURCE!$F$2</f>
        <v>79.692005303219943</v>
      </c>
      <c r="I1524" s="259" t="s">
        <v>338</v>
      </c>
      <c r="J1524" s="119"/>
      <c r="K1524" s="119">
        <f t="shared" si="22"/>
        <v>44592</v>
      </c>
      <c r="L15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24" s="221" t="s">
        <v>321</v>
      </c>
      <c r="N1524" s="221" t="s">
        <v>956</v>
      </c>
      <c r="O1524" s="221" t="s">
        <v>4</v>
      </c>
      <c r="P1524" s="118"/>
    </row>
    <row r="1525" spans="2:16" x14ac:dyDescent="0.25">
      <c r="B1525" s="221" t="s">
        <v>73</v>
      </c>
      <c r="C1525" s="257" t="s">
        <v>733</v>
      </c>
      <c r="D1525" s="258">
        <v>44650</v>
      </c>
      <c r="E1525" s="221" t="s">
        <v>337</v>
      </c>
      <c r="F1525" s="260" t="s">
        <v>129</v>
      </c>
      <c r="G1525" s="261">
        <v>952.56399999999996</v>
      </c>
      <c r="H1525" s="123">
        <f>+ICF[[#This Row],[Сума във Валута]]/RESOURCE!$F$2</f>
        <v>294.38557128596904</v>
      </c>
      <c r="I1525" s="259" t="s">
        <v>338</v>
      </c>
      <c r="J1525" s="119"/>
      <c r="K1525" s="119">
        <f t="shared" si="22"/>
        <v>44592</v>
      </c>
      <c r="L15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25" s="221" t="s">
        <v>321</v>
      </c>
      <c r="N1525" s="221" t="s">
        <v>956</v>
      </c>
      <c r="O1525" s="221" t="s">
        <v>4</v>
      </c>
      <c r="P1525" s="118"/>
    </row>
    <row r="1526" spans="2:16" x14ac:dyDescent="0.25">
      <c r="B1526" s="221" t="s">
        <v>73</v>
      </c>
      <c r="C1526" s="257" t="s">
        <v>733</v>
      </c>
      <c r="D1526" s="258">
        <v>44679</v>
      </c>
      <c r="E1526" s="221" t="s">
        <v>337</v>
      </c>
      <c r="F1526" s="260" t="s">
        <v>129</v>
      </c>
      <c r="G1526" s="261">
        <v>4116.366</v>
      </c>
      <c r="H1526" s="123">
        <f>+ICF[[#This Row],[Сума във Валута]]/RESOURCE!$F$2</f>
        <v>1272.1441882457652</v>
      </c>
      <c r="I1526" s="259" t="s">
        <v>338</v>
      </c>
      <c r="J1526" s="119"/>
      <c r="K1526" s="119">
        <f t="shared" si="22"/>
        <v>44592</v>
      </c>
      <c r="L15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26" s="221" t="s">
        <v>321</v>
      </c>
      <c r="N1526" s="221" t="s">
        <v>956</v>
      </c>
      <c r="O1526" s="221" t="s">
        <v>4</v>
      </c>
      <c r="P1526" s="118"/>
    </row>
    <row r="1527" spans="2:16" x14ac:dyDescent="0.25">
      <c r="B1527" s="221" t="s">
        <v>73</v>
      </c>
      <c r="C1527" s="257" t="s">
        <v>733</v>
      </c>
      <c r="D1527" s="258">
        <v>44712</v>
      </c>
      <c r="E1527" s="221" t="s">
        <v>337</v>
      </c>
      <c r="F1527" s="260" t="s">
        <v>129</v>
      </c>
      <c r="G1527" s="261">
        <v>2615.7620000000002</v>
      </c>
      <c r="H1527" s="123">
        <f>+ICF[[#This Row],[Сума във Валута]]/RESOURCE!$F$2</f>
        <v>808.38934782138415</v>
      </c>
      <c r="I1527" s="259" t="s">
        <v>338</v>
      </c>
      <c r="J1527" s="119"/>
      <c r="K1527" s="119">
        <f t="shared" si="22"/>
        <v>44592</v>
      </c>
      <c r="L15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27" s="221" t="s">
        <v>321</v>
      </c>
      <c r="N1527" s="221" t="s">
        <v>956</v>
      </c>
      <c r="O1527" s="221" t="s">
        <v>4</v>
      </c>
      <c r="P1527" s="118"/>
    </row>
    <row r="1528" spans="2:16" x14ac:dyDescent="0.25">
      <c r="B1528" s="221" t="s">
        <v>73</v>
      </c>
      <c r="C1528" s="257" t="s">
        <v>1146</v>
      </c>
      <c r="D1528" s="258">
        <v>44589</v>
      </c>
      <c r="E1528" s="221" t="s">
        <v>337</v>
      </c>
      <c r="F1528" s="260" t="s">
        <v>129</v>
      </c>
      <c r="G1528" s="261">
        <v>213.01</v>
      </c>
      <c r="H1528" s="123">
        <f>+ICF[[#This Row],[Сума във Валута]]/RESOURCE!$F$2</f>
        <v>65.829771584506929</v>
      </c>
      <c r="I1528" s="259" t="s">
        <v>338</v>
      </c>
      <c r="J1528" s="119"/>
      <c r="K1528" s="119">
        <f t="shared" si="22"/>
        <v>44592</v>
      </c>
      <c r="L15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28" s="221" t="s">
        <v>321</v>
      </c>
      <c r="N1528" s="221" t="s">
        <v>956</v>
      </c>
      <c r="O1528" s="221" t="s">
        <v>4</v>
      </c>
      <c r="P1528" s="118"/>
    </row>
    <row r="1529" spans="2:16" x14ac:dyDescent="0.25">
      <c r="B1529" s="221" t="s">
        <v>73</v>
      </c>
      <c r="C1529" s="257" t="s">
        <v>1146</v>
      </c>
      <c r="D1529" s="258">
        <v>44620</v>
      </c>
      <c r="E1529" s="221" t="s">
        <v>337</v>
      </c>
      <c r="F1529" s="260" t="s">
        <v>129</v>
      </c>
      <c r="G1529" s="261">
        <v>10662.4</v>
      </c>
      <c r="H1529" s="123">
        <f>+ICF[[#This Row],[Сума във Валута]]/RESOURCE!$F$2</f>
        <v>3295.1662200959895</v>
      </c>
      <c r="I1529" s="259" t="s">
        <v>338</v>
      </c>
      <c r="J1529" s="119"/>
      <c r="K1529" s="119">
        <f t="shared" si="22"/>
        <v>44592</v>
      </c>
      <c r="L15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29" s="221" t="s">
        <v>321</v>
      </c>
      <c r="N1529" s="221" t="s">
        <v>956</v>
      </c>
      <c r="O1529" s="221" t="s">
        <v>4</v>
      </c>
      <c r="P1529" s="118"/>
    </row>
    <row r="1530" spans="2:16" x14ac:dyDescent="0.25">
      <c r="B1530" s="221" t="s">
        <v>73</v>
      </c>
      <c r="C1530" s="257" t="s">
        <v>867</v>
      </c>
      <c r="D1530" s="258">
        <v>44644</v>
      </c>
      <c r="E1530" s="221" t="s">
        <v>337</v>
      </c>
      <c r="F1530" s="260" t="s">
        <v>129</v>
      </c>
      <c r="G1530" s="261">
        <v>298.97000000000003</v>
      </c>
      <c r="H1530" s="123">
        <f>+ICF[[#This Row],[Сума във Валута]]/RESOURCE!$F$2</f>
        <v>92.395318579503495</v>
      </c>
      <c r="I1530" s="259" t="s">
        <v>338</v>
      </c>
      <c r="J1530" s="119"/>
      <c r="K1530" s="119">
        <f t="shared" si="22"/>
        <v>44592</v>
      </c>
      <c r="L15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530" s="221" t="s">
        <v>321</v>
      </c>
      <c r="N1530" s="221" t="s">
        <v>956</v>
      </c>
      <c r="O1530" s="221" t="s">
        <v>4</v>
      </c>
      <c r="P1530" s="118"/>
    </row>
    <row r="1531" spans="2:16" x14ac:dyDescent="0.25">
      <c r="B1531" s="221" t="s">
        <v>73</v>
      </c>
      <c r="C1531" s="257" t="s">
        <v>702</v>
      </c>
      <c r="D1531" s="258">
        <v>44712</v>
      </c>
      <c r="E1531" s="221" t="s">
        <v>337</v>
      </c>
      <c r="F1531" s="260" t="s">
        <v>129</v>
      </c>
      <c r="G1531" s="261">
        <v>3860.6660000000002</v>
      </c>
      <c r="H1531" s="123">
        <f>+ICF[[#This Row],[Сума във Валута]]/RESOURCE!$F$2</f>
        <v>1193.1212663446413</v>
      </c>
      <c r="I1531" s="259" t="s">
        <v>338</v>
      </c>
      <c r="J1531" s="119"/>
      <c r="K1531" s="119">
        <f t="shared" si="22"/>
        <v>44592</v>
      </c>
      <c r="L15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31" s="221" t="s">
        <v>321</v>
      </c>
      <c r="N1531" s="221" t="s">
        <v>956</v>
      </c>
      <c r="O1531" s="221" t="s">
        <v>4</v>
      </c>
      <c r="P1531" s="118"/>
    </row>
    <row r="1532" spans="2:16" x14ac:dyDescent="0.25">
      <c r="B1532" s="221" t="s">
        <v>73</v>
      </c>
      <c r="C1532" s="257" t="s">
        <v>667</v>
      </c>
      <c r="D1532" s="258">
        <v>44710</v>
      </c>
      <c r="E1532" s="221" t="s">
        <v>337</v>
      </c>
      <c r="F1532" s="260" t="s">
        <v>129</v>
      </c>
      <c r="G1532" s="261">
        <v>40438.023999999998</v>
      </c>
      <c r="H1532" s="123">
        <f>+ICF[[#This Row],[Сума във Валута]]/RESOURCE!$F$2</f>
        <v>12497.187377347585</v>
      </c>
      <c r="I1532" s="259" t="s">
        <v>338</v>
      </c>
      <c r="J1532" s="119"/>
      <c r="K1532" s="119">
        <f t="shared" si="22"/>
        <v>44592</v>
      </c>
      <c r="L15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32" s="221" t="s">
        <v>321</v>
      </c>
      <c r="N1532" s="221" t="s">
        <v>956</v>
      </c>
      <c r="O1532" s="221" t="s">
        <v>4</v>
      </c>
      <c r="P1532" s="118"/>
    </row>
    <row r="1533" spans="2:16" x14ac:dyDescent="0.25">
      <c r="B1533" s="221" t="s">
        <v>73</v>
      </c>
      <c r="C1533" s="257" t="s">
        <v>667</v>
      </c>
      <c r="D1533" s="258">
        <v>44742</v>
      </c>
      <c r="E1533" s="221" t="s">
        <v>337</v>
      </c>
      <c r="F1533" s="260" t="s">
        <v>129</v>
      </c>
      <c r="G1533" s="261">
        <v>45554.959000000003</v>
      </c>
      <c r="H1533" s="123">
        <f>+ICF[[#This Row],[Сума във Валута]]/RESOURCE!$F$2</f>
        <v>14078.552863769675</v>
      </c>
      <c r="I1533" s="259" t="s">
        <v>338</v>
      </c>
      <c r="J1533" s="119"/>
      <c r="K1533" s="119">
        <f t="shared" si="22"/>
        <v>44592</v>
      </c>
      <c r="L15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33" s="221" t="s">
        <v>321</v>
      </c>
      <c r="N1533" s="221" t="s">
        <v>956</v>
      </c>
      <c r="O1533" s="221" t="s">
        <v>4</v>
      </c>
      <c r="P1533" s="118"/>
    </row>
    <row r="1534" spans="2:16" x14ac:dyDescent="0.25">
      <c r="B1534" s="221" t="s">
        <v>73</v>
      </c>
      <c r="C1534" s="257" t="s">
        <v>403</v>
      </c>
      <c r="D1534" s="258">
        <v>44620</v>
      </c>
      <c r="E1534" s="221" t="s">
        <v>337</v>
      </c>
      <c r="F1534" s="260" t="s">
        <v>129</v>
      </c>
      <c r="G1534" s="261">
        <v>414.49700000000001</v>
      </c>
      <c r="H1534" s="123">
        <f>+ICF[[#This Row],[Сума във Валута]]/RESOURCE!$F$2</f>
        <v>128.09841243351661</v>
      </c>
      <c r="I1534" s="259" t="s">
        <v>338</v>
      </c>
      <c r="J1534" s="119"/>
      <c r="K1534" s="119">
        <f t="shared" si="22"/>
        <v>44592</v>
      </c>
      <c r="L15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34" s="221" t="s">
        <v>321</v>
      </c>
      <c r="N1534" s="221" t="s">
        <v>956</v>
      </c>
      <c r="O1534" s="221" t="s">
        <v>4</v>
      </c>
      <c r="P1534" s="118"/>
    </row>
    <row r="1535" spans="2:16" x14ac:dyDescent="0.25">
      <c r="B1535" s="221" t="s">
        <v>73</v>
      </c>
      <c r="C1535" s="257" t="s">
        <v>403</v>
      </c>
      <c r="D1535" s="258">
        <v>44650</v>
      </c>
      <c r="E1535" s="221" t="s">
        <v>337</v>
      </c>
      <c r="F1535" s="260" t="s">
        <v>129</v>
      </c>
      <c r="G1535" s="261">
        <v>844.01300000000003</v>
      </c>
      <c r="H1535" s="123">
        <f>+ICF[[#This Row],[Сума във Валута]]/RESOURCE!$F$2</f>
        <v>260.83837850032603</v>
      </c>
      <c r="I1535" s="259" t="s">
        <v>338</v>
      </c>
      <c r="J1535" s="119"/>
      <c r="K1535" s="119">
        <f t="shared" si="22"/>
        <v>44592</v>
      </c>
      <c r="L15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35" s="221" t="s">
        <v>321</v>
      </c>
      <c r="N1535" s="221" t="s">
        <v>956</v>
      </c>
      <c r="O1535" s="221" t="s">
        <v>4</v>
      </c>
      <c r="P1535" s="118"/>
    </row>
    <row r="1536" spans="2:16" x14ac:dyDescent="0.25">
      <c r="B1536" s="221" t="s">
        <v>73</v>
      </c>
      <c r="C1536" s="257" t="s">
        <v>403</v>
      </c>
      <c r="D1536" s="258">
        <v>44656</v>
      </c>
      <c r="E1536" s="221" t="s">
        <v>337</v>
      </c>
      <c r="F1536" s="260" t="s">
        <v>129</v>
      </c>
      <c r="G1536" s="261">
        <v>536.57000000000005</v>
      </c>
      <c r="H1536" s="123">
        <f>+ICF[[#This Row],[Сума във Валута]]/RESOURCE!$F$2</f>
        <v>165.8245178118346</v>
      </c>
      <c r="I1536" s="259" t="s">
        <v>338</v>
      </c>
      <c r="J1536" s="119"/>
      <c r="K1536" s="119">
        <f t="shared" si="22"/>
        <v>44592</v>
      </c>
      <c r="L15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36" s="221" t="s">
        <v>321</v>
      </c>
      <c r="N1536" s="221" t="s">
        <v>956</v>
      </c>
      <c r="O1536" s="221" t="s">
        <v>4</v>
      </c>
      <c r="P1536" s="118"/>
    </row>
    <row r="1537" spans="2:16" x14ac:dyDescent="0.25">
      <c r="B1537" s="221" t="s">
        <v>73</v>
      </c>
      <c r="C1537" s="257" t="s">
        <v>1090</v>
      </c>
      <c r="D1537" s="258">
        <v>44261</v>
      </c>
      <c r="E1537" s="221" t="s">
        <v>337</v>
      </c>
      <c r="F1537" s="260" t="s">
        <v>129</v>
      </c>
      <c r="G1537" s="261">
        <v>3079.7249999999999</v>
      </c>
      <c r="H1537" s="123">
        <f>+ICF[[#This Row],[Сума във Валута]]/RESOURCE!$F$2</f>
        <v>951.7750025496249</v>
      </c>
      <c r="I1537" s="259" t="s">
        <v>338</v>
      </c>
      <c r="J1537" s="119"/>
      <c r="K1537" s="119">
        <f t="shared" si="22"/>
        <v>44592</v>
      </c>
      <c r="L15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37" s="221" t="s">
        <v>321</v>
      </c>
      <c r="N1537" s="221" t="s">
        <v>956</v>
      </c>
      <c r="O1537" s="221" t="s">
        <v>4</v>
      </c>
      <c r="P1537" s="118"/>
    </row>
    <row r="1538" spans="2:16" x14ac:dyDescent="0.25">
      <c r="B1538" s="221" t="s">
        <v>73</v>
      </c>
      <c r="C1538" s="257" t="s">
        <v>1090</v>
      </c>
      <c r="D1538" s="258">
        <v>44304</v>
      </c>
      <c r="E1538" s="221" t="s">
        <v>337</v>
      </c>
      <c r="F1538" s="260" t="s">
        <v>129</v>
      </c>
      <c r="G1538" s="261">
        <v>616.42600000000004</v>
      </c>
      <c r="H1538" s="123">
        <f>+ICF[[#This Row],[Сума във Валута]]/RESOURCE!$F$2</f>
        <v>190.50365137200728</v>
      </c>
      <c r="I1538" s="259" t="s">
        <v>338</v>
      </c>
      <c r="J1538" s="119"/>
      <c r="K1538" s="119">
        <f t="shared" ref="K1538:K1601" si="23">$K$1</f>
        <v>44592</v>
      </c>
      <c r="L15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38" s="221" t="s">
        <v>321</v>
      </c>
      <c r="N1538" s="221" t="s">
        <v>956</v>
      </c>
      <c r="O1538" s="221" t="s">
        <v>4</v>
      </c>
      <c r="P1538" s="118"/>
    </row>
    <row r="1539" spans="2:16" x14ac:dyDescent="0.25">
      <c r="B1539" s="221" t="s">
        <v>73</v>
      </c>
      <c r="C1539" s="257" t="s">
        <v>1090</v>
      </c>
      <c r="D1539" s="258">
        <v>44322</v>
      </c>
      <c r="E1539" s="221" t="s">
        <v>337</v>
      </c>
      <c r="F1539" s="260" t="s">
        <v>129</v>
      </c>
      <c r="G1539" s="261">
        <v>176.31100000000001</v>
      </c>
      <c r="H1539" s="123">
        <f>+ICF[[#This Row],[Сума във Валута]]/RESOURCE!$F$2</f>
        <v>54.488112566715188</v>
      </c>
      <c r="I1539" s="259" t="s">
        <v>338</v>
      </c>
      <c r="J1539" s="119"/>
      <c r="K1539" s="119">
        <f t="shared" si="23"/>
        <v>44592</v>
      </c>
      <c r="L15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39" s="221" t="s">
        <v>321</v>
      </c>
      <c r="N1539" s="221" t="s">
        <v>956</v>
      </c>
      <c r="O1539" s="221" t="s">
        <v>4</v>
      </c>
      <c r="P1539" s="118"/>
    </row>
    <row r="1540" spans="2:16" x14ac:dyDescent="0.25">
      <c r="B1540" s="221" t="s">
        <v>73</v>
      </c>
      <c r="C1540" s="257" t="s">
        <v>1090</v>
      </c>
      <c r="D1540" s="258">
        <v>44337</v>
      </c>
      <c r="E1540" s="221" t="s">
        <v>337</v>
      </c>
      <c r="F1540" s="260" t="s">
        <v>129</v>
      </c>
      <c r="G1540" s="261">
        <v>547.25599999999997</v>
      </c>
      <c r="H1540" s="123">
        <f>+ICF[[#This Row],[Сума във Валута]]/RESOURCE!$F$2</f>
        <v>169.12697750458159</v>
      </c>
      <c r="I1540" s="259" t="s">
        <v>338</v>
      </c>
      <c r="J1540" s="119"/>
      <c r="K1540" s="119">
        <f t="shared" si="23"/>
        <v>44592</v>
      </c>
      <c r="L15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0" s="221" t="s">
        <v>321</v>
      </c>
      <c r="N1540" s="221" t="s">
        <v>956</v>
      </c>
      <c r="O1540" s="221" t="s">
        <v>4</v>
      </c>
      <c r="P1540" s="118"/>
    </row>
    <row r="1541" spans="2:16" x14ac:dyDescent="0.25">
      <c r="B1541" s="221" t="s">
        <v>73</v>
      </c>
      <c r="C1541" s="257" t="s">
        <v>1090</v>
      </c>
      <c r="D1541" s="258">
        <v>44342</v>
      </c>
      <c r="E1541" s="221" t="s">
        <v>337</v>
      </c>
      <c r="F1541" s="260" t="s">
        <v>129</v>
      </c>
      <c r="G1541" s="261">
        <v>547.25599999999997</v>
      </c>
      <c r="H1541" s="123">
        <f>+ICF[[#This Row],[Сума във Валута]]/RESOURCE!$F$2</f>
        <v>169.12697750458159</v>
      </c>
      <c r="I1541" s="259" t="s">
        <v>338</v>
      </c>
      <c r="J1541" s="119"/>
      <c r="K1541" s="119">
        <f t="shared" si="23"/>
        <v>44592</v>
      </c>
      <c r="L15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1" s="221" t="s">
        <v>321</v>
      </c>
      <c r="N1541" s="221" t="s">
        <v>956</v>
      </c>
      <c r="O1541" s="221" t="s">
        <v>4</v>
      </c>
      <c r="P1541" s="118"/>
    </row>
    <row r="1542" spans="2:16" x14ac:dyDescent="0.25">
      <c r="B1542" s="221" t="s">
        <v>73</v>
      </c>
      <c r="C1542" s="257" t="s">
        <v>1090</v>
      </c>
      <c r="D1542" s="258">
        <v>44346</v>
      </c>
      <c r="E1542" s="221" t="s">
        <v>337</v>
      </c>
      <c r="F1542" s="260" t="s">
        <v>129</v>
      </c>
      <c r="G1542" s="261">
        <v>3079.7249999999999</v>
      </c>
      <c r="H1542" s="123">
        <f>+ICF[[#This Row],[Сума във Валута]]/RESOURCE!$F$2</f>
        <v>951.7750025496249</v>
      </c>
      <c r="I1542" s="259" t="s">
        <v>338</v>
      </c>
      <c r="J1542" s="119"/>
      <c r="K1542" s="119">
        <f t="shared" si="23"/>
        <v>44592</v>
      </c>
      <c r="L15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2" s="221" t="s">
        <v>321</v>
      </c>
      <c r="N1542" s="221" t="s">
        <v>956</v>
      </c>
      <c r="O1542" s="221" t="s">
        <v>4</v>
      </c>
      <c r="P1542" s="118"/>
    </row>
    <row r="1543" spans="2:16" x14ac:dyDescent="0.25">
      <c r="B1543" s="221" t="s">
        <v>73</v>
      </c>
      <c r="C1543" s="257" t="s">
        <v>1090</v>
      </c>
      <c r="D1543" s="258">
        <v>44366</v>
      </c>
      <c r="E1543" s="221" t="s">
        <v>337</v>
      </c>
      <c r="F1543" s="260" t="s">
        <v>129</v>
      </c>
      <c r="G1543" s="261">
        <v>547.25599999999997</v>
      </c>
      <c r="H1543" s="123">
        <f>+ICF[[#This Row],[Сума във Валута]]/RESOURCE!$F$2</f>
        <v>169.12697750458159</v>
      </c>
      <c r="I1543" s="259" t="s">
        <v>338</v>
      </c>
      <c r="J1543" s="119"/>
      <c r="K1543" s="119">
        <f t="shared" si="23"/>
        <v>44592</v>
      </c>
      <c r="L15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3" s="221" t="s">
        <v>321</v>
      </c>
      <c r="N1543" s="221" t="s">
        <v>956</v>
      </c>
      <c r="O1543" s="221" t="s">
        <v>4</v>
      </c>
      <c r="P1543" s="118"/>
    </row>
    <row r="1544" spans="2:16" x14ac:dyDescent="0.25">
      <c r="B1544" s="221" t="s">
        <v>73</v>
      </c>
      <c r="C1544" s="257" t="s">
        <v>1090</v>
      </c>
      <c r="D1544" s="258">
        <v>44381</v>
      </c>
      <c r="E1544" s="221" t="s">
        <v>337</v>
      </c>
      <c r="F1544" s="260" t="s">
        <v>129</v>
      </c>
      <c r="G1544" s="261">
        <v>706.79100000000005</v>
      </c>
      <c r="H1544" s="123">
        <f>+ICF[[#This Row],[Сума във Валута]]/RESOURCE!$F$2</f>
        <v>218.43054358004434</v>
      </c>
      <c r="I1544" s="259" t="s">
        <v>338</v>
      </c>
      <c r="J1544" s="119"/>
      <c r="K1544" s="119">
        <f t="shared" si="23"/>
        <v>44592</v>
      </c>
      <c r="L15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4" s="221" t="s">
        <v>321</v>
      </c>
      <c r="N1544" s="221" t="s">
        <v>956</v>
      </c>
      <c r="O1544" s="221" t="s">
        <v>4</v>
      </c>
      <c r="P1544" s="118"/>
    </row>
    <row r="1545" spans="2:16" x14ac:dyDescent="0.25">
      <c r="B1545" s="221" t="s">
        <v>73</v>
      </c>
      <c r="C1545" s="257" t="s">
        <v>1090</v>
      </c>
      <c r="D1545" s="258">
        <v>44468</v>
      </c>
      <c r="E1545" s="221" t="s">
        <v>337</v>
      </c>
      <c r="F1545" s="260" t="s">
        <v>129</v>
      </c>
      <c r="G1545" s="261">
        <v>547.25599999999997</v>
      </c>
      <c r="H1545" s="123">
        <f>+ICF[[#This Row],[Сума във Валута]]/RESOURCE!$F$2</f>
        <v>169.12697750458159</v>
      </c>
      <c r="I1545" s="259" t="s">
        <v>338</v>
      </c>
      <c r="J1545" s="119"/>
      <c r="K1545" s="119">
        <f t="shared" si="23"/>
        <v>44592</v>
      </c>
      <c r="L15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5" s="221" t="s">
        <v>321</v>
      </c>
      <c r="N1545" s="221" t="s">
        <v>956</v>
      </c>
      <c r="O1545" s="221" t="s">
        <v>4</v>
      </c>
      <c r="P1545" s="118"/>
    </row>
    <row r="1546" spans="2:16" x14ac:dyDescent="0.25">
      <c r="B1546" s="221" t="s">
        <v>73</v>
      </c>
      <c r="C1546" s="257" t="s">
        <v>1090</v>
      </c>
      <c r="D1546" s="258">
        <v>44468</v>
      </c>
      <c r="E1546" s="221" t="s">
        <v>337</v>
      </c>
      <c r="F1546" s="260" t="s">
        <v>129</v>
      </c>
      <c r="G1546" s="261">
        <v>547.25599999999997</v>
      </c>
      <c r="H1546" s="123">
        <f>+ICF[[#This Row],[Сума във Валута]]/RESOURCE!$F$2</f>
        <v>169.12697750458159</v>
      </c>
      <c r="I1546" s="259" t="s">
        <v>338</v>
      </c>
      <c r="J1546" s="119"/>
      <c r="K1546" s="119">
        <f t="shared" si="23"/>
        <v>44592</v>
      </c>
      <c r="L15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6" s="221" t="s">
        <v>321</v>
      </c>
      <c r="N1546" s="221" t="s">
        <v>956</v>
      </c>
      <c r="O1546" s="221" t="s">
        <v>4</v>
      </c>
      <c r="P1546" s="118"/>
    </row>
    <row r="1547" spans="2:16" x14ac:dyDescent="0.25">
      <c r="B1547" s="221" t="s">
        <v>73</v>
      </c>
      <c r="C1547" s="257" t="s">
        <v>1090</v>
      </c>
      <c r="D1547" s="258">
        <v>44476</v>
      </c>
      <c r="E1547" s="221" t="s">
        <v>337</v>
      </c>
      <c r="F1547" s="260" t="s">
        <v>129</v>
      </c>
      <c r="G1547" s="261">
        <v>547.25599999999997</v>
      </c>
      <c r="H1547" s="123">
        <f>+ICF[[#This Row],[Сума във Валута]]/RESOURCE!$F$2</f>
        <v>169.12697750458159</v>
      </c>
      <c r="I1547" s="259" t="s">
        <v>338</v>
      </c>
      <c r="J1547" s="119"/>
      <c r="K1547" s="119">
        <f t="shared" si="23"/>
        <v>44592</v>
      </c>
      <c r="L15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7" s="221" t="s">
        <v>321</v>
      </c>
      <c r="N1547" s="221" t="s">
        <v>956</v>
      </c>
      <c r="O1547" s="221" t="s">
        <v>4</v>
      </c>
      <c r="P1547" s="118"/>
    </row>
    <row r="1548" spans="2:16" x14ac:dyDescent="0.25">
      <c r="B1548" s="221" t="s">
        <v>73</v>
      </c>
      <c r="C1548" s="257" t="s">
        <v>1090</v>
      </c>
      <c r="D1548" s="258">
        <v>44492</v>
      </c>
      <c r="E1548" s="221" t="s">
        <v>337</v>
      </c>
      <c r="F1548" s="260" t="s">
        <v>129</v>
      </c>
      <c r="G1548" s="261">
        <v>306.839</v>
      </c>
      <c r="H1548" s="123">
        <f>+ICF[[#This Row],[Сума във Валута]]/RESOURCE!$F$2</f>
        <v>94.827197235897486</v>
      </c>
      <c r="I1548" s="259" t="s">
        <v>338</v>
      </c>
      <c r="J1548" s="119"/>
      <c r="K1548" s="119">
        <f t="shared" si="23"/>
        <v>44592</v>
      </c>
      <c r="L15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8" s="221" t="s">
        <v>321</v>
      </c>
      <c r="N1548" s="221" t="s">
        <v>956</v>
      </c>
      <c r="O1548" s="221" t="s">
        <v>4</v>
      </c>
      <c r="P1548" s="118"/>
    </row>
    <row r="1549" spans="2:16" x14ac:dyDescent="0.25">
      <c r="B1549" s="221" t="s">
        <v>73</v>
      </c>
      <c r="C1549" s="257" t="s">
        <v>1090</v>
      </c>
      <c r="D1549" s="258">
        <v>44518</v>
      </c>
      <c r="E1549" s="221" t="s">
        <v>337</v>
      </c>
      <c r="F1549" s="260" t="s">
        <v>129</v>
      </c>
      <c r="G1549" s="261">
        <v>263.32900000000001</v>
      </c>
      <c r="H1549" s="123">
        <f>+ICF[[#This Row],[Сума във Валута]]/RESOURCE!$F$2</f>
        <v>81.380629649202504</v>
      </c>
      <c r="I1549" s="259" t="s">
        <v>338</v>
      </c>
      <c r="J1549" s="119"/>
      <c r="K1549" s="119">
        <f t="shared" si="23"/>
        <v>44592</v>
      </c>
      <c r="L15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49" s="221" t="s">
        <v>321</v>
      </c>
      <c r="N1549" s="221" t="s">
        <v>956</v>
      </c>
      <c r="O1549" s="221" t="s">
        <v>4</v>
      </c>
      <c r="P1549" s="118"/>
    </row>
    <row r="1550" spans="2:16" x14ac:dyDescent="0.25">
      <c r="B1550" s="221" t="s">
        <v>73</v>
      </c>
      <c r="C1550" s="257" t="s">
        <v>1090</v>
      </c>
      <c r="D1550" s="258">
        <v>44540</v>
      </c>
      <c r="E1550" s="221" t="s">
        <v>337</v>
      </c>
      <c r="F1550" s="260" t="s">
        <v>129</v>
      </c>
      <c r="G1550" s="261">
        <v>291.221</v>
      </c>
      <c r="H1550" s="123">
        <f>+ICF[[#This Row],[Сума във Валута]]/RESOURCE!$F$2</f>
        <v>90.000525377267238</v>
      </c>
      <c r="I1550" s="259" t="s">
        <v>338</v>
      </c>
      <c r="J1550" s="119"/>
      <c r="K1550" s="119">
        <f t="shared" si="23"/>
        <v>44592</v>
      </c>
      <c r="L15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50" s="221" t="s">
        <v>321</v>
      </c>
      <c r="N1550" s="221" t="s">
        <v>956</v>
      </c>
      <c r="O1550" s="221" t="s">
        <v>4</v>
      </c>
      <c r="P1550" s="118"/>
    </row>
    <row r="1551" spans="2:16" x14ac:dyDescent="0.25">
      <c r="B1551" s="221" t="s">
        <v>73</v>
      </c>
      <c r="C1551" s="257" t="s">
        <v>1090</v>
      </c>
      <c r="D1551" s="258">
        <v>44561</v>
      </c>
      <c r="E1551" s="221" t="s">
        <v>337</v>
      </c>
      <c r="F1551" s="260" t="s">
        <v>129</v>
      </c>
      <c r="G1551" s="261">
        <v>860.74699999999996</v>
      </c>
      <c r="H1551" s="123">
        <f>+ICF[[#This Row],[Сума във Валута]]/RESOURCE!$F$2</f>
        <v>266.00994508262329</v>
      </c>
      <c r="I1551" s="259" t="s">
        <v>338</v>
      </c>
      <c r="J1551" s="119"/>
      <c r="K1551" s="119">
        <f t="shared" si="23"/>
        <v>44592</v>
      </c>
      <c r="L15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51" s="221" t="s">
        <v>321</v>
      </c>
      <c r="N1551" s="221" t="s">
        <v>956</v>
      </c>
      <c r="O1551" s="221" t="s">
        <v>4</v>
      </c>
      <c r="P1551" s="118"/>
    </row>
    <row r="1552" spans="2:16" x14ac:dyDescent="0.25">
      <c r="B1552" s="221" t="s">
        <v>73</v>
      </c>
      <c r="C1552" s="257" t="s">
        <v>1090</v>
      </c>
      <c r="D1552" s="258">
        <v>44588</v>
      </c>
      <c r="E1552" s="221" t="s">
        <v>337</v>
      </c>
      <c r="F1552" s="260" t="s">
        <v>129</v>
      </c>
      <c r="G1552" s="261">
        <v>1034.7850000000001</v>
      </c>
      <c r="H1552" s="123">
        <f>+ICF[[#This Row],[Сума във Валута]]/RESOURCE!$F$2</f>
        <v>319.79559733850061</v>
      </c>
      <c r="I1552" s="259" t="s">
        <v>338</v>
      </c>
      <c r="J1552" s="119"/>
      <c r="K1552" s="119">
        <f t="shared" si="23"/>
        <v>44592</v>
      </c>
      <c r="L15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52" s="221" t="s">
        <v>321</v>
      </c>
      <c r="N1552" s="221" t="s">
        <v>956</v>
      </c>
      <c r="O1552" s="221" t="s">
        <v>4</v>
      </c>
      <c r="P1552" s="118"/>
    </row>
    <row r="1553" spans="2:16" x14ac:dyDescent="0.25">
      <c r="B1553" s="221" t="s">
        <v>73</v>
      </c>
      <c r="C1553" s="257" t="s">
        <v>1105</v>
      </c>
      <c r="D1553" s="258">
        <v>44497</v>
      </c>
      <c r="E1553" s="221" t="s">
        <v>337</v>
      </c>
      <c r="F1553" s="260" t="s">
        <v>129</v>
      </c>
      <c r="G1553" s="261">
        <v>3017.9679999999998</v>
      </c>
      <c r="H1553" s="123">
        <f>+ICF[[#This Row],[Сума във Валута]]/RESOURCE!$F$2</f>
        <v>932.68928261279382</v>
      </c>
      <c r="I1553" s="259" t="s">
        <v>338</v>
      </c>
      <c r="J1553" s="119"/>
      <c r="K1553" s="119">
        <f t="shared" si="23"/>
        <v>44592</v>
      </c>
      <c r="L15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53" s="221" t="s">
        <v>321</v>
      </c>
      <c r="N1553" s="221" t="s">
        <v>956</v>
      </c>
      <c r="O1553" s="221" t="s">
        <v>4</v>
      </c>
      <c r="P1553" s="118"/>
    </row>
    <row r="1554" spans="2:16" x14ac:dyDescent="0.25">
      <c r="B1554" s="221" t="s">
        <v>73</v>
      </c>
      <c r="C1554" s="257" t="s">
        <v>1105</v>
      </c>
      <c r="D1554" s="258">
        <v>44528</v>
      </c>
      <c r="E1554" s="221" t="s">
        <v>337</v>
      </c>
      <c r="F1554" s="260" t="s">
        <v>129</v>
      </c>
      <c r="G1554" s="261">
        <v>17290.631000000001</v>
      </c>
      <c r="H1554" s="123">
        <f>+ICF[[#This Row],[Сума във Валута]]/RESOURCE!$F$2</f>
        <v>5343.5908609079142</v>
      </c>
      <c r="I1554" s="259" t="s">
        <v>338</v>
      </c>
      <c r="J1554" s="119"/>
      <c r="K1554" s="119">
        <f t="shared" si="23"/>
        <v>44592</v>
      </c>
      <c r="L15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54" s="221" t="s">
        <v>321</v>
      </c>
      <c r="N1554" s="221" t="s">
        <v>956</v>
      </c>
      <c r="O1554" s="221" t="s">
        <v>4</v>
      </c>
      <c r="P1554" s="118"/>
    </row>
    <row r="1555" spans="2:16" x14ac:dyDescent="0.25">
      <c r="B1555" s="221" t="s">
        <v>73</v>
      </c>
      <c r="C1555" s="257" t="s">
        <v>1105</v>
      </c>
      <c r="D1555" s="258">
        <v>44559</v>
      </c>
      <c r="E1555" s="221" t="s">
        <v>337</v>
      </c>
      <c r="F1555" s="260" t="s">
        <v>129</v>
      </c>
      <c r="G1555" s="261">
        <v>259.27600000000001</v>
      </c>
      <c r="H1555" s="123">
        <f>+ICF[[#This Row],[Сума във Валута]]/RESOURCE!$F$2</f>
        <v>80.128068435024744</v>
      </c>
      <c r="I1555" s="259" t="s">
        <v>338</v>
      </c>
      <c r="J1555" s="119"/>
      <c r="K1555" s="119">
        <f t="shared" si="23"/>
        <v>44592</v>
      </c>
      <c r="L15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55" s="221" t="s">
        <v>321</v>
      </c>
      <c r="N1555" s="221" t="s">
        <v>956</v>
      </c>
      <c r="O1555" s="221" t="s">
        <v>4</v>
      </c>
      <c r="P1555" s="118"/>
    </row>
    <row r="1556" spans="2:16" x14ac:dyDescent="0.25">
      <c r="B1556" s="221" t="s">
        <v>73</v>
      </c>
      <c r="C1556" s="257" t="s">
        <v>703</v>
      </c>
      <c r="D1556" s="258">
        <v>44712</v>
      </c>
      <c r="E1556" s="221" t="s">
        <v>337</v>
      </c>
      <c r="F1556" s="260" t="s">
        <v>129</v>
      </c>
      <c r="G1556" s="261">
        <v>4313.4759999999997</v>
      </c>
      <c r="H1556" s="123">
        <f>+ICF[[#This Row],[Сума във Валута]]/RESOURCE!$F$2</f>
        <v>1333.0601371543712</v>
      </c>
      <c r="I1556" s="259" t="s">
        <v>338</v>
      </c>
      <c r="J1556" s="119"/>
      <c r="K1556" s="119">
        <f t="shared" si="23"/>
        <v>44592</v>
      </c>
      <c r="L15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56" s="221" t="s">
        <v>321</v>
      </c>
      <c r="N1556" s="221" t="s">
        <v>956</v>
      </c>
      <c r="O1556" s="221" t="s">
        <v>4</v>
      </c>
      <c r="P1556" s="118"/>
    </row>
    <row r="1557" spans="2:16" x14ac:dyDescent="0.25">
      <c r="B1557" s="221" t="s">
        <v>73</v>
      </c>
      <c r="C1557" s="257" t="s">
        <v>510</v>
      </c>
      <c r="D1557" s="258">
        <v>44712</v>
      </c>
      <c r="E1557" s="221" t="s">
        <v>337</v>
      </c>
      <c r="F1557" s="260" t="s">
        <v>129</v>
      </c>
      <c r="G1557" s="261">
        <v>883.30700000000002</v>
      </c>
      <c r="H1557" s="123">
        <f>+ICF[[#This Row],[Сума във Валута]]/RESOURCE!$F$2</f>
        <v>272.98201046427897</v>
      </c>
      <c r="I1557" s="259" t="s">
        <v>338</v>
      </c>
      <c r="J1557" s="119"/>
      <c r="K1557" s="119">
        <f t="shared" si="23"/>
        <v>44592</v>
      </c>
      <c r="L15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57" s="221" t="s">
        <v>321</v>
      </c>
      <c r="N1557" s="221" t="s">
        <v>956</v>
      </c>
      <c r="O1557" s="221" t="s">
        <v>4</v>
      </c>
      <c r="P1557" s="118"/>
    </row>
    <row r="1558" spans="2:16" x14ac:dyDescent="0.25">
      <c r="B1558" s="221" t="s">
        <v>73</v>
      </c>
      <c r="C1558" s="257" t="s">
        <v>865</v>
      </c>
      <c r="D1558" s="258">
        <v>44615</v>
      </c>
      <c r="E1558" s="221" t="s">
        <v>337</v>
      </c>
      <c r="F1558" s="260" t="s">
        <v>129</v>
      </c>
      <c r="G1558" s="261">
        <v>1444.6</v>
      </c>
      <c r="H1558" s="123">
        <f>+ICF[[#This Row],[Сума във Валута]]/RESOURCE!$F$2</f>
        <v>446.44705896896255</v>
      </c>
      <c r="I1558" s="259" t="s">
        <v>338</v>
      </c>
      <c r="J1558" s="119"/>
      <c r="K1558" s="119">
        <f t="shared" si="23"/>
        <v>44592</v>
      </c>
      <c r="L15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558" s="221" t="s">
        <v>321</v>
      </c>
      <c r="N1558" s="221" t="s">
        <v>956</v>
      </c>
      <c r="O1558" s="221" t="s">
        <v>4</v>
      </c>
      <c r="P1558" s="118"/>
    </row>
    <row r="1559" spans="2:16" x14ac:dyDescent="0.25">
      <c r="B1559" s="221" t="s">
        <v>73</v>
      </c>
      <c r="C1559" s="257" t="s">
        <v>1213</v>
      </c>
      <c r="D1559" s="258">
        <v>44646</v>
      </c>
      <c r="E1559" s="221" t="s">
        <v>337</v>
      </c>
      <c r="F1559" s="260" t="s">
        <v>129</v>
      </c>
      <c r="G1559" s="261">
        <v>225.76</v>
      </c>
      <c r="H1559" s="123">
        <f>+ICF[[#This Row],[Сума във Валута]]/RESOURCE!$F$2</f>
        <v>69.77010108876712</v>
      </c>
      <c r="I1559" s="259" t="s">
        <v>338</v>
      </c>
      <c r="J1559" s="119"/>
      <c r="K1559" s="119">
        <f t="shared" si="23"/>
        <v>44592</v>
      </c>
      <c r="L15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559" s="221" t="s">
        <v>321</v>
      </c>
      <c r="N1559" s="221" t="s">
        <v>956</v>
      </c>
      <c r="O1559" s="221" t="s">
        <v>4</v>
      </c>
      <c r="P1559" s="118"/>
    </row>
    <row r="1560" spans="2:16" x14ac:dyDescent="0.25">
      <c r="B1560" s="221" t="s">
        <v>73</v>
      </c>
      <c r="C1560" s="257" t="s">
        <v>1304</v>
      </c>
      <c r="D1560" s="258">
        <v>44682</v>
      </c>
      <c r="E1560" s="221" t="s">
        <v>337</v>
      </c>
      <c r="F1560" s="260" t="s">
        <v>129</v>
      </c>
      <c r="G1560" s="261">
        <v>495.86099999999999</v>
      </c>
      <c r="H1560" s="123">
        <f>+ICF[[#This Row],[Сума във Валута]]/RESOURCE!$F$2</f>
        <v>153.2435865342716</v>
      </c>
      <c r="I1560" s="259" t="s">
        <v>338</v>
      </c>
      <c r="J1560" s="119"/>
      <c r="K1560" s="119">
        <f t="shared" si="23"/>
        <v>44592</v>
      </c>
      <c r="L15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60" s="221" t="s">
        <v>321</v>
      </c>
      <c r="N1560" s="221" t="s">
        <v>956</v>
      </c>
      <c r="O1560" s="221" t="s">
        <v>4</v>
      </c>
      <c r="P1560" s="118"/>
    </row>
    <row r="1561" spans="2:16" x14ac:dyDescent="0.25">
      <c r="B1561" s="221" t="s">
        <v>73</v>
      </c>
      <c r="C1561" s="257" t="s">
        <v>719</v>
      </c>
      <c r="D1561" s="258">
        <v>44712</v>
      </c>
      <c r="E1561" s="221" t="s">
        <v>337</v>
      </c>
      <c r="F1561" s="260" t="s">
        <v>129</v>
      </c>
      <c r="G1561" s="261">
        <v>4900.87</v>
      </c>
      <c r="H1561" s="123">
        <f>+ICF[[#This Row],[Сума във Валута]]/RESOURCE!$F$2</f>
        <v>1514.5915809838152</v>
      </c>
      <c r="I1561" s="259" t="s">
        <v>338</v>
      </c>
      <c r="J1561" s="119"/>
      <c r="K1561" s="119">
        <f t="shared" si="23"/>
        <v>44592</v>
      </c>
      <c r="L15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61" s="221" t="s">
        <v>321</v>
      </c>
      <c r="N1561" s="221" t="s">
        <v>956</v>
      </c>
      <c r="O1561" s="221" t="s">
        <v>4</v>
      </c>
      <c r="P1561" s="118"/>
    </row>
    <row r="1562" spans="2:16" x14ac:dyDescent="0.25">
      <c r="B1562" s="221" t="s">
        <v>73</v>
      </c>
      <c r="C1562" s="257" t="s">
        <v>573</v>
      </c>
      <c r="D1562" s="258">
        <v>44732</v>
      </c>
      <c r="E1562" s="221" t="s">
        <v>337</v>
      </c>
      <c r="F1562" s="260" t="s">
        <v>129</v>
      </c>
      <c r="G1562" s="261">
        <v>2000</v>
      </c>
      <c r="H1562" s="123">
        <f>+ICF[[#This Row],[Сума във Валута]]/RESOURCE!$F$2</f>
        <v>618.09090262904965</v>
      </c>
      <c r="I1562" s="259" t="s">
        <v>338</v>
      </c>
      <c r="J1562" s="119"/>
      <c r="K1562" s="119">
        <f t="shared" si="23"/>
        <v>44592</v>
      </c>
      <c r="L15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62" s="221" t="s">
        <v>321</v>
      </c>
      <c r="N1562" s="221" t="s">
        <v>956</v>
      </c>
      <c r="O1562" s="221" t="s">
        <v>4</v>
      </c>
      <c r="P1562" s="118"/>
    </row>
    <row r="1563" spans="2:16" x14ac:dyDescent="0.25">
      <c r="B1563" s="221" t="s">
        <v>73</v>
      </c>
      <c r="C1563" s="257" t="s">
        <v>573</v>
      </c>
      <c r="D1563" s="258">
        <v>44742</v>
      </c>
      <c r="E1563" s="221" t="s">
        <v>337</v>
      </c>
      <c r="F1563" s="260" t="s">
        <v>129</v>
      </c>
      <c r="G1563" s="261">
        <v>3457.616</v>
      </c>
      <c r="H1563" s="123">
        <f>+ICF[[#This Row],[Сума във Валута]]/RESOURCE!$F$2</f>
        <v>1068.5604971923221</v>
      </c>
      <c r="I1563" s="259" t="s">
        <v>338</v>
      </c>
      <c r="J1563" s="119"/>
      <c r="K1563" s="119">
        <f t="shared" si="23"/>
        <v>44592</v>
      </c>
      <c r="L15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63" s="221" t="s">
        <v>321</v>
      </c>
      <c r="N1563" s="221" t="s">
        <v>956</v>
      </c>
      <c r="O1563" s="221" t="s">
        <v>4</v>
      </c>
      <c r="P1563" s="118"/>
    </row>
    <row r="1564" spans="2:16" x14ac:dyDescent="0.25">
      <c r="B1564" s="221" t="s">
        <v>73</v>
      </c>
      <c r="C1564" s="257" t="s">
        <v>570</v>
      </c>
      <c r="D1564" s="258">
        <v>44682</v>
      </c>
      <c r="E1564" s="221" t="s">
        <v>337</v>
      </c>
      <c r="F1564" s="260" t="s">
        <v>129</v>
      </c>
      <c r="G1564" s="261">
        <v>572.54399999999998</v>
      </c>
      <c r="H1564" s="123">
        <f>+ICF[[#This Row],[Сума във Валута]]/RESOURCE!$F$2</f>
        <v>176.9421188774233</v>
      </c>
      <c r="I1564" s="259" t="s">
        <v>338</v>
      </c>
      <c r="J1564" s="119"/>
      <c r="K1564" s="119">
        <f t="shared" si="23"/>
        <v>44592</v>
      </c>
      <c r="L15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64" s="221" t="s">
        <v>321</v>
      </c>
      <c r="N1564" s="221" t="s">
        <v>956</v>
      </c>
      <c r="O1564" s="221" t="s">
        <v>4</v>
      </c>
      <c r="P1564" s="118"/>
    </row>
    <row r="1565" spans="2:16" x14ac:dyDescent="0.25">
      <c r="B1565" s="221" t="s">
        <v>73</v>
      </c>
      <c r="C1565" s="257" t="s">
        <v>851</v>
      </c>
      <c r="D1565" s="258">
        <v>44620</v>
      </c>
      <c r="E1565" s="221" t="s">
        <v>337</v>
      </c>
      <c r="F1565" s="260" t="s">
        <v>129</v>
      </c>
      <c r="G1565" s="261">
        <v>2960.3919999999998</v>
      </c>
      <c r="H1565" s="123">
        <f>+ICF[[#This Row],[Сума във Валута]]/RESOURCE!$F$2</f>
        <v>914.89568170790869</v>
      </c>
      <c r="I1565" s="259" t="s">
        <v>338</v>
      </c>
      <c r="J1565" s="119"/>
      <c r="K1565" s="119">
        <f t="shared" si="23"/>
        <v>44592</v>
      </c>
      <c r="L15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65" s="221" t="s">
        <v>321</v>
      </c>
      <c r="N1565" s="221" t="s">
        <v>956</v>
      </c>
      <c r="O1565" s="221" t="s">
        <v>4</v>
      </c>
      <c r="P1565" s="118"/>
    </row>
    <row r="1566" spans="2:16" x14ac:dyDescent="0.25">
      <c r="B1566" s="221" t="s">
        <v>73</v>
      </c>
      <c r="C1566" s="257" t="s">
        <v>851</v>
      </c>
      <c r="D1566" s="258">
        <v>44645</v>
      </c>
      <c r="E1566" s="221" t="s">
        <v>337</v>
      </c>
      <c r="F1566" s="260" t="s">
        <v>129</v>
      </c>
      <c r="G1566" s="261">
        <v>1992.2280000000001</v>
      </c>
      <c r="H1566" s="123">
        <f>+ICF[[#This Row],[Сума във Валута]]/RESOURCE!$F$2</f>
        <v>615.68900138143317</v>
      </c>
      <c r="I1566" s="259" t="s">
        <v>338</v>
      </c>
      <c r="J1566" s="119"/>
      <c r="K1566" s="119">
        <f t="shared" si="23"/>
        <v>44592</v>
      </c>
      <c r="L15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566" s="221" t="s">
        <v>321</v>
      </c>
      <c r="N1566" s="221" t="s">
        <v>956</v>
      </c>
      <c r="O1566" s="221" t="s">
        <v>4</v>
      </c>
      <c r="P1566" s="118"/>
    </row>
    <row r="1567" spans="2:16" x14ac:dyDescent="0.25">
      <c r="B1567" s="221" t="s">
        <v>73</v>
      </c>
      <c r="C1567" s="257" t="s">
        <v>524</v>
      </c>
      <c r="D1567" s="258">
        <v>44712</v>
      </c>
      <c r="E1567" s="221" t="s">
        <v>337</v>
      </c>
      <c r="F1567" s="260" t="s">
        <v>129</v>
      </c>
      <c r="G1567" s="261">
        <v>159.19499999999999</v>
      </c>
      <c r="H1567" s="123">
        <f>+ICF[[#This Row],[Сума във Валута]]/RESOURCE!$F$2</f>
        <v>49.198490622015775</v>
      </c>
      <c r="I1567" s="259" t="s">
        <v>338</v>
      </c>
      <c r="J1567" s="119"/>
      <c r="K1567" s="119">
        <f t="shared" si="23"/>
        <v>44592</v>
      </c>
      <c r="L15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67" s="221" t="s">
        <v>321</v>
      </c>
      <c r="N1567" s="221" t="s">
        <v>956</v>
      </c>
      <c r="O1567" s="221" t="s">
        <v>4</v>
      </c>
      <c r="P1567" s="118"/>
    </row>
    <row r="1568" spans="2:16" x14ac:dyDescent="0.25">
      <c r="B1568" s="221" t="s">
        <v>73</v>
      </c>
      <c r="C1568" s="257" t="s">
        <v>701</v>
      </c>
      <c r="D1568" s="258">
        <v>44757</v>
      </c>
      <c r="E1568" s="221" t="s">
        <v>337</v>
      </c>
      <c r="F1568" s="260" t="s">
        <v>129</v>
      </c>
      <c r="G1568" s="261">
        <v>11656.046</v>
      </c>
      <c r="H1568" s="123">
        <f>+ICF[[#This Row],[Сума във Валута]]/RESOURCE!$F$2</f>
        <v>3602.2479966128617</v>
      </c>
      <c r="I1568" s="259" t="s">
        <v>338</v>
      </c>
      <c r="J1568" s="119"/>
      <c r="K1568" s="119">
        <f t="shared" si="23"/>
        <v>44592</v>
      </c>
      <c r="L15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68" s="221" t="s">
        <v>321</v>
      </c>
      <c r="N1568" s="221" t="s">
        <v>956</v>
      </c>
      <c r="O1568" s="221" t="s">
        <v>4</v>
      </c>
      <c r="P1568" s="118"/>
    </row>
    <row r="1569" spans="2:16" x14ac:dyDescent="0.25">
      <c r="B1569" s="221" t="s">
        <v>73</v>
      </c>
      <c r="C1569" s="257" t="s">
        <v>543</v>
      </c>
      <c r="D1569" s="258">
        <v>44712</v>
      </c>
      <c r="E1569" s="221" t="s">
        <v>337</v>
      </c>
      <c r="F1569" s="260" t="s">
        <v>129</v>
      </c>
      <c r="G1569" s="261">
        <v>2268.2820000000002</v>
      </c>
      <c r="H1569" s="123">
        <f>+ICF[[#This Row],[Сума във Валута]]/RESOURCE!$F$2</f>
        <v>701.00223439861304</v>
      </c>
      <c r="I1569" s="259" t="s">
        <v>338</v>
      </c>
      <c r="J1569" s="119"/>
      <c r="K1569" s="119">
        <f t="shared" si="23"/>
        <v>44592</v>
      </c>
      <c r="L15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69" s="221" t="s">
        <v>321</v>
      </c>
      <c r="N1569" s="221" t="s">
        <v>956</v>
      </c>
      <c r="O1569" s="221" t="s">
        <v>4</v>
      </c>
      <c r="P1569" s="118"/>
    </row>
    <row r="1570" spans="2:16" x14ac:dyDescent="0.25">
      <c r="B1570" s="221" t="s">
        <v>73</v>
      </c>
      <c r="C1570" s="257" t="s">
        <v>621</v>
      </c>
      <c r="D1570" s="258">
        <v>44591</v>
      </c>
      <c r="E1570" s="221" t="s">
        <v>337</v>
      </c>
      <c r="F1570" s="260" t="s">
        <v>129</v>
      </c>
      <c r="G1570" s="261">
        <v>6012.7039999999997</v>
      </c>
      <c r="H1570" s="123">
        <f>+ICF[[#This Row],[Сума във Валута]]/RESOURCE!$F$2</f>
        <v>1858.1988213006487</v>
      </c>
      <c r="I1570" s="259" t="s">
        <v>338</v>
      </c>
      <c r="J1570" s="119"/>
      <c r="K1570" s="119">
        <f t="shared" si="23"/>
        <v>44592</v>
      </c>
      <c r="L15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70" s="221" t="s">
        <v>321</v>
      </c>
      <c r="N1570" s="221" t="s">
        <v>956</v>
      </c>
      <c r="O1570" s="221" t="s">
        <v>4</v>
      </c>
      <c r="P1570" s="118"/>
    </row>
    <row r="1571" spans="2:16" x14ac:dyDescent="0.25">
      <c r="B1571" s="221" t="s">
        <v>73</v>
      </c>
      <c r="C1571" s="257" t="s">
        <v>621</v>
      </c>
      <c r="D1571" s="258">
        <v>44622</v>
      </c>
      <c r="E1571" s="221" t="s">
        <v>337</v>
      </c>
      <c r="F1571" s="260" t="s">
        <v>129</v>
      </c>
      <c r="G1571" s="261">
        <v>9241.6290000000008</v>
      </c>
      <c r="H1571" s="123">
        <f>+ICF[[#This Row],[Сума във Валута]]/RESOURCE!$F$2</f>
        <v>2856.0834051864008</v>
      </c>
      <c r="I1571" s="259" t="s">
        <v>338</v>
      </c>
      <c r="J1571" s="119"/>
      <c r="K1571" s="119">
        <f t="shared" si="23"/>
        <v>44592</v>
      </c>
      <c r="L15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71" s="221" t="s">
        <v>321</v>
      </c>
      <c r="N1571" s="221" t="s">
        <v>956</v>
      </c>
      <c r="O1571" s="221" t="s">
        <v>4</v>
      </c>
      <c r="P1571" s="118"/>
    </row>
    <row r="1572" spans="2:16" x14ac:dyDescent="0.25">
      <c r="B1572" s="221" t="s">
        <v>73</v>
      </c>
      <c r="C1572" s="257" t="s">
        <v>717</v>
      </c>
      <c r="D1572" s="258">
        <v>44533</v>
      </c>
      <c r="E1572" s="221" t="s">
        <v>337</v>
      </c>
      <c r="F1572" s="260" t="s">
        <v>129</v>
      </c>
      <c r="G1572" s="261">
        <v>2417.2849999999999</v>
      </c>
      <c r="H1572" s="123">
        <f>+ICF[[#This Row],[Сума във Валута]]/RESOURCE!$F$2</f>
        <v>747.05093378083109</v>
      </c>
      <c r="I1572" s="259" t="s">
        <v>338</v>
      </c>
      <c r="J1572" s="119"/>
      <c r="K1572" s="119">
        <f t="shared" si="23"/>
        <v>44592</v>
      </c>
      <c r="L15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72" s="221" t="s">
        <v>321</v>
      </c>
      <c r="N1572" s="221" t="s">
        <v>956</v>
      </c>
      <c r="O1572" s="221" t="s">
        <v>4</v>
      </c>
      <c r="P1572" s="118"/>
    </row>
    <row r="1573" spans="2:16" x14ac:dyDescent="0.25">
      <c r="B1573" s="221" t="s">
        <v>73</v>
      </c>
      <c r="C1573" s="257" t="s">
        <v>717</v>
      </c>
      <c r="D1573" s="258">
        <v>44601</v>
      </c>
      <c r="E1573" s="221" t="s">
        <v>337</v>
      </c>
      <c r="F1573" s="260" t="s">
        <v>129</v>
      </c>
      <c r="G1573" s="261">
        <v>1101.8820000000001</v>
      </c>
      <c r="H1573" s="123">
        <f>+ICF[[#This Row],[Сума във Валута]]/RESOURCE!$F$2</f>
        <v>340.53161998535126</v>
      </c>
      <c r="I1573" s="259" t="s">
        <v>338</v>
      </c>
      <c r="J1573" s="119"/>
      <c r="K1573" s="119">
        <f t="shared" si="23"/>
        <v>44592</v>
      </c>
      <c r="L15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573" s="221" t="s">
        <v>321</v>
      </c>
      <c r="N1573" s="221" t="s">
        <v>956</v>
      </c>
      <c r="O1573" s="221" t="s">
        <v>4</v>
      </c>
      <c r="P1573" s="118"/>
    </row>
    <row r="1574" spans="2:16" x14ac:dyDescent="0.25">
      <c r="B1574" s="221" t="s">
        <v>73</v>
      </c>
      <c r="C1574" s="257" t="s">
        <v>1305</v>
      </c>
      <c r="D1574" s="258">
        <v>44174</v>
      </c>
      <c r="E1574" s="221" t="s">
        <v>337</v>
      </c>
      <c r="F1574" s="260" t="s">
        <v>129</v>
      </c>
      <c r="G1574" s="261">
        <v>-5.0380000000000003</v>
      </c>
      <c r="H1574" s="123">
        <f>+ICF[[#This Row],[Сума във Валута]]/RESOURCE!$F$2</f>
        <v>-1.5569709837225763</v>
      </c>
      <c r="I1574" s="259" t="s">
        <v>338</v>
      </c>
      <c r="J1574" s="119"/>
      <c r="K1574" s="119">
        <f t="shared" si="23"/>
        <v>44592</v>
      </c>
      <c r="L15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74" s="221" t="s">
        <v>321</v>
      </c>
      <c r="N1574" s="221" t="s">
        <v>956</v>
      </c>
      <c r="O1574" s="221" t="s">
        <v>4</v>
      </c>
      <c r="P1574" s="118"/>
    </row>
    <row r="1575" spans="2:16" x14ac:dyDescent="0.25">
      <c r="B1575" s="221" t="s">
        <v>73</v>
      </c>
      <c r="C1575" s="257" t="s">
        <v>866</v>
      </c>
      <c r="D1575" s="258">
        <v>44648</v>
      </c>
      <c r="E1575" s="221" t="s">
        <v>337</v>
      </c>
      <c r="F1575" s="260" t="s">
        <v>129</v>
      </c>
      <c r="G1575" s="261">
        <v>900.24</v>
      </c>
      <c r="H1575" s="123">
        <f>+ICF[[#This Row],[Сума във Валута]]/RESOURCE!$F$2</f>
        <v>278.21507709138785</v>
      </c>
      <c r="I1575" s="259" t="s">
        <v>338</v>
      </c>
      <c r="J1575" s="119"/>
      <c r="K1575" s="119">
        <f t="shared" si="23"/>
        <v>44592</v>
      </c>
      <c r="L15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75" s="221" t="s">
        <v>321</v>
      </c>
      <c r="N1575" s="221" t="s">
        <v>956</v>
      </c>
      <c r="O1575" s="221" t="s">
        <v>4</v>
      </c>
      <c r="P1575" s="118"/>
    </row>
    <row r="1576" spans="2:16" x14ac:dyDescent="0.25">
      <c r="B1576" s="221" t="s">
        <v>73</v>
      </c>
      <c r="C1576" s="257" t="s">
        <v>866</v>
      </c>
      <c r="D1576" s="258">
        <v>44658</v>
      </c>
      <c r="E1576" s="221" t="s">
        <v>337</v>
      </c>
      <c r="F1576" s="260" t="s">
        <v>129</v>
      </c>
      <c r="G1576" s="261">
        <v>143.995</v>
      </c>
      <c r="H1576" s="123">
        <f>+ICF[[#This Row],[Сума във Валута]]/RESOURCE!$F$2</f>
        <v>44.500999762035001</v>
      </c>
      <c r="I1576" s="259" t="s">
        <v>338</v>
      </c>
      <c r="J1576" s="119"/>
      <c r="K1576" s="119">
        <f t="shared" si="23"/>
        <v>44592</v>
      </c>
      <c r="L15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76" s="221" t="s">
        <v>321</v>
      </c>
      <c r="N1576" s="221" t="s">
        <v>956</v>
      </c>
      <c r="O1576" s="221" t="s">
        <v>4</v>
      </c>
      <c r="P1576" s="118"/>
    </row>
    <row r="1577" spans="2:16" x14ac:dyDescent="0.25">
      <c r="B1577" s="221" t="s">
        <v>73</v>
      </c>
      <c r="C1577" s="257" t="s">
        <v>866</v>
      </c>
      <c r="D1577" s="258">
        <v>44682</v>
      </c>
      <c r="E1577" s="221" t="s">
        <v>337</v>
      </c>
      <c r="F1577" s="260" t="s">
        <v>129</v>
      </c>
      <c r="G1577" s="261">
        <v>541.95500000000004</v>
      </c>
      <c r="H1577" s="123">
        <f>+ICF[[#This Row],[Сума във Валута]]/RESOURCE!$F$2</f>
        <v>167.48872756716332</v>
      </c>
      <c r="I1577" s="259" t="s">
        <v>338</v>
      </c>
      <c r="J1577" s="119"/>
      <c r="K1577" s="119">
        <f t="shared" si="23"/>
        <v>44592</v>
      </c>
      <c r="L15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77" s="221" t="s">
        <v>321</v>
      </c>
      <c r="N1577" s="221" t="s">
        <v>956</v>
      </c>
      <c r="O1577" s="221" t="s">
        <v>4</v>
      </c>
      <c r="P1577" s="118"/>
    </row>
    <row r="1578" spans="2:16" x14ac:dyDescent="0.25">
      <c r="B1578" s="221" t="s">
        <v>73</v>
      </c>
      <c r="C1578" s="257" t="s">
        <v>936</v>
      </c>
      <c r="D1578" s="258">
        <v>44682</v>
      </c>
      <c r="E1578" s="221" t="s">
        <v>337</v>
      </c>
      <c r="F1578" s="260" t="s">
        <v>129</v>
      </c>
      <c r="G1578" s="261">
        <v>6394.2449999999999</v>
      </c>
      <c r="H1578" s="123">
        <f>+ICF[[#This Row],[Сума във Валута]]/RESOURCE!$F$2</f>
        <v>1976.1123318406437</v>
      </c>
      <c r="I1578" s="259" t="s">
        <v>338</v>
      </c>
      <c r="J1578" s="119"/>
      <c r="K1578" s="119">
        <f t="shared" si="23"/>
        <v>44592</v>
      </c>
      <c r="L15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78" s="221" t="s">
        <v>321</v>
      </c>
      <c r="N1578" s="221" t="s">
        <v>956</v>
      </c>
      <c r="O1578" s="221" t="s">
        <v>4</v>
      </c>
      <c r="P1578" s="118"/>
    </row>
    <row r="1579" spans="2:16" x14ac:dyDescent="0.25">
      <c r="B1579" s="221" t="s">
        <v>73</v>
      </c>
      <c r="C1579" s="257" t="s">
        <v>763</v>
      </c>
      <c r="D1579" s="258">
        <v>44712</v>
      </c>
      <c r="E1579" s="221" t="s">
        <v>337</v>
      </c>
      <c r="F1579" s="260" t="s">
        <v>129</v>
      </c>
      <c r="G1579" s="261">
        <v>2768.33</v>
      </c>
      <c r="H1579" s="123">
        <f>+ICF[[#This Row],[Сума във Валута]]/RESOURCE!$F$2</f>
        <v>855.53979423753844</v>
      </c>
      <c r="I1579" s="259" t="s">
        <v>338</v>
      </c>
      <c r="J1579" s="119"/>
      <c r="K1579" s="119">
        <f t="shared" si="23"/>
        <v>44592</v>
      </c>
      <c r="L15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79" s="221" t="s">
        <v>321</v>
      </c>
      <c r="N1579" s="221" t="s">
        <v>956</v>
      </c>
      <c r="O1579" s="221" t="s">
        <v>4</v>
      </c>
      <c r="P1579" s="118"/>
    </row>
    <row r="1580" spans="2:16" x14ac:dyDescent="0.25">
      <c r="B1580" s="221" t="s">
        <v>73</v>
      </c>
      <c r="C1580" s="257" t="s">
        <v>479</v>
      </c>
      <c r="D1580" s="258">
        <v>44682</v>
      </c>
      <c r="E1580" s="221" t="s">
        <v>337</v>
      </c>
      <c r="F1580" s="260" t="s">
        <v>129</v>
      </c>
      <c r="G1580" s="261">
        <v>895.20299999999997</v>
      </c>
      <c r="H1580" s="123">
        <f>+ICF[[#This Row],[Сума във Валута]]/RESOURCE!$F$2</f>
        <v>276.65841515311655</v>
      </c>
      <c r="I1580" s="259" t="s">
        <v>338</v>
      </c>
      <c r="J1580" s="119"/>
      <c r="K1580" s="119">
        <f t="shared" si="23"/>
        <v>44592</v>
      </c>
      <c r="L15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80" s="221" t="s">
        <v>321</v>
      </c>
      <c r="N1580" s="221" t="s">
        <v>956</v>
      </c>
      <c r="O1580" s="221" t="s">
        <v>4</v>
      </c>
      <c r="P1580" s="118"/>
    </row>
    <row r="1581" spans="2:16" x14ac:dyDescent="0.25">
      <c r="B1581" s="221" t="s">
        <v>73</v>
      </c>
      <c r="C1581" s="257" t="s">
        <v>1176</v>
      </c>
      <c r="D1581" s="258">
        <v>44620</v>
      </c>
      <c r="E1581" s="221" t="s">
        <v>337</v>
      </c>
      <c r="F1581" s="260" t="s">
        <v>129</v>
      </c>
      <c r="G1581" s="261">
        <v>7.3769999999999998</v>
      </c>
      <c r="H1581" s="123">
        <f>+ICF[[#This Row],[Сума във Валута]]/RESOURCE!$F$2</f>
        <v>2.2798282943472494</v>
      </c>
      <c r="I1581" s="259" t="s">
        <v>338</v>
      </c>
      <c r="J1581" s="119"/>
      <c r="K1581" s="119">
        <f t="shared" si="23"/>
        <v>44592</v>
      </c>
      <c r="L15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81" s="221" t="s">
        <v>321</v>
      </c>
      <c r="N1581" s="221" t="s">
        <v>956</v>
      </c>
      <c r="O1581" s="221" t="s">
        <v>4</v>
      </c>
      <c r="P1581" s="118"/>
    </row>
    <row r="1582" spans="2:16" x14ac:dyDescent="0.25">
      <c r="B1582" s="221" t="s">
        <v>73</v>
      </c>
      <c r="C1582" s="257" t="s">
        <v>1176</v>
      </c>
      <c r="D1582" s="258">
        <v>44652</v>
      </c>
      <c r="E1582" s="221" t="s">
        <v>337</v>
      </c>
      <c r="F1582" s="260" t="s">
        <v>129</v>
      </c>
      <c r="G1582" s="261">
        <v>224.49700000000001</v>
      </c>
      <c r="H1582" s="123">
        <f>+ICF[[#This Row],[Сума във Валута]]/RESOURCE!$F$2</f>
        <v>69.379776683756887</v>
      </c>
      <c r="I1582" s="259" t="s">
        <v>338</v>
      </c>
      <c r="J1582" s="119"/>
      <c r="K1582" s="119">
        <f t="shared" si="23"/>
        <v>44592</v>
      </c>
      <c r="L15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82" s="221" t="s">
        <v>321</v>
      </c>
      <c r="N1582" s="221" t="s">
        <v>956</v>
      </c>
      <c r="O1582" s="221" t="s">
        <v>4</v>
      </c>
      <c r="P1582" s="118"/>
    </row>
    <row r="1583" spans="2:16" x14ac:dyDescent="0.25">
      <c r="B1583" s="221" t="s">
        <v>73</v>
      </c>
      <c r="C1583" s="257" t="s">
        <v>1205</v>
      </c>
      <c r="D1583" s="258">
        <v>44634</v>
      </c>
      <c r="E1583" s="221" t="s">
        <v>337</v>
      </c>
      <c r="F1583" s="260" t="s">
        <v>129</v>
      </c>
      <c r="G1583" s="261">
        <v>2463.3649999999998</v>
      </c>
      <c r="H1583" s="123">
        <f>+ICF[[#This Row],[Сума във Валута]]/RESOURCE!$F$2</f>
        <v>761.29174817740443</v>
      </c>
      <c r="I1583" s="259" t="s">
        <v>338</v>
      </c>
      <c r="J1583" s="119"/>
      <c r="K1583" s="119">
        <f t="shared" si="23"/>
        <v>44592</v>
      </c>
      <c r="L15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583" s="221" t="s">
        <v>321</v>
      </c>
      <c r="N1583" s="221" t="s">
        <v>956</v>
      </c>
      <c r="O1583" s="221" t="s">
        <v>4</v>
      </c>
      <c r="P1583" s="118"/>
    </row>
    <row r="1584" spans="2:16" x14ac:dyDescent="0.25">
      <c r="B1584" s="221" t="s">
        <v>73</v>
      </c>
      <c r="C1584" s="257" t="s">
        <v>1174</v>
      </c>
      <c r="D1584" s="258">
        <v>44619</v>
      </c>
      <c r="E1584" s="221" t="s">
        <v>337</v>
      </c>
      <c r="F1584" s="260" t="s">
        <v>129</v>
      </c>
      <c r="G1584" s="261">
        <v>271.846</v>
      </c>
      <c r="H1584" s="123">
        <f>+ICF[[#This Row],[Сума във Валута]]/RESOURCE!$F$2</f>
        <v>84.012769758048321</v>
      </c>
      <c r="I1584" s="259" t="s">
        <v>338</v>
      </c>
      <c r="J1584" s="119"/>
      <c r="K1584" s="119">
        <f t="shared" si="23"/>
        <v>44592</v>
      </c>
      <c r="L15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584" s="221" t="s">
        <v>321</v>
      </c>
      <c r="N1584" s="221" t="s">
        <v>956</v>
      </c>
      <c r="O1584" s="221" t="s">
        <v>4</v>
      </c>
      <c r="P1584" s="118"/>
    </row>
    <row r="1585" spans="2:16" x14ac:dyDescent="0.25">
      <c r="B1585" s="221" t="s">
        <v>73</v>
      </c>
      <c r="C1585" s="257" t="s">
        <v>1174</v>
      </c>
      <c r="D1585" s="258">
        <v>44650</v>
      </c>
      <c r="E1585" s="221" t="s">
        <v>337</v>
      </c>
      <c r="F1585" s="260" t="s">
        <v>129</v>
      </c>
      <c r="G1585" s="261">
        <v>179.17500000000001</v>
      </c>
      <c r="H1585" s="123">
        <f>+ICF[[#This Row],[Сума във Валута]]/RESOURCE!$F$2</f>
        <v>55.373218739279991</v>
      </c>
      <c r="I1585" s="259" t="s">
        <v>338</v>
      </c>
      <c r="J1585" s="119"/>
      <c r="K1585" s="119">
        <f t="shared" si="23"/>
        <v>44592</v>
      </c>
      <c r="L15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85" s="221" t="s">
        <v>321</v>
      </c>
      <c r="N1585" s="221" t="s">
        <v>956</v>
      </c>
      <c r="O1585" s="221" t="s">
        <v>4</v>
      </c>
      <c r="P1585" s="118"/>
    </row>
    <row r="1586" spans="2:16" x14ac:dyDescent="0.25">
      <c r="B1586" s="221" t="s">
        <v>73</v>
      </c>
      <c r="C1586" s="257" t="s">
        <v>354</v>
      </c>
      <c r="D1586" s="258">
        <v>44628</v>
      </c>
      <c r="E1586" s="221" t="s">
        <v>337</v>
      </c>
      <c r="F1586" s="260" t="s">
        <v>129</v>
      </c>
      <c r="G1586" s="261">
        <v>280.84500000000003</v>
      </c>
      <c r="H1586" s="123">
        <f>+ICF[[#This Row],[Сума във Валута]]/RESOURCE!$F$2</f>
        <v>86.793869774427733</v>
      </c>
      <c r="I1586" s="259" t="s">
        <v>338</v>
      </c>
      <c r="J1586" s="119"/>
      <c r="K1586" s="119">
        <f t="shared" si="23"/>
        <v>44592</v>
      </c>
      <c r="L15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586" s="221" t="s">
        <v>321</v>
      </c>
      <c r="N1586" s="221" t="s">
        <v>956</v>
      </c>
      <c r="O1586" s="221" t="s">
        <v>4</v>
      </c>
      <c r="P1586" s="118"/>
    </row>
    <row r="1587" spans="2:16" x14ac:dyDescent="0.25">
      <c r="B1587" s="221" t="s">
        <v>73</v>
      </c>
      <c r="C1587" s="257" t="s">
        <v>949</v>
      </c>
      <c r="D1587" s="258">
        <v>44454</v>
      </c>
      <c r="E1587" s="221" t="s">
        <v>337</v>
      </c>
      <c r="F1587" s="260" t="s">
        <v>129</v>
      </c>
      <c r="G1587" s="261">
        <v>-18</v>
      </c>
      <c r="H1587" s="123">
        <f>+ICF[[#This Row],[Сума във Валута]]/RESOURCE!$F$2</f>
        <v>-5.5628181236614465</v>
      </c>
      <c r="I1587" s="259" t="s">
        <v>338</v>
      </c>
      <c r="J1587" s="119"/>
      <c r="K1587" s="119">
        <f t="shared" si="23"/>
        <v>44592</v>
      </c>
      <c r="L15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587" s="221" t="s">
        <v>321</v>
      </c>
      <c r="N1587" s="221" t="s">
        <v>956</v>
      </c>
      <c r="O1587" s="221" t="s">
        <v>4</v>
      </c>
      <c r="P1587" s="118"/>
    </row>
    <row r="1588" spans="2:16" x14ac:dyDescent="0.25">
      <c r="B1588" s="221" t="s">
        <v>73</v>
      </c>
      <c r="C1588" s="257" t="s">
        <v>949</v>
      </c>
      <c r="D1588" s="258">
        <v>44604</v>
      </c>
      <c r="E1588" s="221" t="s">
        <v>337</v>
      </c>
      <c r="F1588" s="260" t="s">
        <v>129</v>
      </c>
      <c r="G1588" s="261">
        <v>-30</v>
      </c>
      <c r="H1588" s="123">
        <f>+ICF[[#This Row],[Сума във Валута]]/RESOURCE!$F$2</f>
        <v>-9.271363539435745</v>
      </c>
      <c r="I1588" s="259" t="s">
        <v>338</v>
      </c>
      <c r="J1588" s="119"/>
      <c r="K1588" s="119">
        <f t="shared" si="23"/>
        <v>44592</v>
      </c>
      <c r="L15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588" s="221" t="s">
        <v>321</v>
      </c>
      <c r="N1588" s="221" t="s">
        <v>956</v>
      </c>
      <c r="O1588" s="221" t="s">
        <v>4</v>
      </c>
      <c r="P1588" s="118"/>
    </row>
    <row r="1589" spans="2:16" x14ac:dyDescent="0.25">
      <c r="B1589" s="221" t="s">
        <v>73</v>
      </c>
      <c r="C1589" s="257" t="s">
        <v>658</v>
      </c>
      <c r="D1589" s="258">
        <v>44712</v>
      </c>
      <c r="E1589" s="221" t="s">
        <v>337</v>
      </c>
      <c r="F1589" s="260" t="s">
        <v>129</v>
      </c>
      <c r="G1589" s="261">
        <v>2071.011</v>
      </c>
      <c r="H1589" s="123">
        <f>+ICF[[#This Row],[Сума във Валута]]/RESOURCE!$F$2</f>
        <v>640.03652917234535</v>
      </c>
      <c r="I1589" s="259" t="s">
        <v>338</v>
      </c>
      <c r="J1589" s="119"/>
      <c r="K1589" s="119">
        <f t="shared" si="23"/>
        <v>44592</v>
      </c>
      <c r="L15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89" s="221" t="s">
        <v>321</v>
      </c>
      <c r="N1589" s="221" t="s">
        <v>956</v>
      </c>
      <c r="O1589" s="221" t="s">
        <v>4</v>
      </c>
      <c r="P1589" s="118"/>
    </row>
    <row r="1590" spans="2:16" x14ac:dyDescent="0.25">
      <c r="B1590" s="221" t="s">
        <v>73</v>
      </c>
      <c r="C1590" s="257" t="s">
        <v>603</v>
      </c>
      <c r="D1590" s="258">
        <v>44679</v>
      </c>
      <c r="E1590" s="221" t="s">
        <v>337</v>
      </c>
      <c r="F1590" s="260" t="s">
        <v>129</v>
      </c>
      <c r="G1590" s="261">
        <v>392.63099999999997</v>
      </c>
      <c r="H1590" s="123">
        <f>+ICF[[#This Row],[Сума във Валута]]/RESOURCE!$F$2</f>
        <v>121.34082459507319</v>
      </c>
      <c r="I1590" s="259" t="s">
        <v>338</v>
      </c>
      <c r="J1590" s="119"/>
      <c r="K1590" s="119">
        <f t="shared" si="23"/>
        <v>44592</v>
      </c>
      <c r="L15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0" s="221" t="s">
        <v>321</v>
      </c>
      <c r="N1590" s="221" t="s">
        <v>956</v>
      </c>
      <c r="O1590" s="221" t="s">
        <v>4</v>
      </c>
      <c r="P1590" s="118"/>
    </row>
    <row r="1591" spans="2:16" x14ac:dyDescent="0.25">
      <c r="B1591" s="221" t="s">
        <v>73</v>
      </c>
      <c r="C1591" s="257" t="s">
        <v>603</v>
      </c>
      <c r="D1591" s="258">
        <v>44709</v>
      </c>
      <c r="E1591" s="221" t="s">
        <v>337</v>
      </c>
      <c r="F1591" s="260" t="s">
        <v>129</v>
      </c>
      <c r="G1591" s="261">
        <v>3652.7860000000001</v>
      </c>
      <c r="H1591" s="123">
        <f>+ICF[[#This Row],[Сума във Валута]]/RESOURCE!$F$2</f>
        <v>1128.876897925378</v>
      </c>
      <c r="I1591" s="259" t="s">
        <v>338</v>
      </c>
      <c r="J1591" s="119"/>
      <c r="K1591" s="119">
        <f t="shared" si="23"/>
        <v>44592</v>
      </c>
      <c r="L15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1" s="221" t="s">
        <v>321</v>
      </c>
      <c r="N1591" s="221" t="s">
        <v>956</v>
      </c>
      <c r="O1591" s="221" t="s">
        <v>4</v>
      </c>
      <c r="P1591" s="118"/>
    </row>
    <row r="1592" spans="2:16" x14ac:dyDescent="0.25">
      <c r="B1592" s="221" t="s">
        <v>73</v>
      </c>
      <c r="C1592" s="257" t="s">
        <v>603</v>
      </c>
      <c r="D1592" s="258">
        <v>44742</v>
      </c>
      <c r="E1592" s="221" t="s">
        <v>337</v>
      </c>
      <c r="F1592" s="260" t="s">
        <v>129</v>
      </c>
      <c r="G1592" s="261">
        <v>1941.096</v>
      </c>
      <c r="H1592" s="123">
        <f>+ICF[[#This Row],[Сума във Валута]]/RESOURCE!$F$2</f>
        <v>599.8868893648189</v>
      </c>
      <c r="I1592" s="259" t="s">
        <v>338</v>
      </c>
      <c r="J1592" s="119"/>
      <c r="K1592" s="119">
        <f t="shared" si="23"/>
        <v>44592</v>
      </c>
      <c r="L15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2" s="221" t="s">
        <v>321</v>
      </c>
      <c r="N1592" s="221" t="s">
        <v>956</v>
      </c>
      <c r="O1592" s="221" t="s">
        <v>4</v>
      </c>
      <c r="P1592" s="118"/>
    </row>
    <row r="1593" spans="2:16" x14ac:dyDescent="0.25">
      <c r="B1593" s="221" t="s">
        <v>73</v>
      </c>
      <c r="C1593" s="257" t="s">
        <v>758</v>
      </c>
      <c r="D1593" s="258">
        <v>44622</v>
      </c>
      <c r="E1593" s="221" t="s">
        <v>337</v>
      </c>
      <c r="F1593" s="260" t="s">
        <v>129</v>
      </c>
      <c r="G1593" s="261">
        <v>3399.665</v>
      </c>
      <c r="H1593" s="123">
        <f>+ICF[[#This Row],[Сума във Валута]]/RESOURCE!$F$2</f>
        <v>1050.6510042431939</v>
      </c>
      <c r="I1593" s="259" t="s">
        <v>338</v>
      </c>
      <c r="J1593" s="119"/>
      <c r="K1593" s="119">
        <f t="shared" si="23"/>
        <v>44592</v>
      </c>
      <c r="L15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593" s="221" t="s">
        <v>321</v>
      </c>
      <c r="N1593" s="221" t="s">
        <v>956</v>
      </c>
      <c r="O1593" s="221" t="s">
        <v>4</v>
      </c>
      <c r="P1593" s="118"/>
    </row>
    <row r="1594" spans="2:16" x14ac:dyDescent="0.25">
      <c r="B1594" s="221" t="s">
        <v>73</v>
      </c>
      <c r="C1594" s="257" t="s">
        <v>521</v>
      </c>
      <c r="D1594" s="258">
        <v>44651</v>
      </c>
      <c r="E1594" s="221" t="s">
        <v>337</v>
      </c>
      <c r="F1594" s="260" t="s">
        <v>129</v>
      </c>
      <c r="G1594" s="261">
        <v>847.34500000000003</v>
      </c>
      <c r="H1594" s="123">
        <f>+ICF[[#This Row],[Сума във Валута]]/RESOURCE!$F$2</f>
        <v>261.86811794410602</v>
      </c>
      <c r="I1594" s="259" t="s">
        <v>338</v>
      </c>
      <c r="J1594" s="119"/>
      <c r="K1594" s="119">
        <f t="shared" si="23"/>
        <v>44592</v>
      </c>
      <c r="L15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4" s="221" t="s">
        <v>321</v>
      </c>
      <c r="N1594" s="221" t="s">
        <v>956</v>
      </c>
      <c r="O1594" s="221" t="s">
        <v>4</v>
      </c>
      <c r="P1594" s="118"/>
    </row>
    <row r="1595" spans="2:16" x14ac:dyDescent="0.25">
      <c r="B1595" s="221" t="s">
        <v>73</v>
      </c>
      <c r="C1595" s="257" t="s">
        <v>521</v>
      </c>
      <c r="D1595" s="258">
        <v>44682</v>
      </c>
      <c r="E1595" s="221" t="s">
        <v>337</v>
      </c>
      <c r="F1595" s="260" t="s">
        <v>129</v>
      </c>
      <c r="G1595" s="261">
        <v>1501.375</v>
      </c>
      <c r="H1595" s="123">
        <f>+ICF[[#This Row],[Сума във Валута]]/RESOURCE!$F$2</f>
        <v>463.9931144673447</v>
      </c>
      <c r="I1595" s="259" t="s">
        <v>338</v>
      </c>
      <c r="J1595" s="119"/>
      <c r="K1595" s="119">
        <f t="shared" si="23"/>
        <v>44592</v>
      </c>
      <c r="L15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5" s="221" t="s">
        <v>321</v>
      </c>
      <c r="N1595" s="221" t="s">
        <v>956</v>
      </c>
      <c r="O1595" s="221" t="s">
        <v>4</v>
      </c>
      <c r="P1595" s="118"/>
    </row>
    <row r="1596" spans="2:16" x14ac:dyDescent="0.25">
      <c r="B1596" s="221" t="s">
        <v>73</v>
      </c>
      <c r="C1596" s="257" t="s">
        <v>765</v>
      </c>
      <c r="D1596" s="258">
        <v>44742</v>
      </c>
      <c r="E1596" s="221" t="s">
        <v>337</v>
      </c>
      <c r="F1596" s="260" t="s">
        <v>129</v>
      </c>
      <c r="G1596" s="261">
        <v>2625.7040000000002</v>
      </c>
      <c r="H1596" s="123">
        <f>+ICF[[#This Row],[Сума във Валута]]/RESOURCE!$F$2</f>
        <v>811.46187769835319</v>
      </c>
      <c r="I1596" s="259" t="s">
        <v>338</v>
      </c>
      <c r="J1596" s="119"/>
      <c r="K1596" s="119">
        <f t="shared" si="23"/>
        <v>44592</v>
      </c>
      <c r="L15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6" s="221" t="s">
        <v>321</v>
      </c>
      <c r="N1596" s="221" t="s">
        <v>956</v>
      </c>
      <c r="O1596" s="221" t="s">
        <v>4</v>
      </c>
      <c r="P1596" s="118"/>
    </row>
    <row r="1597" spans="2:16" x14ac:dyDescent="0.25">
      <c r="B1597" s="221" t="s">
        <v>73</v>
      </c>
      <c r="C1597" s="257" t="s">
        <v>806</v>
      </c>
      <c r="D1597" s="258">
        <v>44648</v>
      </c>
      <c r="E1597" s="221" t="s">
        <v>337</v>
      </c>
      <c r="F1597" s="260" t="s">
        <v>129</v>
      </c>
      <c r="G1597" s="261">
        <v>889.1</v>
      </c>
      <c r="H1597" s="123">
        <f>+ICF[[#This Row],[Сума във Валута]]/RESOURCE!$F$2</f>
        <v>274.77231076374403</v>
      </c>
      <c r="I1597" s="259" t="s">
        <v>338</v>
      </c>
      <c r="J1597" s="119"/>
      <c r="K1597" s="119">
        <f t="shared" si="23"/>
        <v>44592</v>
      </c>
      <c r="L15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7" s="221" t="s">
        <v>321</v>
      </c>
      <c r="N1597" s="221" t="s">
        <v>956</v>
      </c>
      <c r="O1597" s="221" t="s">
        <v>4</v>
      </c>
      <c r="P1597" s="118"/>
    </row>
    <row r="1598" spans="2:16" x14ac:dyDescent="0.25">
      <c r="B1598" s="221" t="s">
        <v>73</v>
      </c>
      <c r="C1598" s="257" t="s">
        <v>1306</v>
      </c>
      <c r="D1598" s="258">
        <v>44679</v>
      </c>
      <c r="E1598" s="221" t="s">
        <v>337</v>
      </c>
      <c r="F1598" s="260" t="s">
        <v>129</v>
      </c>
      <c r="G1598" s="261">
        <v>201.56100000000001</v>
      </c>
      <c r="H1598" s="123">
        <f>+ICF[[#This Row],[Сума във Валута]]/RESOURCE!$F$2</f>
        <v>62.291510212406941</v>
      </c>
      <c r="I1598" s="259" t="s">
        <v>338</v>
      </c>
      <c r="J1598" s="119"/>
      <c r="K1598" s="119">
        <f t="shared" si="23"/>
        <v>44592</v>
      </c>
      <c r="L15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8" s="221" t="s">
        <v>321</v>
      </c>
      <c r="N1598" s="221" t="s">
        <v>956</v>
      </c>
      <c r="O1598" s="221" t="s">
        <v>4</v>
      </c>
      <c r="P1598" s="118"/>
    </row>
    <row r="1599" spans="2:16" x14ac:dyDescent="0.25">
      <c r="B1599" s="221" t="s">
        <v>73</v>
      </c>
      <c r="C1599" s="257" t="s">
        <v>660</v>
      </c>
      <c r="D1599" s="258">
        <v>44712</v>
      </c>
      <c r="E1599" s="221" t="s">
        <v>337</v>
      </c>
      <c r="F1599" s="260" t="s">
        <v>129</v>
      </c>
      <c r="G1599" s="261">
        <v>1011.878</v>
      </c>
      <c r="H1599" s="123">
        <f>+ICF[[#This Row],[Сума във Валута]]/RESOURCE!$F$2</f>
        <v>312.71629318523878</v>
      </c>
      <c r="I1599" s="259" t="s">
        <v>338</v>
      </c>
      <c r="J1599" s="119"/>
      <c r="K1599" s="119">
        <f t="shared" si="23"/>
        <v>44592</v>
      </c>
      <c r="L15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599" s="221" t="s">
        <v>321</v>
      </c>
      <c r="N1599" s="221" t="s">
        <v>956</v>
      </c>
      <c r="O1599" s="221" t="s">
        <v>4</v>
      </c>
      <c r="P1599" s="118"/>
    </row>
    <row r="1600" spans="2:16" x14ac:dyDescent="0.25">
      <c r="B1600" s="221" t="s">
        <v>73</v>
      </c>
      <c r="C1600" s="257" t="s">
        <v>714</v>
      </c>
      <c r="D1600" s="258">
        <v>44680</v>
      </c>
      <c r="E1600" s="221" t="s">
        <v>337</v>
      </c>
      <c r="F1600" s="260" t="s">
        <v>129</v>
      </c>
      <c r="G1600" s="261">
        <v>38</v>
      </c>
      <c r="H1600" s="123">
        <f>+ICF[[#This Row],[Сума във Валута]]/RESOURCE!$F$2</f>
        <v>11.743727149951944</v>
      </c>
      <c r="I1600" s="259" t="s">
        <v>338</v>
      </c>
      <c r="J1600" s="119"/>
      <c r="K1600" s="119">
        <f t="shared" si="23"/>
        <v>44592</v>
      </c>
      <c r="L16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00" s="221" t="s">
        <v>321</v>
      </c>
      <c r="N1600" s="221" t="s">
        <v>956</v>
      </c>
      <c r="O1600" s="221" t="s">
        <v>4</v>
      </c>
      <c r="P1600" s="118"/>
    </row>
    <row r="1601" spans="2:16" x14ac:dyDescent="0.25">
      <c r="B1601" s="221" t="s">
        <v>73</v>
      </c>
      <c r="C1601" s="257" t="s">
        <v>714</v>
      </c>
      <c r="D1601" s="258">
        <v>44712</v>
      </c>
      <c r="E1601" s="221" t="s">
        <v>337</v>
      </c>
      <c r="F1601" s="260" t="s">
        <v>129</v>
      </c>
      <c r="G1601" s="261">
        <v>11750.757</v>
      </c>
      <c r="H1601" s="123">
        <f>+ICF[[#This Row],[Сума във Валута]]/RESOURCE!$F$2</f>
        <v>3631.5180003523114</v>
      </c>
      <c r="I1601" s="259" t="s">
        <v>338</v>
      </c>
      <c r="J1601" s="119"/>
      <c r="K1601" s="119">
        <f t="shared" si="23"/>
        <v>44592</v>
      </c>
      <c r="L16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01" s="221" t="s">
        <v>321</v>
      </c>
      <c r="N1601" s="221" t="s">
        <v>956</v>
      </c>
      <c r="O1601" s="221" t="s">
        <v>4</v>
      </c>
      <c r="P1601" s="118"/>
    </row>
    <row r="1602" spans="2:16" x14ac:dyDescent="0.25">
      <c r="B1602" s="221" t="s">
        <v>73</v>
      </c>
      <c r="C1602" s="257" t="s">
        <v>597</v>
      </c>
      <c r="D1602" s="258">
        <v>44665</v>
      </c>
      <c r="E1602" s="221" t="s">
        <v>337</v>
      </c>
      <c r="F1602" s="260" t="s">
        <v>129</v>
      </c>
      <c r="G1602" s="261">
        <v>89.353999999999999</v>
      </c>
      <c r="H1602" s="123">
        <f>+ICF[[#This Row],[Сума във Валута]]/RESOURCE!$F$2</f>
        <v>27.614447256758051</v>
      </c>
      <c r="I1602" s="259" t="s">
        <v>338</v>
      </c>
      <c r="J1602" s="119"/>
      <c r="K1602" s="119">
        <f t="shared" ref="K1602:K1665" si="24">$K$1</f>
        <v>44592</v>
      </c>
      <c r="L16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02" s="221" t="s">
        <v>321</v>
      </c>
      <c r="N1602" s="221" t="s">
        <v>956</v>
      </c>
      <c r="O1602" s="221" t="s">
        <v>4</v>
      </c>
      <c r="P1602" s="118"/>
    </row>
    <row r="1603" spans="2:16" x14ac:dyDescent="0.25">
      <c r="B1603" s="221" t="s">
        <v>73</v>
      </c>
      <c r="C1603" s="257" t="s">
        <v>597</v>
      </c>
      <c r="D1603" s="258">
        <v>44673</v>
      </c>
      <c r="E1603" s="221" t="s">
        <v>337</v>
      </c>
      <c r="F1603" s="260" t="s">
        <v>129</v>
      </c>
      <c r="G1603" s="261">
        <v>36.448999999999998</v>
      </c>
      <c r="H1603" s="123">
        <f>+ICF[[#This Row],[Сума във Валута]]/RESOURCE!$F$2</f>
        <v>11.264397654963116</v>
      </c>
      <c r="I1603" s="259" t="s">
        <v>338</v>
      </c>
      <c r="J1603" s="119"/>
      <c r="K1603" s="119">
        <f t="shared" si="24"/>
        <v>44592</v>
      </c>
      <c r="L16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03" s="221" t="s">
        <v>321</v>
      </c>
      <c r="N1603" s="221" t="s">
        <v>956</v>
      </c>
      <c r="O1603" s="221" t="s">
        <v>4</v>
      </c>
      <c r="P1603" s="118"/>
    </row>
    <row r="1604" spans="2:16" x14ac:dyDescent="0.25">
      <c r="B1604" s="221" t="s">
        <v>73</v>
      </c>
      <c r="C1604" s="257" t="s">
        <v>597</v>
      </c>
      <c r="D1604" s="258">
        <v>44712</v>
      </c>
      <c r="E1604" s="221" t="s">
        <v>337</v>
      </c>
      <c r="F1604" s="260" t="s">
        <v>129</v>
      </c>
      <c r="G1604" s="261">
        <v>660.75599999999997</v>
      </c>
      <c r="H1604" s="123">
        <f>+ICF[[#This Row],[Сума във Валута]]/RESOURCE!$F$2</f>
        <v>204.20363622878017</v>
      </c>
      <c r="I1604" s="259" t="s">
        <v>338</v>
      </c>
      <c r="J1604" s="119"/>
      <c r="K1604" s="119">
        <f t="shared" si="24"/>
        <v>44592</v>
      </c>
      <c r="L16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04" s="221" t="s">
        <v>321</v>
      </c>
      <c r="N1604" s="221" t="s">
        <v>956</v>
      </c>
      <c r="O1604" s="221" t="s">
        <v>4</v>
      </c>
      <c r="P1604" s="118"/>
    </row>
    <row r="1605" spans="2:16" x14ac:dyDescent="0.25">
      <c r="B1605" s="221" t="s">
        <v>73</v>
      </c>
      <c r="C1605" s="257" t="s">
        <v>374</v>
      </c>
      <c r="D1605" s="258">
        <v>44629</v>
      </c>
      <c r="E1605" s="221" t="s">
        <v>337</v>
      </c>
      <c r="F1605" s="260" t="s">
        <v>129</v>
      </c>
      <c r="G1605" s="261">
        <v>971.7</v>
      </c>
      <c r="H1605" s="123">
        <f>+ICF[[#This Row],[Сума във Валута]]/RESOURCE!$F$2</f>
        <v>300.29946504232379</v>
      </c>
      <c r="I1605" s="259" t="s">
        <v>338</v>
      </c>
      <c r="J1605" s="119"/>
      <c r="K1605" s="119">
        <f t="shared" si="24"/>
        <v>44592</v>
      </c>
      <c r="L16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605" s="221" t="s">
        <v>321</v>
      </c>
      <c r="N1605" s="221" t="s">
        <v>956</v>
      </c>
      <c r="O1605" s="221" t="s">
        <v>4</v>
      </c>
      <c r="P1605" s="118"/>
    </row>
    <row r="1606" spans="2:16" x14ac:dyDescent="0.25">
      <c r="B1606" s="221" t="s">
        <v>73</v>
      </c>
      <c r="C1606" s="257" t="s">
        <v>374</v>
      </c>
      <c r="D1606" s="258">
        <v>44640</v>
      </c>
      <c r="E1606" s="221" t="s">
        <v>337</v>
      </c>
      <c r="F1606" s="260" t="s">
        <v>129</v>
      </c>
      <c r="G1606" s="261">
        <v>971.7</v>
      </c>
      <c r="H1606" s="123">
        <f>+ICF[[#This Row],[Сума във Валута]]/RESOURCE!$F$2</f>
        <v>300.29946504232379</v>
      </c>
      <c r="I1606" s="259" t="s">
        <v>338</v>
      </c>
      <c r="J1606" s="119"/>
      <c r="K1606" s="119">
        <f t="shared" si="24"/>
        <v>44592</v>
      </c>
      <c r="L16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606" s="221" t="s">
        <v>321</v>
      </c>
      <c r="N1606" s="221" t="s">
        <v>956</v>
      </c>
      <c r="O1606" s="221" t="s">
        <v>4</v>
      </c>
      <c r="P1606" s="118"/>
    </row>
    <row r="1607" spans="2:16" x14ac:dyDescent="0.25">
      <c r="B1607" s="221" t="s">
        <v>73</v>
      </c>
      <c r="C1607" s="257" t="s">
        <v>374</v>
      </c>
      <c r="D1607" s="258">
        <v>44647</v>
      </c>
      <c r="E1607" s="221" t="s">
        <v>337</v>
      </c>
      <c r="F1607" s="260" t="s">
        <v>129</v>
      </c>
      <c r="G1607" s="261">
        <v>971.7</v>
      </c>
      <c r="H1607" s="123">
        <f>+ICF[[#This Row],[Сума във Валута]]/RESOURCE!$F$2</f>
        <v>300.29946504232379</v>
      </c>
      <c r="I1607" s="259" t="s">
        <v>338</v>
      </c>
      <c r="J1607" s="119"/>
      <c r="K1607" s="119">
        <f t="shared" si="24"/>
        <v>44592</v>
      </c>
      <c r="L16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607" s="221" t="s">
        <v>321</v>
      </c>
      <c r="N1607" s="221" t="s">
        <v>956</v>
      </c>
      <c r="O1607" s="221" t="s">
        <v>4</v>
      </c>
      <c r="P1607" s="118"/>
    </row>
    <row r="1608" spans="2:16" x14ac:dyDescent="0.25">
      <c r="B1608" s="221" t="s">
        <v>73</v>
      </c>
      <c r="C1608" s="257" t="s">
        <v>374</v>
      </c>
      <c r="D1608" s="258">
        <v>44648</v>
      </c>
      <c r="E1608" s="221" t="s">
        <v>337</v>
      </c>
      <c r="F1608" s="260" t="s">
        <v>129</v>
      </c>
      <c r="G1608" s="261">
        <v>436.97300000000001</v>
      </c>
      <c r="H1608" s="123">
        <f>+ICF[[#This Row],[Сума във Валута]]/RESOURCE!$F$2</f>
        <v>135.04451799726186</v>
      </c>
      <c r="I1608" s="259" t="s">
        <v>338</v>
      </c>
      <c r="J1608" s="119"/>
      <c r="K1608" s="119">
        <f t="shared" si="24"/>
        <v>44592</v>
      </c>
      <c r="L16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08" s="221" t="s">
        <v>321</v>
      </c>
      <c r="N1608" s="221" t="s">
        <v>956</v>
      </c>
      <c r="O1608" s="221" t="s">
        <v>4</v>
      </c>
      <c r="P1608" s="118"/>
    </row>
    <row r="1609" spans="2:16" x14ac:dyDescent="0.25">
      <c r="B1609" s="221" t="s">
        <v>73</v>
      </c>
      <c r="C1609" s="257" t="s">
        <v>374</v>
      </c>
      <c r="D1609" s="258">
        <v>44659</v>
      </c>
      <c r="E1609" s="221" t="s">
        <v>337</v>
      </c>
      <c r="F1609" s="260" t="s">
        <v>129</v>
      </c>
      <c r="G1609" s="261">
        <v>991.12300000000005</v>
      </c>
      <c r="H1609" s="123">
        <f>+ICF[[#This Row],[Сума във Валута]]/RESOURCE!$F$2</f>
        <v>306.30205484320578</v>
      </c>
      <c r="I1609" s="259" t="s">
        <v>338</v>
      </c>
      <c r="J1609" s="119"/>
      <c r="K1609" s="119">
        <f t="shared" si="24"/>
        <v>44592</v>
      </c>
      <c r="L16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09" s="221" t="s">
        <v>321</v>
      </c>
      <c r="N1609" s="221" t="s">
        <v>956</v>
      </c>
      <c r="O1609" s="221" t="s">
        <v>4</v>
      </c>
      <c r="P1609" s="118"/>
    </row>
    <row r="1610" spans="2:16" x14ac:dyDescent="0.25">
      <c r="B1610" s="221" t="s">
        <v>73</v>
      </c>
      <c r="C1610" s="257" t="s">
        <v>374</v>
      </c>
      <c r="D1610" s="258">
        <v>44663</v>
      </c>
      <c r="E1610" s="221" t="s">
        <v>337</v>
      </c>
      <c r="F1610" s="260" t="s">
        <v>129</v>
      </c>
      <c r="G1610" s="261">
        <v>991.12300000000005</v>
      </c>
      <c r="H1610" s="123">
        <f>+ICF[[#This Row],[Сума във Валута]]/RESOURCE!$F$2</f>
        <v>306.30205484320578</v>
      </c>
      <c r="I1610" s="259" t="s">
        <v>338</v>
      </c>
      <c r="J1610" s="119"/>
      <c r="K1610" s="119">
        <f t="shared" si="24"/>
        <v>44592</v>
      </c>
      <c r="L16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10" s="221" t="s">
        <v>321</v>
      </c>
      <c r="N1610" s="221" t="s">
        <v>956</v>
      </c>
      <c r="O1610" s="221" t="s">
        <v>4</v>
      </c>
      <c r="P1610" s="118"/>
    </row>
    <row r="1611" spans="2:16" x14ac:dyDescent="0.25">
      <c r="B1611" s="221" t="s">
        <v>73</v>
      </c>
      <c r="C1611" s="257" t="s">
        <v>374</v>
      </c>
      <c r="D1611" s="258">
        <v>44672</v>
      </c>
      <c r="E1611" s="221" t="s">
        <v>337</v>
      </c>
      <c r="F1611" s="260" t="s">
        <v>129</v>
      </c>
      <c r="G1611" s="261">
        <v>991.12300000000005</v>
      </c>
      <c r="H1611" s="123">
        <f>+ICF[[#This Row],[Сума във Валута]]/RESOURCE!$F$2</f>
        <v>306.30205484320578</v>
      </c>
      <c r="I1611" s="259" t="s">
        <v>338</v>
      </c>
      <c r="J1611" s="119"/>
      <c r="K1611" s="119">
        <f t="shared" si="24"/>
        <v>44592</v>
      </c>
      <c r="L16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11" s="221" t="s">
        <v>321</v>
      </c>
      <c r="N1611" s="221" t="s">
        <v>956</v>
      </c>
      <c r="O1611" s="221" t="s">
        <v>4</v>
      </c>
      <c r="P1611" s="118"/>
    </row>
    <row r="1612" spans="2:16" x14ac:dyDescent="0.25">
      <c r="B1612" s="221" t="s">
        <v>73</v>
      </c>
      <c r="C1612" s="257" t="s">
        <v>374</v>
      </c>
      <c r="D1612" s="258">
        <v>44675</v>
      </c>
      <c r="E1612" s="221" t="s">
        <v>337</v>
      </c>
      <c r="F1612" s="260" t="s">
        <v>129</v>
      </c>
      <c r="G1612" s="261">
        <v>991.12300000000005</v>
      </c>
      <c r="H1612" s="123">
        <f>+ICF[[#This Row],[Сума във Валута]]/RESOURCE!$F$2</f>
        <v>306.30205484320578</v>
      </c>
      <c r="I1612" s="259" t="s">
        <v>338</v>
      </c>
      <c r="J1612" s="119"/>
      <c r="K1612" s="119">
        <f t="shared" si="24"/>
        <v>44592</v>
      </c>
      <c r="L16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12" s="221" t="s">
        <v>321</v>
      </c>
      <c r="N1612" s="221" t="s">
        <v>956</v>
      </c>
      <c r="O1612" s="221" t="s">
        <v>4</v>
      </c>
      <c r="P1612" s="118"/>
    </row>
    <row r="1613" spans="2:16" x14ac:dyDescent="0.25">
      <c r="B1613" s="221" t="s">
        <v>73</v>
      </c>
      <c r="C1613" s="257" t="s">
        <v>382</v>
      </c>
      <c r="D1613" s="258">
        <v>43713</v>
      </c>
      <c r="E1613" s="221" t="s">
        <v>337</v>
      </c>
      <c r="F1613" s="260" t="s">
        <v>129</v>
      </c>
      <c r="G1613" s="261">
        <v>-0.6</v>
      </c>
      <c r="H1613" s="123">
        <f>+ICF[[#This Row],[Сума във Валута]]/RESOURCE!$F$2</f>
        <v>-0.18542727078871488</v>
      </c>
      <c r="I1613" s="259" t="s">
        <v>338</v>
      </c>
      <c r="J1613" s="119"/>
      <c r="K1613" s="119">
        <f t="shared" si="24"/>
        <v>44592</v>
      </c>
      <c r="L16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13" s="221" t="s">
        <v>321</v>
      </c>
      <c r="N1613" s="221" t="s">
        <v>956</v>
      </c>
      <c r="O1613" s="221" t="s">
        <v>4</v>
      </c>
      <c r="P1613" s="118"/>
    </row>
    <row r="1614" spans="2:16" x14ac:dyDescent="0.25">
      <c r="B1614" s="221" t="s">
        <v>73</v>
      </c>
      <c r="C1614" s="257" t="s">
        <v>382</v>
      </c>
      <c r="D1614" s="258">
        <v>43738</v>
      </c>
      <c r="E1614" s="221" t="s">
        <v>337</v>
      </c>
      <c r="F1614" s="260" t="s">
        <v>129</v>
      </c>
      <c r="G1614" s="261">
        <v>-0.6</v>
      </c>
      <c r="H1614" s="123">
        <f>+ICF[[#This Row],[Сума във Валута]]/RESOURCE!$F$2</f>
        <v>-0.18542727078871488</v>
      </c>
      <c r="I1614" s="259" t="s">
        <v>338</v>
      </c>
      <c r="J1614" s="119"/>
      <c r="K1614" s="119">
        <f t="shared" si="24"/>
        <v>44592</v>
      </c>
      <c r="L16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14" s="221" t="s">
        <v>321</v>
      </c>
      <c r="N1614" s="221" t="s">
        <v>956</v>
      </c>
      <c r="O1614" s="221" t="s">
        <v>4</v>
      </c>
      <c r="P1614" s="118"/>
    </row>
    <row r="1615" spans="2:16" x14ac:dyDescent="0.25">
      <c r="B1615" s="221" t="s">
        <v>73</v>
      </c>
      <c r="C1615" s="257" t="s">
        <v>382</v>
      </c>
      <c r="D1615" s="258">
        <v>44648</v>
      </c>
      <c r="E1615" s="221" t="s">
        <v>337</v>
      </c>
      <c r="F1615" s="260" t="s">
        <v>129</v>
      </c>
      <c r="G1615" s="261">
        <v>112.98</v>
      </c>
      <c r="H1615" s="123">
        <f>+ICF[[#This Row],[Сума във Валута]]/RESOURCE!$F$2</f>
        <v>34.915955089515016</v>
      </c>
      <c r="I1615" s="259" t="s">
        <v>338</v>
      </c>
      <c r="J1615" s="119"/>
      <c r="K1615" s="119">
        <f t="shared" si="24"/>
        <v>44592</v>
      </c>
      <c r="L16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15" s="221" t="s">
        <v>321</v>
      </c>
      <c r="N1615" s="221" t="s">
        <v>956</v>
      </c>
      <c r="O1615" s="221" t="s">
        <v>4</v>
      </c>
      <c r="P1615" s="118"/>
    </row>
    <row r="1616" spans="2:16" x14ac:dyDescent="0.25">
      <c r="B1616" s="221" t="s">
        <v>73</v>
      </c>
      <c r="C1616" s="257" t="s">
        <v>713</v>
      </c>
      <c r="D1616" s="258">
        <v>44712</v>
      </c>
      <c r="E1616" s="221" t="s">
        <v>337</v>
      </c>
      <c r="F1616" s="260" t="s">
        <v>129</v>
      </c>
      <c r="G1616" s="261">
        <v>14581.13</v>
      </c>
      <c r="H1616" s="123">
        <f>+ICF[[#This Row],[Сума във Валута]]/RESOURCE!$F$2</f>
        <v>4506.2319015257572</v>
      </c>
      <c r="I1616" s="259" t="s">
        <v>338</v>
      </c>
      <c r="J1616" s="119"/>
      <c r="K1616" s="119">
        <f t="shared" si="24"/>
        <v>44592</v>
      </c>
      <c r="L16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16" s="221" t="s">
        <v>321</v>
      </c>
      <c r="N1616" s="221" t="s">
        <v>956</v>
      </c>
      <c r="O1616" s="221" t="s">
        <v>4</v>
      </c>
      <c r="P1616" s="118"/>
    </row>
    <row r="1617" spans="2:16" x14ac:dyDescent="0.25">
      <c r="B1617" s="221" t="s">
        <v>73</v>
      </c>
      <c r="C1617" s="257" t="s">
        <v>925</v>
      </c>
      <c r="D1617" s="258">
        <v>44651</v>
      </c>
      <c r="E1617" s="221" t="s">
        <v>337</v>
      </c>
      <c r="F1617" s="260" t="s">
        <v>129</v>
      </c>
      <c r="G1617" s="261">
        <v>20.724</v>
      </c>
      <c r="H1617" s="123">
        <f>+ICF[[#This Row],[Сума във Валута]]/RESOURCE!$F$2</f>
        <v>6.4046579330422126</v>
      </c>
      <c r="I1617" s="259" t="s">
        <v>338</v>
      </c>
      <c r="J1617" s="119"/>
      <c r="K1617" s="119">
        <f t="shared" si="24"/>
        <v>44592</v>
      </c>
      <c r="L16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17" s="221" t="s">
        <v>321</v>
      </c>
      <c r="N1617" s="221" t="s">
        <v>956</v>
      </c>
      <c r="O1617" s="221" t="s">
        <v>4</v>
      </c>
      <c r="P1617" s="118"/>
    </row>
    <row r="1618" spans="2:16" x14ac:dyDescent="0.25">
      <c r="B1618" s="221" t="s">
        <v>73</v>
      </c>
      <c r="C1618" s="257" t="s">
        <v>925</v>
      </c>
      <c r="D1618" s="258">
        <v>44682</v>
      </c>
      <c r="E1618" s="221" t="s">
        <v>337</v>
      </c>
      <c r="F1618" s="260" t="s">
        <v>129</v>
      </c>
      <c r="G1618" s="261">
        <v>651.37300000000005</v>
      </c>
      <c r="H1618" s="123">
        <f>+ICF[[#This Row],[Сума във Валута]]/RESOURCE!$F$2</f>
        <v>201.30386275909601</v>
      </c>
      <c r="I1618" s="259" t="s">
        <v>338</v>
      </c>
      <c r="J1618" s="119"/>
      <c r="K1618" s="119">
        <f t="shared" si="24"/>
        <v>44592</v>
      </c>
      <c r="L16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18" s="221" t="s">
        <v>321</v>
      </c>
      <c r="N1618" s="221" t="s">
        <v>956</v>
      </c>
      <c r="O1618" s="221" t="s">
        <v>4</v>
      </c>
      <c r="P1618" s="118"/>
    </row>
    <row r="1619" spans="2:16" x14ac:dyDescent="0.25">
      <c r="B1619" s="221" t="s">
        <v>73</v>
      </c>
      <c r="C1619" s="257" t="s">
        <v>846</v>
      </c>
      <c r="D1619" s="258">
        <v>44652</v>
      </c>
      <c r="E1619" s="221" t="s">
        <v>337</v>
      </c>
      <c r="F1619" s="260" t="s">
        <v>129</v>
      </c>
      <c r="G1619" s="261">
        <v>718.32</v>
      </c>
      <c r="H1619" s="123">
        <f>+ICF[[#This Row],[Сума във Валута]]/RESOURCE!$F$2</f>
        <v>221.99352858824949</v>
      </c>
      <c r="I1619" s="259" t="s">
        <v>338</v>
      </c>
      <c r="J1619" s="119"/>
      <c r="K1619" s="119">
        <f t="shared" si="24"/>
        <v>44592</v>
      </c>
      <c r="L16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19" s="221" t="s">
        <v>321</v>
      </c>
      <c r="N1619" s="221" t="s">
        <v>956</v>
      </c>
      <c r="O1619" s="221" t="s">
        <v>4</v>
      </c>
      <c r="P1619" s="118"/>
    </row>
    <row r="1620" spans="2:16" x14ac:dyDescent="0.25">
      <c r="B1620" s="221" t="s">
        <v>73</v>
      </c>
      <c r="C1620" s="257" t="s">
        <v>423</v>
      </c>
      <c r="D1620" s="258">
        <v>44497</v>
      </c>
      <c r="E1620" s="221" t="s">
        <v>337</v>
      </c>
      <c r="F1620" s="260" t="s">
        <v>129</v>
      </c>
      <c r="G1620" s="261">
        <v>0.13400000000000001</v>
      </c>
      <c r="H1620" s="123">
        <f>+ICF[[#This Row],[Сума във Валута]]/RESOURCE!$F$2</f>
        <v>4.1412090476146329E-2</v>
      </c>
      <c r="I1620" s="259" t="s">
        <v>338</v>
      </c>
      <c r="J1620" s="119"/>
      <c r="K1620" s="119">
        <f t="shared" si="24"/>
        <v>44592</v>
      </c>
      <c r="L16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20" s="221" t="s">
        <v>321</v>
      </c>
      <c r="N1620" s="221" t="s">
        <v>956</v>
      </c>
      <c r="O1620" s="221" t="s">
        <v>4</v>
      </c>
      <c r="P1620" s="118"/>
    </row>
    <row r="1621" spans="2:16" x14ac:dyDescent="0.25">
      <c r="B1621" s="221" t="s">
        <v>73</v>
      </c>
      <c r="C1621" s="257" t="s">
        <v>423</v>
      </c>
      <c r="D1621" s="258">
        <v>44513</v>
      </c>
      <c r="E1621" s="221" t="s">
        <v>337</v>
      </c>
      <c r="F1621" s="260" t="s">
        <v>129</v>
      </c>
      <c r="G1621" s="261">
        <v>-0.26800000000000002</v>
      </c>
      <c r="H1621" s="123">
        <f>+ICF[[#This Row],[Сума във Валута]]/RESOURCE!$F$2</f>
        <v>-8.2824180952292659E-2</v>
      </c>
      <c r="I1621" s="259" t="s">
        <v>338</v>
      </c>
      <c r="J1621" s="119"/>
      <c r="K1621" s="119">
        <f t="shared" si="24"/>
        <v>44592</v>
      </c>
      <c r="L16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21" s="221" t="s">
        <v>321</v>
      </c>
      <c r="N1621" s="221" t="s">
        <v>956</v>
      </c>
      <c r="O1621" s="221" t="s">
        <v>4</v>
      </c>
      <c r="P1621" s="118"/>
    </row>
    <row r="1622" spans="2:16" x14ac:dyDescent="0.25">
      <c r="B1622" s="221" t="s">
        <v>73</v>
      </c>
      <c r="C1622" s="257" t="s">
        <v>423</v>
      </c>
      <c r="D1622" s="258">
        <v>44712</v>
      </c>
      <c r="E1622" s="221" t="s">
        <v>337</v>
      </c>
      <c r="F1622" s="260" t="s">
        <v>129</v>
      </c>
      <c r="G1622" s="261">
        <v>4447.7640000000001</v>
      </c>
      <c r="H1622" s="123">
        <f>+ICF[[#This Row],[Сума във Валута]]/RESOURCE!$F$2</f>
        <v>1374.5612327204963</v>
      </c>
      <c r="I1622" s="259" t="s">
        <v>338</v>
      </c>
      <c r="J1622" s="119"/>
      <c r="K1622" s="119">
        <f t="shared" si="24"/>
        <v>44592</v>
      </c>
      <c r="L16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22" s="221" t="s">
        <v>321</v>
      </c>
      <c r="N1622" s="221" t="s">
        <v>956</v>
      </c>
      <c r="O1622" s="221" t="s">
        <v>4</v>
      </c>
      <c r="P1622" s="118"/>
    </row>
    <row r="1623" spans="2:16" x14ac:dyDescent="0.25">
      <c r="B1623" s="221" t="s">
        <v>73</v>
      </c>
      <c r="C1623" s="257" t="s">
        <v>1095</v>
      </c>
      <c r="D1623" s="258">
        <v>44192</v>
      </c>
      <c r="E1623" s="221" t="s">
        <v>337</v>
      </c>
      <c r="F1623" s="260" t="s">
        <v>129</v>
      </c>
      <c r="G1623" s="261">
        <v>13823.226000000001</v>
      </c>
      <c r="H1623" s="123">
        <f>+ICF[[#This Row],[Сума във Валута]]/RESOURCE!$F$2</f>
        <v>4272.0051177926734</v>
      </c>
      <c r="I1623" s="259" t="s">
        <v>338</v>
      </c>
      <c r="J1623" s="119"/>
      <c r="K1623" s="119">
        <f t="shared" si="24"/>
        <v>44592</v>
      </c>
      <c r="L16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23" s="221" t="s">
        <v>321</v>
      </c>
      <c r="N1623" s="221" t="s">
        <v>956</v>
      </c>
      <c r="O1623" s="221" t="s">
        <v>4</v>
      </c>
      <c r="P1623" s="118"/>
    </row>
    <row r="1624" spans="2:16" x14ac:dyDescent="0.25">
      <c r="B1624" s="221" t="s">
        <v>73</v>
      </c>
      <c r="C1624" s="257" t="s">
        <v>1095</v>
      </c>
      <c r="D1624" s="258">
        <v>44224</v>
      </c>
      <c r="E1624" s="221" t="s">
        <v>337</v>
      </c>
      <c r="F1624" s="260" t="s">
        <v>129</v>
      </c>
      <c r="G1624" s="261">
        <v>6119.9960000000001</v>
      </c>
      <c r="H1624" s="123">
        <f>+ICF[[#This Row],[Сума във Валута]]/RESOURCE!$F$2</f>
        <v>1891.3569258630866</v>
      </c>
      <c r="I1624" s="259" t="s">
        <v>338</v>
      </c>
      <c r="J1624" s="119"/>
      <c r="K1624" s="119">
        <f t="shared" si="24"/>
        <v>44592</v>
      </c>
      <c r="L16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24" s="221" t="s">
        <v>321</v>
      </c>
      <c r="N1624" s="221" t="s">
        <v>956</v>
      </c>
      <c r="O1624" s="221" t="s">
        <v>4</v>
      </c>
      <c r="P1624" s="118"/>
    </row>
    <row r="1625" spans="2:16" x14ac:dyDescent="0.25">
      <c r="B1625" s="221" t="s">
        <v>73</v>
      </c>
      <c r="C1625" s="257" t="s">
        <v>1095</v>
      </c>
      <c r="D1625" s="258">
        <v>44389</v>
      </c>
      <c r="E1625" s="221" t="s">
        <v>337</v>
      </c>
      <c r="F1625" s="260" t="s">
        <v>129</v>
      </c>
      <c r="G1625" s="261">
        <v>4917.9939999999997</v>
      </c>
      <c r="H1625" s="123">
        <f>+ICF[[#This Row],[Сума във Валута]]/RESOURCE!$F$2</f>
        <v>1519.8836752921252</v>
      </c>
      <c r="I1625" s="259" t="s">
        <v>338</v>
      </c>
      <c r="J1625" s="119"/>
      <c r="K1625" s="119">
        <f t="shared" si="24"/>
        <v>44592</v>
      </c>
      <c r="L16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25" s="221" t="s">
        <v>321</v>
      </c>
      <c r="N1625" s="221" t="s">
        <v>956</v>
      </c>
      <c r="O1625" s="221" t="s">
        <v>4</v>
      </c>
      <c r="P1625" s="118"/>
    </row>
    <row r="1626" spans="2:16" x14ac:dyDescent="0.25">
      <c r="B1626" s="221" t="s">
        <v>73</v>
      </c>
      <c r="C1626" s="257" t="s">
        <v>525</v>
      </c>
      <c r="D1626" s="258">
        <v>44712</v>
      </c>
      <c r="E1626" s="221" t="s">
        <v>337</v>
      </c>
      <c r="F1626" s="260" t="s">
        <v>129</v>
      </c>
      <c r="G1626" s="261">
        <v>13682.067999999999</v>
      </c>
      <c r="H1626" s="123">
        <f>+ICF[[#This Row],[Сума във Валута]]/RESOURCE!$F$2</f>
        <v>4228.3808799760182</v>
      </c>
      <c r="I1626" s="259" t="s">
        <v>338</v>
      </c>
      <c r="J1626" s="119"/>
      <c r="K1626" s="119">
        <f t="shared" si="24"/>
        <v>44592</v>
      </c>
      <c r="L16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26" s="221" t="s">
        <v>321</v>
      </c>
      <c r="N1626" s="221" t="s">
        <v>956</v>
      </c>
      <c r="O1626" s="221" t="s">
        <v>4</v>
      </c>
      <c r="P1626" s="118"/>
    </row>
    <row r="1627" spans="2:16" x14ac:dyDescent="0.25">
      <c r="B1627" s="221" t="s">
        <v>73</v>
      </c>
      <c r="C1627" s="257" t="s">
        <v>617</v>
      </c>
      <c r="D1627" s="258">
        <v>44712</v>
      </c>
      <c r="E1627" s="221" t="s">
        <v>337</v>
      </c>
      <c r="F1627" s="260" t="s">
        <v>129</v>
      </c>
      <c r="G1627" s="261">
        <v>2579.5340000000001</v>
      </c>
      <c r="H1627" s="123">
        <f>+ICF[[#This Row],[Сума във Валута]]/RESOURCE!$F$2</f>
        <v>797.19324921116151</v>
      </c>
      <c r="I1627" s="259" t="s">
        <v>338</v>
      </c>
      <c r="J1627" s="119"/>
      <c r="K1627" s="119">
        <f t="shared" si="24"/>
        <v>44592</v>
      </c>
      <c r="L16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27" s="221" t="s">
        <v>321</v>
      </c>
      <c r="N1627" s="221" t="s">
        <v>956</v>
      </c>
      <c r="O1627" s="221" t="s">
        <v>4</v>
      </c>
      <c r="P1627" s="118"/>
    </row>
    <row r="1628" spans="2:16" x14ac:dyDescent="0.25">
      <c r="B1628" s="221" t="s">
        <v>73</v>
      </c>
      <c r="C1628" s="257" t="s">
        <v>469</v>
      </c>
      <c r="D1628" s="258">
        <v>44732</v>
      </c>
      <c r="E1628" s="221" t="s">
        <v>337</v>
      </c>
      <c r="F1628" s="260" t="s">
        <v>129</v>
      </c>
      <c r="G1628" s="261">
        <v>2800</v>
      </c>
      <c r="H1628" s="123">
        <f>+ICF[[#This Row],[Сума във Валута]]/RESOURCE!$F$2</f>
        <v>865.32726368066949</v>
      </c>
      <c r="I1628" s="259" t="s">
        <v>338</v>
      </c>
      <c r="J1628" s="119"/>
      <c r="K1628" s="119">
        <f t="shared" si="24"/>
        <v>44592</v>
      </c>
      <c r="L16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28" s="221" t="s">
        <v>321</v>
      </c>
      <c r="N1628" s="221" t="s">
        <v>956</v>
      </c>
      <c r="O1628" s="221" t="s">
        <v>4</v>
      </c>
      <c r="P1628" s="118"/>
    </row>
    <row r="1629" spans="2:16" x14ac:dyDescent="0.25">
      <c r="B1629" s="221" t="s">
        <v>73</v>
      </c>
      <c r="C1629" s="257" t="s">
        <v>469</v>
      </c>
      <c r="D1629" s="258">
        <v>44742</v>
      </c>
      <c r="E1629" s="221" t="s">
        <v>337</v>
      </c>
      <c r="F1629" s="260" t="s">
        <v>129</v>
      </c>
      <c r="G1629" s="261">
        <v>4199.9350000000004</v>
      </c>
      <c r="H1629" s="123">
        <f>+ICF[[#This Row],[Сума във Валута]]/RESOURCE!$F$2</f>
        <v>1297.970807566669</v>
      </c>
      <c r="I1629" s="259" t="s">
        <v>338</v>
      </c>
      <c r="J1629" s="119"/>
      <c r="K1629" s="119">
        <f t="shared" si="24"/>
        <v>44592</v>
      </c>
      <c r="L16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29" s="221" t="s">
        <v>321</v>
      </c>
      <c r="N1629" s="221" t="s">
        <v>956</v>
      </c>
      <c r="O1629" s="221" t="s">
        <v>4</v>
      </c>
      <c r="P1629" s="118"/>
    </row>
    <row r="1630" spans="2:16" x14ac:dyDescent="0.25">
      <c r="B1630" s="221" t="s">
        <v>73</v>
      </c>
      <c r="C1630" s="257" t="s">
        <v>670</v>
      </c>
      <c r="D1630" s="258">
        <v>44712</v>
      </c>
      <c r="E1630" s="221" t="s">
        <v>337</v>
      </c>
      <c r="F1630" s="260" t="s">
        <v>129</v>
      </c>
      <c r="G1630" s="261">
        <v>14623.949000000001</v>
      </c>
      <c r="H1630" s="123">
        <f>+ICF[[#This Row],[Сума във Валута]]/RESOURCE!$F$2</f>
        <v>4519.4649187055938</v>
      </c>
      <c r="I1630" s="259" t="s">
        <v>338</v>
      </c>
      <c r="J1630" s="119"/>
      <c r="K1630" s="119">
        <f t="shared" si="24"/>
        <v>44592</v>
      </c>
      <c r="L16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30" s="221" t="s">
        <v>321</v>
      </c>
      <c r="N1630" s="221" t="s">
        <v>956</v>
      </c>
      <c r="O1630" s="221" t="s">
        <v>4</v>
      </c>
      <c r="P1630" s="118"/>
    </row>
    <row r="1631" spans="2:16" x14ac:dyDescent="0.25">
      <c r="B1631" s="221" t="s">
        <v>73</v>
      </c>
      <c r="C1631" s="257" t="s">
        <v>1307</v>
      </c>
      <c r="D1631" s="258">
        <v>44285</v>
      </c>
      <c r="E1631" s="221" t="s">
        <v>337</v>
      </c>
      <c r="F1631" s="260" t="s">
        <v>129</v>
      </c>
      <c r="G1631" s="261">
        <v>2108.7330000000002</v>
      </c>
      <c r="H1631" s="123">
        <f>+ICF[[#This Row],[Сума във Валута]]/RESOURCE!$F$2</f>
        <v>651.69434168683188</v>
      </c>
      <c r="I1631" s="259" t="s">
        <v>338</v>
      </c>
      <c r="J1631" s="119"/>
      <c r="K1631" s="119">
        <f t="shared" si="24"/>
        <v>44592</v>
      </c>
      <c r="L16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31" s="221" t="s">
        <v>321</v>
      </c>
      <c r="N1631" s="221" t="s">
        <v>956</v>
      </c>
      <c r="O1631" s="221" t="s">
        <v>4</v>
      </c>
      <c r="P1631" s="118"/>
    </row>
    <row r="1632" spans="2:16" x14ac:dyDescent="0.25">
      <c r="B1632" s="221" t="s">
        <v>73</v>
      </c>
      <c r="C1632" s="257" t="s">
        <v>1307</v>
      </c>
      <c r="D1632" s="258">
        <v>44314</v>
      </c>
      <c r="E1632" s="221" t="s">
        <v>337</v>
      </c>
      <c r="F1632" s="260" t="s">
        <v>129</v>
      </c>
      <c r="G1632" s="261">
        <v>2200.6010000000001</v>
      </c>
      <c r="H1632" s="123">
        <f>+ICF[[#This Row],[Сума във Валута]]/RESOURCE!$F$2</f>
        <v>680.08572920819472</v>
      </c>
      <c r="I1632" s="259" t="s">
        <v>338</v>
      </c>
      <c r="J1632" s="119"/>
      <c r="K1632" s="119">
        <f t="shared" si="24"/>
        <v>44592</v>
      </c>
      <c r="L16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32" s="221" t="s">
        <v>321</v>
      </c>
      <c r="N1632" s="221" t="s">
        <v>956</v>
      </c>
      <c r="O1632" s="221" t="s">
        <v>4</v>
      </c>
      <c r="P1632" s="118"/>
    </row>
    <row r="1633" spans="2:16" x14ac:dyDescent="0.25">
      <c r="B1633" s="221" t="s">
        <v>73</v>
      </c>
      <c r="C1633" s="257" t="s">
        <v>349</v>
      </c>
      <c r="D1633" s="258">
        <v>44575</v>
      </c>
      <c r="E1633" s="221" t="s">
        <v>337</v>
      </c>
      <c r="F1633" s="260" t="s">
        <v>129</v>
      </c>
      <c r="G1633" s="261">
        <v>225.51</v>
      </c>
      <c r="H1633" s="123">
        <f>+ICF[[#This Row],[Сума във Валута]]/RESOURCE!$F$2</f>
        <v>69.692839725938484</v>
      </c>
      <c r="I1633" s="259" t="s">
        <v>338</v>
      </c>
      <c r="J1633" s="119"/>
      <c r="K1633" s="119">
        <f t="shared" si="24"/>
        <v>44592</v>
      </c>
      <c r="L16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33" s="221" t="s">
        <v>321</v>
      </c>
      <c r="N1633" s="221" t="s">
        <v>956</v>
      </c>
      <c r="O1633" s="221" t="s">
        <v>4</v>
      </c>
      <c r="P1633" s="118"/>
    </row>
    <row r="1634" spans="2:16" x14ac:dyDescent="0.25">
      <c r="B1634" s="221" t="s">
        <v>73</v>
      </c>
      <c r="C1634" s="257" t="s">
        <v>616</v>
      </c>
      <c r="D1634" s="258">
        <v>44682</v>
      </c>
      <c r="E1634" s="221" t="s">
        <v>337</v>
      </c>
      <c r="F1634" s="260" t="s">
        <v>129</v>
      </c>
      <c r="G1634" s="261">
        <v>1372.2280000000001</v>
      </c>
      <c r="H1634" s="123">
        <f>+ICF[[#This Row],[Сума във Валута]]/RESOURCE!$F$2</f>
        <v>424.0808215664278</v>
      </c>
      <c r="I1634" s="259" t="s">
        <v>338</v>
      </c>
      <c r="J1634" s="119"/>
      <c r="K1634" s="119">
        <f t="shared" si="24"/>
        <v>44592</v>
      </c>
      <c r="L16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34" s="221" t="s">
        <v>321</v>
      </c>
      <c r="N1634" s="221" t="s">
        <v>956</v>
      </c>
      <c r="O1634" s="221" t="s">
        <v>4</v>
      </c>
      <c r="P1634" s="118"/>
    </row>
    <row r="1635" spans="2:16" x14ac:dyDescent="0.25">
      <c r="B1635" s="221" t="s">
        <v>73</v>
      </c>
      <c r="C1635" s="257" t="s">
        <v>649</v>
      </c>
      <c r="D1635" s="258">
        <v>44652</v>
      </c>
      <c r="E1635" s="221" t="s">
        <v>337</v>
      </c>
      <c r="F1635" s="260" t="s">
        <v>129</v>
      </c>
      <c r="G1635" s="261">
        <v>2841.4389999999999</v>
      </c>
      <c r="H1635" s="123">
        <f>+ICF[[#This Row],[Сума във Валута]]/RESOURCE!$F$2</f>
        <v>878.13379813769211</v>
      </c>
      <c r="I1635" s="259" t="s">
        <v>338</v>
      </c>
      <c r="J1635" s="119"/>
      <c r="K1635" s="119">
        <f t="shared" si="24"/>
        <v>44592</v>
      </c>
      <c r="L16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35" s="221" t="s">
        <v>321</v>
      </c>
      <c r="N1635" s="221" t="s">
        <v>956</v>
      </c>
      <c r="O1635" s="221" t="s">
        <v>4</v>
      </c>
      <c r="P1635" s="118"/>
    </row>
    <row r="1636" spans="2:16" x14ac:dyDescent="0.25">
      <c r="B1636" s="221" t="s">
        <v>73</v>
      </c>
      <c r="C1636" s="257" t="s">
        <v>662</v>
      </c>
      <c r="D1636" s="258">
        <v>44681</v>
      </c>
      <c r="E1636" s="221" t="s">
        <v>337</v>
      </c>
      <c r="F1636" s="260" t="s">
        <v>129</v>
      </c>
      <c r="G1636" s="261">
        <v>5912.1279999999997</v>
      </c>
      <c r="H1636" s="123">
        <f>+ICF[[#This Row],[Сума във Валута]]/RESOURCE!$F$2</f>
        <v>1827.1162659892389</v>
      </c>
      <c r="I1636" s="259" t="s">
        <v>338</v>
      </c>
      <c r="J1636" s="119"/>
      <c r="K1636" s="119">
        <f t="shared" si="24"/>
        <v>44592</v>
      </c>
      <c r="L16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36" s="221" t="s">
        <v>321</v>
      </c>
      <c r="N1636" s="221" t="s">
        <v>956</v>
      </c>
      <c r="O1636" s="221" t="s">
        <v>4</v>
      </c>
      <c r="P1636" s="118"/>
    </row>
    <row r="1637" spans="2:16" x14ac:dyDescent="0.25">
      <c r="B1637" s="221" t="s">
        <v>73</v>
      </c>
      <c r="C1637" s="257" t="s">
        <v>662</v>
      </c>
      <c r="D1637" s="258">
        <v>44712</v>
      </c>
      <c r="E1637" s="221" t="s">
        <v>337</v>
      </c>
      <c r="F1637" s="260" t="s">
        <v>129</v>
      </c>
      <c r="G1637" s="261">
        <v>5689.4719999999998</v>
      </c>
      <c r="H1637" s="123">
        <f>+ICF[[#This Row],[Сума във Валута]]/RESOURCE!$F$2</f>
        <v>1758.305441981352</v>
      </c>
      <c r="I1637" s="259" t="s">
        <v>338</v>
      </c>
      <c r="J1637" s="119"/>
      <c r="K1637" s="119">
        <f t="shared" si="24"/>
        <v>44592</v>
      </c>
      <c r="L16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37" s="221" t="s">
        <v>321</v>
      </c>
      <c r="N1637" s="221" t="s">
        <v>956</v>
      </c>
      <c r="O1637" s="221" t="s">
        <v>4</v>
      </c>
      <c r="P1637" s="118"/>
    </row>
    <row r="1638" spans="2:16" x14ac:dyDescent="0.25">
      <c r="B1638" s="221" t="s">
        <v>73</v>
      </c>
      <c r="C1638" s="257" t="s">
        <v>1308</v>
      </c>
      <c r="D1638" s="258">
        <v>44589</v>
      </c>
      <c r="E1638" s="221" t="s">
        <v>337</v>
      </c>
      <c r="F1638" s="260" t="s">
        <v>129</v>
      </c>
      <c r="G1638" s="261">
        <v>1315.3720000000001</v>
      </c>
      <c r="H1638" s="123">
        <f>+ICF[[#This Row],[Сума във Валута]]/RESOURCE!$F$2</f>
        <v>406.50973338648919</v>
      </c>
      <c r="I1638" s="259" t="s">
        <v>338</v>
      </c>
      <c r="J1638" s="119"/>
      <c r="K1638" s="119">
        <f t="shared" si="24"/>
        <v>44592</v>
      </c>
      <c r="L16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38" s="221" t="s">
        <v>321</v>
      </c>
      <c r="N1638" s="221" t="s">
        <v>956</v>
      </c>
      <c r="O1638" s="221" t="s">
        <v>4</v>
      </c>
      <c r="P1638" s="118"/>
    </row>
    <row r="1639" spans="2:16" x14ac:dyDescent="0.25">
      <c r="B1639" s="221" t="s">
        <v>73</v>
      </c>
      <c r="C1639" s="257" t="s">
        <v>690</v>
      </c>
      <c r="D1639" s="258">
        <v>44527</v>
      </c>
      <c r="E1639" s="221" t="s">
        <v>337</v>
      </c>
      <c r="F1639" s="260" t="s">
        <v>129</v>
      </c>
      <c r="G1639" s="261">
        <v>245.29400000000001</v>
      </c>
      <c r="H1639" s="123">
        <f>+ICF[[#This Row],[Сума във Валута]]/RESOURCE!$F$2</f>
        <v>75.806994934745049</v>
      </c>
      <c r="I1639" s="259" t="s">
        <v>338</v>
      </c>
      <c r="J1639" s="119"/>
      <c r="K1639" s="119">
        <f t="shared" si="24"/>
        <v>44592</v>
      </c>
      <c r="L16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39" s="221" t="s">
        <v>321</v>
      </c>
      <c r="N1639" s="221" t="s">
        <v>956</v>
      </c>
      <c r="O1639" s="221" t="s">
        <v>4</v>
      </c>
      <c r="P1639" s="118"/>
    </row>
    <row r="1640" spans="2:16" x14ac:dyDescent="0.25">
      <c r="B1640" s="221" t="s">
        <v>73</v>
      </c>
      <c r="C1640" s="257" t="s">
        <v>1309</v>
      </c>
      <c r="D1640" s="258">
        <v>44255</v>
      </c>
      <c r="E1640" s="221" t="s">
        <v>337</v>
      </c>
      <c r="F1640" s="260" t="s">
        <v>129</v>
      </c>
      <c r="G1640" s="261">
        <v>928.35400000000004</v>
      </c>
      <c r="H1640" s="123">
        <f>+ICF[[#This Row],[Сума във Валута]]/RESOURCE!$F$2</f>
        <v>286.9035809096444</v>
      </c>
      <c r="I1640" s="259" t="s">
        <v>338</v>
      </c>
      <c r="J1640" s="119"/>
      <c r="K1640" s="119">
        <f t="shared" si="24"/>
        <v>44592</v>
      </c>
      <c r="L16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40" s="221" t="s">
        <v>321</v>
      </c>
      <c r="N1640" s="221" t="s">
        <v>956</v>
      </c>
      <c r="O1640" s="221" t="s">
        <v>4</v>
      </c>
      <c r="P1640" s="118"/>
    </row>
    <row r="1641" spans="2:16" x14ac:dyDescent="0.25">
      <c r="B1641" s="221" t="s">
        <v>73</v>
      </c>
      <c r="C1641" s="257" t="s">
        <v>1310</v>
      </c>
      <c r="D1641" s="258">
        <v>44712</v>
      </c>
      <c r="E1641" s="221" t="s">
        <v>337</v>
      </c>
      <c r="F1641" s="260" t="s">
        <v>129</v>
      </c>
      <c r="G1641" s="261">
        <v>425.041</v>
      </c>
      <c r="H1641" s="123">
        <f>+ICF[[#This Row],[Сума във Валута]]/RESOURCE!$F$2</f>
        <v>131.35698767217696</v>
      </c>
      <c r="I1641" s="259" t="s">
        <v>338</v>
      </c>
      <c r="J1641" s="119"/>
      <c r="K1641" s="119">
        <f t="shared" si="24"/>
        <v>44592</v>
      </c>
      <c r="L16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1" s="221" t="s">
        <v>321</v>
      </c>
      <c r="N1641" s="221" t="s">
        <v>956</v>
      </c>
      <c r="O1641" s="221" t="s">
        <v>4</v>
      </c>
      <c r="P1641" s="118"/>
    </row>
    <row r="1642" spans="2:16" x14ac:dyDescent="0.25">
      <c r="B1642" s="221" t="s">
        <v>73</v>
      </c>
      <c r="C1642" s="257" t="s">
        <v>509</v>
      </c>
      <c r="D1642" s="258">
        <v>44681</v>
      </c>
      <c r="E1642" s="221" t="s">
        <v>337</v>
      </c>
      <c r="F1642" s="260" t="s">
        <v>129</v>
      </c>
      <c r="G1642" s="261">
        <v>1475.4739999999999</v>
      </c>
      <c r="H1642" s="123">
        <f>+ICF[[#This Row],[Сума във Валута]]/RESOURCE!$F$2</f>
        <v>455.98852823284716</v>
      </c>
      <c r="I1642" s="259" t="s">
        <v>338</v>
      </c>
      <c r="J1642" s="119"/>
      <c r="K1642" s="119">
        <f t="shared" si="24"/>
        <v>44592</v>
      </c>
      <c r="L16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2" s="221" t="s">
        <v>321</v>
      </c>
      <c r="N1642" s="221" t="s">
        <v>956</v>
      </c>
      <c r="O1642" s="221" t="s">
        <v>4</v>
      </c>
      <c r="P1642" s="118"/>
    </row>
    <row r="1643" spans="2:16" x14ac:dyDescent="0.25">
      <c r="B1643" s="221" t="s">
        <v>73</v>
      </c>
      <c r="C1643" s="257" t="s">
        <v>509</v>
      </c>
      <c r="D1643" s="258">
        <v>44712</v>
      </c>
      <c r="E1643" s="221" t="s">
        <v>337</v>
      </c>
      <c r="F1643" s="260" t="s">
        <v>129</v>
      </c>
      <c r="G1643" s="261">
        <v>159.19499999999999</v>
      </c>
      <c r="H1643" s="123">
        <f>+ICF[[#This Row],[Сума във Валута]]/RESOURCE!$F$2</f>
        <v>49.198490622015775</v>
      </c>
      <c r="I1643" s="259" t="s">
        <v>338</v>
      </c>
      <c r="J1643" s="119"/>
      <c r="K1643" s="119">
        <f t="shared" si="24"/>
        <v>44592</v>
      </c>
      <c r="L16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3" s="221" t="s">
        <v>321</v>
      </c>
      <c r="N1643" s="221" t="s">
        <v>956</v>
      </c>
      <c r="O1643" s="221" t="s">
        <v>4</v>
      </c>
      <c r="P1643" s="118"/>
    </row>
    <row r="1644" spans="2:16" x14ac:dyDescent="0.25">
      <c r="B1644" s="221" t="s">
        <v>73</v>
      </c>
      <c r="C1644" s="257" t="s">
        <v>912</v>
      </c>
      <c r="D1644" s="258">
        <v>43983</v>
      </c>
      <c r="E1644" s="221" t="s">
        <v>337</v>
      </c>
      <c r="F1644" s="260" t="s">
        <v>129</v>
      </c>
      <c r="G1644" s="261">
        <v>-33.871000000000002</v>
      </c>
      <c r="H1644" s="123">
        <f>+ICF[[#This Row],[Сума във Валута]]/RESOURCE!$F$2</f>
        <v>-10.467678481474271</v>
      </c>
      <c r="I1644" s="259" t="s">
        <v>338</v>
      </c>
      <c r="J1644" s="119"/>
      <c r="K1644" s="119">
        <f t="shared" si="24"/>
        <v>44592</v>
      </c>
      <c r="L16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44" s="221" t="s">
        <v>321</v>
      </c>
      <c r="N1644" s="221" t="s">
        <v>956</v>
      </c>
      <c r="O1644" s="221" t="s">
        <v>4</v>
      </c>
      <c r="P1644" s="118"/>
    </row>
    <row r="1645" spans="2:16" x14ac:dyDescent="0.25">
      <c r="B1645" s="221" t="s">
        <v>73</v>
      </c>
      <c r="C1645" s="257" t="s">
        <v>912</v>
      </c>
      <c r="D1645" s="258">
        <v>44651</v>
      </c>
      <c r="E1645" s="221" t="s">
        <v>337</v>
      </c>
      <c r="F1645" s="260" t="s">
        <v>129</v>
      </c>
      <c r="G1645" s="261">
        <v>2501.67</v>
      </c>
      <c r="H1645" s="123">
        <f>+ICF[[#This Row],[Сума във Валута]]/RESOURCE!$F$2</f>
        <v>773.1297341900073</v>
      </c>
      <c r="I1645" s="259" t="s">
        <v>338</v>
      </c>
      <c r="J1645" s="119"/>
      <c r="K1645" s="119">
        <f t="shared" si="24"/>
        <v>44592</v>
      </c>
      <c r="L16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5" s="221" t="s">
        <v>321</v>
      </c>
      <c r="N1645" s="221" t="s">
        <v>956</v>
      </c>
      <c r="O1645" s="221" t="s">
        <v>4</v>
      </c>
      <c r="P1645" s="118"/>
    </row>
    <row r="1646" spans="2:16" x14ac:dyDescent="0.25">
      <c r="B1646" s="221" t="s">
        <v>73</v>
      </c>
      <c r="C1646" s="257" t="s">
        <v>912</v>
      </c>
      <c r="D1646" s="258">
        <v>44682</v>
      </c>
      <c r="E1646" s="221" t="s">
        <v>337</v>
      </c>
      <c r="F1646" s="260" t="s">
        <v>129</v>
      </c>
      <c r="G1646" s="261">
        <v>2510.9319999999998</v>
      </c>
      <c r="H1646" s="123">
        <f>+ICF[[#This Row],[Сума във Валута]]/RESOURCE!$F$2</f>
        <v>775.99211316008234</v>
      </c>
      <c r="I1646" s="259" t="s">
        <v>338</v>
      </c>
      <c r="J1646" s="119"/>
      <c r="K1646" s="119">
        <f t="shared" si="24"/>
        <v>44592</v>
      </c>
      <c r="L16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6" s="221" t="s">
        <v>321</v>
      </c>
      <c r="N1646" s="221" t="s">
        <v>956</v>
      </c>
      <c r="O1646" s="221" t="s">
        <v>4</v>
      </c>
      <c r="P1646" s="118"/>
    </row>
    <row r="1647" spans="2:16" x14ac:dyDescent="0.25">
      <c r="B1647" s="221" t="s">
        <v>73</v>
      </c>
      <c r="C1647" s="257" t="s">
        <v>528</v>
      </c>
      <c r="D1647" s="258">
        <v>44681</v>
      </c>
      <c r="E1647" s="221" t="s">
        <v>337</v>
      </c>
      <c r="F1647" s="260" t="s">
        <v>129</v>
      </c>
      <c r="G1647" s="261">
        <v>423.19299999999998</v>
      </c>
      <c r="H1647" s="123">
        <f>+ICF[[#This Row],[Сума във Валута]]/RESOURCE!$F$2</f>
        <v>130.78587167814769</v>
      </c>
      <c r="I1647" s="259" t="s">
        <v>338</v>
      </c>
      <c r="J1647" s="119"/>
      <c r="K1647" s="119">
        <f t="shared" si="24"/>
        <v>44592</v>
      </c>
      <c r="L16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7" s="221" t="s">
        <v>321</v>
      </c>
      <c r="N1647" s="221" t="s">
        <v>956</v>
      </c>
      <c r="O1647" s="221" t="s">
        <v>4</v>
      </c>
      <c r="P1647" s="118"/>
    </row>
    <row r="1648" spans="2:16" x14ac:dyDescent="0.25">
      <c r="B1648" s="221" t="s">
        <v>73</v>
      </c>
      <c r="C1648" s="257" t="s">
        <v>528</v>
      </c>
      <c r="D1648" s="258">
        <v>44699</v>
      </c>
      <c r="E1648" s="221" t="s">
        <v>337</v>
      </c>
      <c r="F1648" s="260" t="s">
        <v>129</v>
      </c>
      <c r="G1648" s="261">
        <v>152.32499999999999</v>
      </c>
      <c r="H1648" s="123">
        <f>+ICF[[#This Row],[Сума във Валута]]/RESOURCE!$F$2</f>
        <v>47.075348371484992</v>
      </c>
      <c r="I1648" s="259" t="s">
        <v>338</v>
      </c>
      <c r="J1648" s="119"/>
      <c r="K1648" s="119">
        <f t="shared" si="24"/>
        <v>44592</v>
      </c>
      <c r="L16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8" s="221" t="s">
        <v>321</v>
      </c>
      <c r="N1648" s="221" t="s">
        <v>956</v>
      </c>
      <c r="O1648" s="221" t="s">
        <v>4</v>
      </c>
      <c r="P1648" s="118"/>
    </row>
    <row r="1649" spans="2:16" x14ac:dyDescent="0.25">
      <c r="B1649" s="221" t="s">
        <v>73</v>
      </c>
      <c r="C1649" s="257" t="s">
        <v>415</v>
      </c>
      <c r="D1649" s="258">
        <v>44650</v>
      </c>
      <c r="E1649" s="221" t="s">
        <v>337</v>
      </c>
      <c r="F1649" s="260" t="s">
        <v>129</v>
      </c>
      <c r="G1649" s="261">
        <v>-3.9289999999999998</v>
      </c>
      <c r="H1649" s="123">
        <f>+ICF[[#This Row],[Сума във Валута]]/RESOURCE!$F$2</f>
        <v>-1.2142395782147679</v>
      </c>
      <c r="I1649" s="259" t="s">
        <v>338</v>
      </c>
      <c r="J1649" s="119"/>
      <c r="K1649" s="119">
        <f t="shared" si="24"/>
        <v>44592</v>
      </c>
      <c r="L16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49" s="221" t="s">
        <v>321</v>
      </c>
      <c r="N1649" s="221" t="s">
        <v>956</v>
      </c>
      <c r="O1649" s="221" t="s">
        <v>4</v>
      </c>
      <c r="P1649" s="118"/>
    </row>
    <row r="1650" spans="2:16" x14ac:dyDescent="0.25">
      <c r="B1650" s="221" t="s">
        <v>73</v>
      </c>
      <c r="C1650" s="257" t="s">
        <v>415</v>
      </c>
      <c r="D1650" s="258">
        <v>44712</v>
      </c>
      <c r="E1650" s="221" t="s">
        <v>337</v>
      </c>
      <c r="F1650" s="260" t="s">
        <v>129</v>
      </c>
      <c r="G1650" s="261">
        <v>30721.09</v>
      </c>
      <c r="H1650" s="123">
        <f>+ICF[[#This Row],[Сума във Валута]]/RESOURCE!$F$2</f>
        <v>9494.2131239241353</v>
      </c>
      <c r="I1650" s="259" t="s">
        <v>338</v>
      </c>
      <c r="J1650" s="119"/>
      <c r="K1650" s="119">
        <f t="shared" si="24"/>
        <v>44592</v>
      </c>
      <c r="L16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50" s="221" t="s">
        <v>321</v>
      </c>
      <c r="N1650" s="221" t="s">
        <v>956</v>
      </c>
      <c r="O1650" s="221" t="s">
        <v>4</v>
      </c>
      <c r="P1650" s="118"/>
    </row>
    <row r="1651" spans="2:16" x14ac:dyDescent="0.25">
      <c r="B1651" s="221" t="s">
        <v>73</v>
      </c>
      <c r="C1651" s="257" t="s">
        <v>889</v>
      </c>
      <c r="D1651" s="258">
        <v>44651</v>
      </c>
      <c r="E1651" s="221" t="s">
        <v>337</v>
      </c>
      <c r="F1651" s="260" t="s">
        <v>129</v>
      </c>
      <c r="G1651" s="261">
        <v>267.315</v>
      </c>
      <c r="H1651" s="123">
        <f>+ICF[[#This Row],[Сума във Валута]]/RESOURCE!$F$2</f>
        <v>82.612484818142207</v>
      </c>
      <c r="I1651" s="259" t="s">
        <v>338</v>
      </c>
      <c r="J1651" s="119"/>
      <c r="K1651" s="119">
        <f t="shared" si="24"/>
        <v>44592</v>
      </c>
      <c r="L16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51" s="221" t="s">
        <v>321</v>
      </c>
      <c r="N1651" s="221" t="s">
        <v>956</v>
      </c>
      <c r="O1651" s="221" t="s">
        <v>4</v>
      </c>
      <c r="P1651" s="118"/>
    </row>
    <row r="1652" spans="2:16" x14ac:dyDescent="0.25">
      <c r="B1652" s="221" t="s">
        <v>73</v>
      </c>
      <c r="C1652" s="257" t="s">
        <v>898</v>
      </c>
      <c r="D1652" s="258">
        <v>44682</v>
      </c>
      <c r="E1652" s="221" t="s">
        <v>337</v>
      </c>
      <c r="F1652" s="260" t="s">
        <v>129</v>
      </c>
      <c r="G1652" s="261">
        <v>1541.7329999999999</v>
      </c>
      <c r="H1652" s="123">
        <f>+ICF[[#This Row],[Сума във Валута]]/RESOURCE!$F$2</f>
        <v>476.4655707914963</v>
      </c>
      <c r="I1652" s="259" t="s">
        <v>338</v>
      </c>
      <c r="J1652" s="119"/>
      <c r="K1652" s="119">
        <f t="shared" si="24"/>
        <v>44592</v>
      </c>
      <c r="L16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52" s="221" t="s">
        <v>321</v>
      </c>
      <c r="N1652" s="221" t="s">
        <v>956</v>
      </c>
      <c r="O1652" s="221" t="s">
        <v>4</v>
      </c>
      <c r="P1652" s="118"/>
    </row>
    <row r="1653" spans="2:16" x14ac:dyDescent="0.25">
      <c r="B1653" s="221" t="s">
        <v>73</v>
      </c>
      <c r="C1653" s="257" t="s">
        <v>952</v>
      </c>
      <c r="D1653" s="258">
        <v>44712</v>
      </c>
      <c r="E1653" s="221" t="s">
        <v>337</v>
      </c>
      <c r="F1653" s="260" t="s">
        <v>129</v>
      </c>
      <c r="G1653" s="261">
        <v>1706.05</v>
      </c>
      <c r="H1653" s="123">
        <f>+ICF[[#This Row],[Сума във Валута]]/RESOURCE!$F$2</f>
        <v>527.24699221514504</v>
      </c>
      <c r="I1653" s="259" t="s">
        <v>338</v>
      </c>
      <c r="J1653" s="119"/>
      <c r="K1653" s="119">
        <f t="shared" si="24"/>
        <v>44592</v>
      </c>
      <c r="L16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53" s="221" t="s">
        <v>321</v>
      </c>
      <c r="N1653" s="221" t="s">
        <v>956</v>
      </c>
      <c r="O1653" s="221" t="s">
        <v>4</v>
      </c>
      <c r="P1653" s="118"/>
    </row>
    <row r="1654" spans="2:16" x14ac:dyDescent="0.25">
      <c r="B1654" s="221" t="s">
        <v>73</v>
      </c>
      <c r="C1654" s="257" t="s">
        <v>666</v>
      </c>
      <c r="D1654" s="258">
        <v>44712</v>
      </c>
      <c r="E1654" s="221" t="s">
        <v>337</v>
      </c>
      <c r="F1654" s="260" t="s">
        <v>129</v>
      </c>
      <c r="G1654" s="261">
        <v>3977.51</v>
      </c>
      <c r="H1654" s="123">
        <f>+ICF[[#This Row],[Сума във Валута]]/RESOURCE!$F$2</f>
        <v>1229.2313730580356</v>
      </c>
      <c r="I1654" s="259" t="s">
        <v>338</v>
      </c>
      <c r="J1654" s="119"/>
      <c r="K1654" s="119">
        <f t="shared" si="24"/>
        <v>44592</v>
      </c>
      <c r="L16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54" s="221" t="s">
        <v>321</v>
      </c>
      <c r="N1654" s="221" t="s">
        <v>956</v>
      </c>
      <c r="O1654" s="221" t="s">
        <v>4</v>
      </c>
      <c r="P1654" s="118"/>
    </row>
    <row r="1655" spans="2:16" x14ac:dyDescent="0.25">
      <c r="B1655" s="221" t="s">
        <v>73</v>
      </c>
      <c r="C1655" s="257" t="s">
        <v>736</v>
      </c>
      <c r="D1655" s="258">
        <v>44589</v>
      </c>
      <c r="E1655" s="221" t="s">
        <v>337</v>
      </c>
      <c r="F1655" s="260" t="s">
        <v>129</v>
      </c>
      <c r="G1655" s="261">
        <v>1073.4449999999999</v>
      </c>
      <c r="H1655" s="123">
        <f>+ICF[[#This Row],[Сума във Валута]]/RESOURCE!$F$2</f>
        <v>331.74329448632005</v>
      </c>
      <c r="I1655" s="259" t="s">
        <v>338</v>
      </c>
      <c r="J1655" s="119"/>
      <c r="K1655" s="119">
        <f t="shared" si="24"/>
        <v>44592</v>
      </c>
      <c r="L16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55" s="221" t="s">
        <v>321</v>
      </c>
      <c r="N1655" s="221" t="s">
        <v>956</v>
      </c>
      <c r="O1655" s="221" t="s">
        <v>4</v>
      </c>
      <c r="P1655" s="118"/>
    </row>
    <row r="1656" spans="2:16" x14ac:dyDescent="0.25">
      <c r="B1656" s="221" t="s">
        <v>73</v>
      </c>
      <c r="C1656" s="257" t="s">
        <v>736</v>
      </c>
      <c r="D1656" s="258">
        <v>44620</v>
      </c>
      <c r="E1656" s="221" t="s">
        <v>337</v>
      </c>
      <c r="F1656" s="260" t="s">
        <v>129</v>
      </c>
      <c r="G1656" s="261">
        <v>266.83300000000003</v>
      </c>
      <c r="H1656" s="123">
        <f>+ICF[[#This Row],[Сума във Валута]]/RESOURCE!$F$2</f>
        <v>82.463524910608612</v>
      </c>
      <c r="I1656" s="259" t="s">
        <v>338</v>
      </c>
      <c r="J1656" s="119"/>
      <c r="K1656" s="119">
        <f t="shared" si="24"/>
        <v>44592</v>
      </c>
      <c r="L16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656" s="221" t="s">
        <v>321</v>
      </c>
      <c r="N1656" s="221" t="s">
        <v>956</v>
      </c>
      <c r="O1656" s="221" t="s">
        <v>4</v>
      </c>
      <c r="P1656" s="118"/>
    </row>
    <row r="1657" spans="2:16" x14ac:dyDescent="0.25">
      <c r="B1657" s="221" t="s">
        <v>73</v>
      </c>
      <c r="C1657" s="257" t="s">
        <v>736</v>
      </c>
      <c r="D1657" s="258">
        <v>44682</v>
      </c>
      <c r="E1657" s="221" t="s">
        <v>337</v>
      </c>
      <c r="F1657" s="260" t="s">
        <v>129</v>
      </c>
      <c r="G1657" s="261">
        <v>2287.2170000000001</v>
      </c>
      <c r="H1657" s="123">
        <f>+ICF[[#This Row],[Сума във Валута]]/RESOURCE!$F$2</f>
        <v>706.85401001925356</v>
      </c>
      <c r="I1657" s="259" t="s">
        <v>338</v>
      </c>
      <c r="J1657" s="119"/>
      <c r="K1657" s="119">
        <f t="shared" si="24"/>
        <v>44592</v>
      </c>
      <c r="L16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57" s="221" t="s">
        <v>321</v>
      </c>
      <c r="N1657" s="221" t="s">
        <v>956</v>
      </c>
      <c r="O1657" s="221" t="s">
        <v>4</v>
      </c>
      <c r="P1657" s="118"/>
    </row>
    <row r="1658" spans="2:16" x14ac:dyDescent="0.25">
      <c r="B1658" s="221" t="s">
        <v>73</v>
      </c>
      <c r="C1658" s="257" t="s">
        <v>746</v>
      </c>
      <c r="D1658" s="258">
        <v>44682</v>
      </c>
      <c r="E1658" s="221" t="s">
        <v>337</v>
      </c>
      <c r="F1658" s="260" t="s">
        <v>129</v>
      </c>
      <c r="G1658" s="261">
        <v>1362.537</v>
      </c>
      <c r="H1658" s="123">
        <f>+ICF[[#This Row],[Сума във Валута]]/RESOURCE!$F$2</f>
        <v>421.0858620977387</v>
      </c>
      <c r="I1658" s="259" t="s">
        <v>338</v>
      </c>
      <c r="J1658" s="119"/>
      <c r="K1658" s="119">
        <f t="shared" si="24"/>
        <v>44592</v>
      </c>
      <c r="L16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58" s="221" t="s">
        <v>321</v>
      </c>
      <c r="N1658" s="221" t="s">
        <v>956</v>
      </c>
      <c r="O1658" s="221" t="s">
        <v>4</v>
      </c>
      <c r="P1658" s="118"/>
    </row>
    <row r="1659" spans="2:16" x14ac:dyDescent="0.25">
      <c r="B1659" s="221" t="s">
        <v>73</v>
      </c>
      <c r="C1659" s="257" t="s">
        <v>606</v>
      </c>
      <c r="D1659" s="258">
        <v>44604</v>
      </c>
      <c r="E1659" s="221" t="s">
        <v>337</v>
      </c>
      <c r="F1659" s="260" t="s">
        <v>129</v>
      </c>
      <c r="G1659" s="261">
        <v>173.96899999999999</v>
      </c>
      <c r="H1659" s="123">
        <f>+ICF[[#This Row],[Сума във Валута]]/RESOURCE!$F$2</f>
        <v>53.764328119736568</v>
      </c>
      <c r="I1659" s="259" t="s">
        <v>338</v>
      </c>
      <c r="J1659" s="119"/>
      <c r="K1659" s="119">
        <f t="shared" si="24"/>
        <v>44592</v>
      </c>
      <c r="L16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659" s="221" t="s">
        <v>321</v>
      </c>
      <c r="N1659" s="221" t="s">
        <v>956</v>
      </c>
      <c r="O1659" s="221" t="s">
        <v>4</v>
      </c>
      <c r="P1659" s="118"/>
    </row>
    <row r="1660" spans="2:16" x14ac:dyDescent="0.25">
      <c r="B1660" s="221" t="s">
        <v>73</v>
      </c>
      <c r="C1660" s="257" t="s">
        <v>606</v>
      </c>
      <c r="D1660" s="258">
        <v>44634</v>
      </c>
      <c r="E1660" s="221" t="s">
        <v>337</v>
      </c>
      <c r="F1660" s="260" t="s">
        <v>129</v>
      </c>
      <c r="G1660" s="261">
        <v>145.334</v>
      </c>
      <c r="H1660" s="123">
        <f>+ICF[[#This Row],[Сума във Валута]]/RESOURCE!$F$2</f>
        <v>44.914811621345152</v>
      </c>
      <c r="I1660" s="259" t="s">
        <v>338</v>
      </c>
      <c r="J1660" s="119"/>
      <c r="K1660" s="119">
        <f t="shared" si="24"/>
        <v>44592</v>
      </c>
      <c r="L16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660" s="221" t="s">
        <v>321</v>
      </c>
      <c r="N1660" s="221" t="s">
        <v>956</v>
      </c>
      <c r="O1660" s="221" t="s">
        <v>4</v>
      </c>
      <c r="P1660" s="118"/>
    </row>
    <row r="1661" spans="2:16" x14ac:dyDescent="0.25">
      <c r="B1661" s="221" t="s">
        <v>73</v>
      </c>
      <c r="C1661" s="257" t="s">
        <v>589</v>
      </c>
      <c r="D1661" s="258">
        <v>44652</v>
      </c>
      <c r="E1661" s="221" t="s">
        <v>337</v>
      </c>
      <c r="F1661" s="260" t="s">
        <v>129</v>
      </c>
      <c r="G1661" s="261">
        <v>3974.2779999999998</v>
      </c>
      <c r="H1661" s="123">
        <f>+ICF[[#This Row],[Сума във Валута]]/RESOURCE!$F$2</f>
        <v>1228.2325381593871</v>
      </c>
      <c r="I1661" s="259" t="s">
        <v>338</v>
      </c>
      <c r="J1661" s="119"/>
      <c r="K1661" s="119">
        <f t="shared" si="24"/>
        <v>44592</v>
      </c>
      <c r="L16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61" s="221" t="s">
        <v>321</v>
      </c>
      <c r="N1661" s="221" t="s">
        <v>956</v>
      </c>
      <c r="O1661" s="221" t="s">
        <v>4</v>
      </c>
      <c r="P1661" s="118"/>
    </row>
    <row r="1662" spans="2:16" x14ac:dyDescent="0.25">
      <c r="B1662" s="221" t="s">
        <v>73</v>
      </c>
      <c r="C1662" s="257" t="s">
        <v>348</v>
      </c>
      <c r="D1662" s="258">
        <v>44592</v>
      </c>
      <c r="E1662" s="221" t="s">
        <v>337</v>
      </c>
      <c r="F1662" s="260" t="s">
        <v>129</v>
      </c>
      <c r="G1662" s="261">
        <v>259.827</v>
      </c>
      <c r="H1662" s="123">
        <f>+ICF[[#This Row],[Сума във Валута]]/RESOURCE!$F$2</f>
        <v>80.298352478699044</v>
      </c>
      <c r="I1662" s="259" t="s">
        <v>338</v>
      </c>
      <c r="J1662" s="119"/>
      <c r="K1662" s="119">
        <f t="shared" si="24"/>
        <v>44592</v>
      </c>
      <c r="L16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62" s="221" t="s">
        <v>321</v>
      </c>
      <c r="N1662" s="221" t="s">
        <v>956</v>
      </c>
      <c r="O1662" s="221" t="s">
        <v>4</v>
      </c>
      <c r="P1662" s="118"/>
    </row>
    <row r="1663" spans="2:16" x14ac:dyDescent="0.25">
      <c r="B1663" s="221" t="s">
        <v>73</v>
      </c>
      <c r="C1663" s="257" t="s">
        <v>348</v>
      </c>
      <c r="D1663" s="258">
        <v>44600</v>
      </c>
      <c r="E1663" s="221" t="s">
        <v>337</v>
      </c>
      <c r="F1663" s="260" t="s">
        <v>129</v>
      </c>
      <c r="G1663" s="261">
        <v>275.78800000000001</v>
      </c>
      <c r="H1663" s="123">
        <f>+ICF[[#This Row],[Сума във Валута]]/RESOURCE!$F$2</f>
        <v>85.231026927130173</v>
      </c>
      <c r="I1663" s="259" t="s">
        <v>338</v>
      </c>
      <c r="J1663" s="119"/>
      <c r="K1663" s="119">
        <f t="shared" si="24"/>
        <v>44592</v>
      </c>
      <c r="L16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663" s="221" t="s">
        <v>321</v>
      </c>
      <c r="N1663" s="221" t="s">
        <v>956</v>
      </c>
      <c r="O1663" s="221" t="s">
        <v>4</v>
      </c>
      <c r="P1663" s="118"/>
    </row>
    <row r="1664" spans="2:16" x14ac:dyDescent="0.25">
      <c r="B1664" s="221" t="s">
        <v>73</v>
      </c>
      <c r="C1664" s="257" t="s">
        <v>348</v>
      </c>
      <c r="D1664" s="258">
        <v>44622</v>
      </c>
      <c r="E1664" s="221" t="s">
        <v>337</v>
      </c>
      <c r="F1664" s="260" t="s">
        <v>129</v>
      </c>
      <c r="G1664" s="261">
        <v>278.54000000000002</v>
      </c>
      <c r="H1664" s="123">
        <f>+ICF[[#This Row],[Сума във Валута]]/RESOURCE!$F$2</f>
        <v>86.081520009147752</v>
      </c>
      <c r="I1664" s="259" t="s">
        <v>338</v>
      </c>
      <c r="J1664" s="119"/>
      <c r="K1664" s="119">
        <f t="shared" si="24"/>
        <v>44592</v>
      </c>
      <c r="L16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664" s="221" t="s">
        <v>321</v>
      </c>
      <c r="N1664" s="221" t="s">
        <v>956</v>
      </c>
      <c r="O1664" s="221" t="s">
        <v>4</v>
      </c>
      <c r="P1664" s="118"/>
    </row>
    <row r="1665" spans="2:16" x14ac:dyDescent="0.25">
      <c r="B1665" s="221" t="s">
        <v>73</v>
      </c>
      <c r="C1665" s="257" t="s">
        <v>348</v>
      </c>
      <c r="D1665" s="258">
        <v>44622</v>
      </c>
      <c r="E1665" s="221" t="s">
        <v>337</v>
      </c>
      <c r="F1665" s="260" t="s">
        <v>129</v>
      </c>
      <c r="G1665" s="261">
        <v>183.875</v>
      </c>
      <c r="H1665" s="123">
        <f>+ICF[[#This Row],[Сума във Валута]]/RESOURCE!$F$2</f>
        <v>56.825732360458254</v>
      </c>
      <c r="I1665" s="259" t="s">
        <v>338</v>
      </c>
      <c r="J1665" s="119"/>
      <c r="K1665" s="119">
        <f t="shared" si="24"/>
        <v>44592</v>
      </c>
      <c r="L16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665" s="221" t="s">
        <v>321</v>
      </c>
      <c r="N1665" s="221" t="s">
        <v>956</v>
      </c>
      <c r="O1665" s="221" t="s">
        <v>4</v>
      </c>
      <c r="P1665" s="118"/>
    </row>
    <row r="1666" spans="2:16" x14ac:dyDescent="0.25">
      <c r="B1666" s="221" t="s">
        <v>73</v>
      </c>
      <c r="C1666" s="257" t="s">
        <v>348</v>
      </c>
      <c r="D1666" s="258">
        <v>44641</v>
      </c>
      <c r="E1666" s="221" t="s">
        <v>337</v>
      </c>
      <c r="F1666" s="260" t="s">
        <v>129</v>
      </c>
      <c r="G1666" s="261">
        <v>213.04499999999999</v>
      </c>
      <c r="H1666" s="123">
        <f>+ICF[[#This Row],[Сума във Валута]]/RESOURCE!$F$2</f>
        <v>65.84058817530294</v>
      </c>
      <c r="I1666" s="259" t="s">
        <v>338</v>
      </c>
      <c r="J1666" s="119"/>
      <c r="K1666" s="119">
        <f t="shared" ref="K1666:K1729" si="25">$K$1</f>
        <v>44592</v>
      </c>
      <c r="L16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666" s="221" t="s">
        <v>321</v>
      </c>
      <c r="N1666" s="221" t="s">
        <v>956</v>
      </c>
      <c r="O1666" s="221" t="s">
        <v>4</v>
      </c>
      <c r="P1666" s="118"/>
    </row>
    <row r="1667" spans="2:16" x14ac:dyDescent="0.25">
      <c r="B1667" s="221" t="s">
        <v>73</v>
      </c>
      <c r="C1667" s="257" t="s">
        <v>348</v>
      </c>
      <c r="D1667" s="258">
        <v>44650</v>
      </c>
      <c r="E1667" s="221" t="s">
        <v>337</v>
      </c>
      <c r="F1667" s="260" t="s">
        <v>129</v>
      </c>
      <c r="G1667" s="261">
        <v>197.63399999999999</v>
      </c>
      <c r="H1667" s="123">
        <f>+ICF[[#This Row],[Сума във Валута]]/RESOURCE!$F$2</f>
        <v>61.077888725094795</v>
      </c>
      <c r="I1667" s="259" t="s">
        <v>338</v>
      </c>
      <c r="J1667" s="119"/>
      <c r="K1667" s="119">
        <f t="shared" si="25"/>
        <v>44592</v>
      </c>
      <c r="L16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67" s="221" t="s">
        <v>321</v>
      </c>
      <c r="N1667" s="221" t="s">
        <v>956</v>
      </c>
      <c r="O1667" s="221" t="s">
        <v>4</v>
      </c>
      <c r="P1667" s="118"/>
    </row>
    <row r="1668" spans="2:16" x14ac:dyDescent="0.25">
      <c r="B1668" s="221" t="s">
        <v>73</v>
      </c>
      <c r="C1668" s="257" t="s">
        <v>348</v>
      </c>
      <c r="D1668" s="258">
        <v>44650</v>
      </c>
      <c r="E1668" s="221" t="s">
        <v>337</v>
      </c>
      <c r="F1668" s="260" t="s">
        <v>129</v>
      </c>
      <c r="G1668" s="261">
        <v>339.63099999999997</v>
      </c>
      <c r="H1668" s="123">
        <f>+ICF[[#This Row],[Сума във Валута]]/RESOURCE!$F$2</f>
        <v>104.96141567540337</v>
      </c>
      <c r="I1668" s="259" t="s">
        <v>338</v>
      </c>
      <c r="J1668" s="119"/>
      <c r="K1668" s="119">
        <f t="shared" si="25"/>
        <v>44592</v>
      </c>
      <c r="L16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68" s="221" t="s">
        <v>321</v>
      </c>
      <c r="N1668" s="221" t="s">
        <v>956</v>
      </c>
      <c r="O1668" s="221" t="s">
        <v>4</v>
      </c>
      <c r="P1668" s="118"/>
    </row>
    <row r="1669" spans="2:16" x14ac:dyDescent="0.25">
      <c r="B1669" s="221" t="s">
        <v>73</v>
      </c>
      <c r="C1669" s="257" t="s">
        <v>348</v>
      </c>
      <c r="D1669" s="258">
        <v>44661</v>
      </c>
      <c r="E1669" s="221" t="s">
        <v>337</v>
      </c>
      <c r="F1669" s="260" t="s">
        <v>129</v>
      </c>
      <c r="G1669" s="261">
        <v>156.66499999999999</v>
      </c>
      <c r="H1669" s="123">
        <f>+ICF[[#This Row],[Сума във Валута]]/RESOURCE!$F$2</f>
        <v>48.416605630190027</v>
      </c>
      <c r="I1669" s="259" t="s">
        <v>338</v>
      </c>
      <c r="J1669" s="119"/>
      <c r="K1669" s="119">
        <f t="shared" si="25"/>
        <v>44592</v>
      </c>
      <c r="L16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69" s="221" t="s">
        <v>321</v>
      </c>
      <c r="N1669" s="221" t="s">
        <v>956</v>
      </c>
      <c r="O1669" s="221" t="s">
        <v>4</v>
      </c>
      <c r="P1669" s="118"/>
    </row>
    <row r="1670" spans="2:16" x14ac:dyDescent="0.25">
      <c r="B1670" s="221" t="s">
        <v>73</v>
      </c>
      <c r="C1670" s="257" t="s">
        <v>348</v>
      </c>
      <c r="D1670" s="258">
        <v>44668</v>
      </c>
      <c r="E1670" s="221" t="s">
        <v>337</v>
      </c>
      <c r="F1670" s="260" t="s">
        <v>129</v>
      </c>
      <c r="G1670" s="261">
        <v>193.155</v>
      </c>
      <c r="H1670" s="123">
        <f>+ICF[[#This Row],[Сума във Валута]]/RESOURCE!$F$2</f>
        <v>59.693674148657045</v>
      </c>
      <c r="I1670" s="259" t="s">
        <v>338</v>
      </c>
      <c r="J1670" s="119"/>
      <c r="K1670" s="119">
        <f t="shared" si="25"/>
        <v>44592</v>
      </c>
      <c r="L16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0" s="221" t="s">
        <v>321</v>
      </c>
      <c r="N1670" s="221" t="s">
        <v>956</v>
      </c>
      <c r="O1670" s="221" t="s">
        <v>4</v>
      </c>
      <c r="P1670" s="118"/>
    </row>
    <row r="1671" spans="2:16" x14ac:dyDescent="0.25">
      <c r="B1671" s="221" t="s">
        <v>73</v>
      </c>
      <c r="C1671" s="257" t="s">
        <v>348</v>
      </c>
      <c r="D1671" s="258">
        <v>44682</v>
      </c>
      <c r="E1671" s="221" t="s">
        <v>337</v>
      </c>
      <c r="F1671" s="260" t="s">
        <v>129</v>
      </c>
      <c r="G1671" s="261">
        <v>193.155</v>
      </c>
      <c r="H1671" s="123">
        <f>+ICF[[#This Row],[Сума във Валута]]/RESOURCE!$F$2</f>
        <v>59.693674148657045</v>
      </c>
      <c r="I1671" s="259" t="s">
        <v>338</v>
      </c>
      <c r="J1671" s="119"/>
      <c r="K1671" s="119">
        <f t="shared" si="25"/>
        <v>44592</v>
      </c>
      <c r="L16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1" s="221" t="s">
        <v>321</v>
      </c>
      <c r="N1671" s="221" t="s">
        <v>956</v>
      </c>
      <c r="O1671" s="221" t="s">
        <v>4</v>
      </c>
      <c r="P1671" s="118"/>
    </row>
    <row r="1672" spans="2:16" x14ac:dyDescent="0.25">
      <c r="B1672" s="221" t="s">
        <v>73</v>
      </c>
      <c r="C1672" s="257" t="s">
        <v>348</v>
      </c>
      <c r="D1672" s="258">
        <v>44682</v>
      </c>
      <c r="E1672" s="221" t="s">
        <v>337</v>
      </c>
      <c r="F1672" s="260" t="s">
        <v>129</v>
      </c>
      <c r="G1672" s="261">
        <v>561.98299999999995</v>
      </c>
      <c r="H1672" s="123">
        <f>+ICF[[#This Row],[Сума във Валута]]/RESOURCE!$F$2</f>
        <v>173.67828986609058</v>
      </c>
      <c r="I1672" s="259" t="s">
        <v>338</v>
      </c>
      <c r="J1672" s="119"/>
      <c r="K1672" s="119">
        <f t="shared" si="25"/>
        <v>44592</v>
      </c>
      <c r="L16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2" s="221" t="s">
        <v>321</v>
      </c>
      <c r="N1672" s="221" t="s">
        <v>956</v>
      </c>
      <c r="O1672" s="221" t="s">
        <v>4</v>
      </c>
      <c r="P1672" s="118"/>
    </row>
    <row r="1673" spans="2:16" x14ac:dyDescent="0.25">
      <c r="B1673" s="221" t="s">
        <v>73</v>
      </c>
      <c r="C1673" s="257" t="s">
        <v>348</v>
      </c>
      <c r="D1673" s="258">
        <v>44682</v>
      </c>
      <c r="E1673" s="221" t="s">
        <v>337</v>
      </c>
      <c r="F1673" s="260" t="s">
        <v>129</v>
      </c>
      <c r="G1673" s="261">
        <v>193.155</v>
      </c>
      <c r="H1673" s="123">
        <f>+ICF[[#This Row],[Сума във Валута]]/RESOURCE!$F$2</f>
        <v>59.693674148657045</v>
      </c>
      <c r="I1673" s="259" t="s">
        <v>338</v>
      </c>
      <c r="J1673" s="119"/>
      <c r="K1673" s="119">
        <f t="shared" si="25"/>
        <v>44592</v>
      </c>
      <c r="L16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3" s="221" t="s">
        <v>321</v>
      </c>
      <c r="N1673" s="221" t="s">
        <v>956</v>
      </c>
      <c r="O1673" s="221" t="s">
        <v>4</v>
      </c>
      <c r="P1673" s="118"/>
    </row>
    <row r="1674" spans="2:16" x14ac:dyDescent="0.25">
      <c r="B1674" s="221" t="s">
        <v>73</v>
      </c>
      <c r="C1674" s="257" t="s">
        <v>1311</v>
      </c>
      <c r="D1674" s="258">
        <v>44682</v>
      </c>
      <c r="E1674" s="221" t="s">
        <v>337</v>
      </c>
      <c r="F1674" s="260" t="s">
        <v>129</v>
      </c>
      <c r="G1674" s="261">
        <v>294.661</v>
      </c>
      <c r="H1674" s="123">
        <f>+ICF[[#This Row],[Сума във Валута]]/RESOURCE!$F$2</f>
        <v>91.063641729789197</v>
      </c>
      <c r="I1674" s="259" t="s">
        <v>338</v>
      </c>
      <c r="J1674" s="119"/>
      <c r="K1674" s="119">
        <f t="shared" si="25"/>
        <v>44592</v>
      </c>
      <c r="L16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4" s="221" t="s">
        <v>321</v>
      </c>
      <c r="N1674" s="221" t="s">
        <v>956</v>
      </c>
      <c r="O1674" s="221" t="s">
        <v>4</v>
      </c>
      <c r="P1674" s="118"/>
    </row>
    <row r="1675" spans="2:16" x14ac:dyDescent="0.25">
      <c r="B1675" s="221" t="s">
        <v>73</v>
      </c>
      <c r="C1675" s="257" t="s">
        <v>1223</v>
      </c>
      <c r="D1675" s="258">
        <v>44650</v>
      </c>
      <c r="E1675" s="221" t="s">
        <v>337</v>
      </c>
      <c r="F1675" s="260" t="s">
        <v>129</v>
      </c>
      <c r="G1675" s="261">
        <v>316.72399999999999</v>
      </c>
      <c r="H1675" s="123">
        <f>+ICF[[#This Row],[Сума във Валута]]/RESOURCE!$F$2</f>
        <v>97.882111522141557</v>
      </c>
      <c r="I1675" s="259" t="s">
        <v>338</v>
      </c>
      <c r="J1675" s="119"/>
      <c r="K1675" s="119">
        <f t="shared" si="25"/>
        <v>44592</v>
      </c>
      <c r="L16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5" s="221" t="s">
        <v>321</v>
      </c>
      <c r="N1675" s="221" t="s">
        <v>956</v>
      </c>
      <c r="O1675" s="221" t="s">
        <v>4</v>
      </c>
      <c r="P1675" s="118"/>
    </row>
    <row r="1676" spans="2:16" x14ac:dyDescent="0.25">
      <c r="B1676" s="221" t="s">
        <v>73</v>
      </c>
      <c r="C1676" s="257" t="s">
        <v>735</v>
      </c>
      <c r="D1676" s="258">
        <v>44559</v>
      </c>
      <c r="E1676" s="221" t="s">
        <v>337</v>
      </c>
      <c r="F1676" s="260" t="s">
        <v>129</v>
      </c>
      <c r="G1676" s="261">
        <v>675.44200000000001</v>
      </c>
      <c r="H1676" s="123">
        <f>+ICF[[#This Row],[Сума във Валута]]/RESOURCE!$F$2</f>
        <v>208.74227772678529</v>
      </c>
      <c r="I1676" s="259" t="s">
        <v>338</v>
      </c>
      <c r="J1676" s="119"/>
      <c r="K1676" s="119">
        <f t="shared" si="25"/>
        <v>44592</v>
      </c>
      <c r="L16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76" s="221" t="s">
        <v>321</v>
      </c>
      <c r="N1676" s="221" t="s">
        <v>956</v>
      </c>
      <c r="O1676" s="221" t="s">
        <v>4</v>
      </c>
      <c r="P1676" s="118"/>
    </row>
    <row r="1677" spans="2:16" x14ac:dyDescent="0.25">
      <c r="B1677" s="221" t="s">
        <v>73</v>
      </c>
      <c r="C1677" s="257" t="s">
        <v>735</v>
      </c>
      <c r="D1677" s="258">
        <v>44650</v>
      </c>
      <c r="E1677" s="221" t="s">
        <v>337</v>
      </c>
      <c r="F1677" s="260" t="s">
        <v>129</v>
      </c>
      <c r="G1677" s="261">
        <v>1552.48</v>
      </c>
      <c r="H1677" s="123">
        <f>+ICF[[#This Row],[Сума във Валута]]/RESOURCE!$F$2</f>
        <v>479.78688225677348</v>
      </c>
      <c r="I1677" s="259" t="s">
        <v>338</v>
      </c>
      <c r="J1677" s="119"/>
      <c r="K1677" s="119">
        <f t="shared" si="25"/>
        <v>44592</v>
      </c>
      <c r="L16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7" s="221" t="s">
        <v>321</v>
      </c>
      <c r="N1677" s="221" t="s">
        <v>956</v>
      </c>
      <c r="O1677" s="221" t="s">
        <v>4</v>
      </c>
      <c r="P1677" s="118"/>
    </row>
    <row r="1678" spans="2:16" x14ac:dyDescent="0.25">
      <c r="B1678" s="221" t="s">
        <v>73</v>
      </c>
      <c r="C1678" s="257" t="s">
        <v>735</v>
      </c>
      <c r="D1678" s="258">
        <v>44660</v>
      </c>
      <c r="E1678" s="221" t="s">
        <v>337</v>
      </c>
      <c r="F1678" s="260" t="s">
        <v>129</v>
      </c>
      <c r="G1678" s="261">
        <v>-171.91800000000001</v>
      </c>
      <c r="H1678" s="123">
        <f>+ICF[[#This Row],[Сума във Валута]]/RESOURCE!$F$2</f>
        <v>-53.130475899090477</v>
      </c>
      <c r="I1678" s="259" t="s">
        <v>338</v>
      </c>
      <c r="J1678" s="119"/>
      <c r="K1678" s="119">
        <f t="shared" si="25"/>
        <v>44592</v>
      </c>
      <c r="L16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8" s="221" t="s">
        <v>321</v>
      </c>
      <c r="N1678" s="221" t="s">
        <v>956</v>
      </c>
      <c r="O1678" s="221" t="s">
        <v>4</v>
      </c>
      <c r="P1678" s="118"/>
    </row>
    <row r="1679" spans="2:16" x14ac:dyDescent="0.25">
      <c r="B1679" s="221" t="s">
        <v>73</v>
      </c>
      <c r="C1679" s="257" t="s">
        <v>735</v>
      </c>
      <c r="D1679" s="258">
        <v>44679</v>
      </c>
      <c r="E1679" s="221" t="s">
        <v>337</v>
      </c>
      <c r="F1679" s="260" t="s">
        <v>129</v>
      </c>
      <c r="G1679" s="261">
        <v>776.54</v>
      </c>
      <c r="H1679" s="123">
        <f>+ICF[[#This Row],[Сума във Валута]]/RESOURCE!$F$2</f>
        <v>239.98615476378109</v>
      </c>
      <c r="I1679" s="259" t="s">
        <v>338</v>
      </c>
      <c r="J1679" s="119"/>
      <c r="K1679" s="119">
        <f t="shared" si="25"/>
        <v>44592</v>
      </c>
      <c r="L16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79" s="221" t="s">
        <v>321</v>
      </c>
      <c r="N1679" s="221" t="s">
        <v>956</v>
      </c>
      <c r="O1679" s="221" t="s">
        <v>4</v>
      </c>
      <c r="P1679" s="118"/>
    </row>
    <row r="1680" spans="2:16" x14ac:dyDescent="0.25">
      <c r="B1680" s="221" t="s">
        <v>73</v>
      </c>
      <c r="C1680" s="257" t="s">
        <v>564</v>
      </c>
      <c r="D1680" s="258">
        <v>44742</v>
      </c>
      <c r="E1680" s="221" t="s">
        <v>337</v>
      </c>
      <c r="F1680" s="260" t="s">
        <v>129</v>
      </c>
      <c r="G1680" s="261">
        <v>6176.9129999999996</v>
      </c>
      <c r="H1680" s="123">
        <f>+ICF[[#This Row],[Сума във Валута]]/RESOURCE!$F$2</f>
        <v>1908.9468658155554</v>
      </c>
      <c r="I1680" s="259" t="s">
        <v>338</v>
      </c>
      <c r="J1680" s="119"/>
      <c r="K1680" s="119">
        <f t="shared" si="25"/>
        <v>44592</v>
      </c>
      <c r="L16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80" s="221" t="s">
        <v>321</v>
      </c>
      <c r="N1680" s="221" t="s">
        <v>956</v>
      </c>
      <c r="O1680" s="221" t="s">
        <v>4</v>
      </c>
      <c r="P1680" s="118"/>
    </row>
    <row r="1681" spans="2:16" x14ac:dyDescent="0.25">
      <c r="B1681" s="221" t="s">
        <v>73</v>
      </c>
      <c r="C1681" s="257" t="s">
        <v>1312</v>
      </c>
      <c r="D1681" s="258">
        <v>43796</v>
      </c>
      <c r="E1681" s="221" t="s">
        <v>337</v>
      </c>
      <c r="F1681" s="260" t="s">
        <v>129</v>
      </c>
      <c r="G1681" s="261">
        <v>-655.38300000000004</v>
      </c>
      <c r="H1681" s="123">
        <f>+ICF[[#This Row],[Сума във Валута]]/RESOURCE!$F$2</f>
        <v>-202.54313501886725</v>
      </c>
      <c r="I1681" s="259" t="s">
        <v>338</v>
      </c>
      <c r="J1681" s="119"/>
      <c r="K1681" s="119">
        <f t="shared" si="25"/>
        <v>44592</v>
      </c>
      <c r="L16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681" s="221" t="s">
        <v>321</v>
      </c>
      <c r="N1681" s="221" t="s">
        <v>956</v>
      </c>
      <c r="O1681" s="221" t="s">
        <v>4</v>
      </c>
      <c r="P1681" s="118"/>
    </row>
    <row r="1682" spans="2:16" x14ac:dyDescent="0.25">
      <c r="B1682" s="221" t="s">
        <v>73</v>
      </c>
      <c r="C1682" s="257" t="s">
        <v>373</v>
      </c>
      <c r="D1682" s="258">
        <v>44710</v>
      </c>
      <c r="E1682" s="221" t="s">
        <v>337</v>
      </c>
      <c r="F1682" s="260" t="s">
        <v>129</v>
      </c>
      <c r="G1682" s="261">
        <v>83.921999999999997</v>
      </c>
      <c r="H1682" s="123">
        <f>+ICF[[#This Row],[Сума във Валута]]/RESOURCE!$F$2</f>
        <v>25.935712365217551</v>
      </c>
      <c r="I1682" s="259" t="s">
        <v>338</v>
      </c>
      <c r="J1682" s="119"/>
      <c r="K1682" s="119">
        <f t="shared" si="25"/>
        <v>44592</v>
      </c>
      <c r="L16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82" s="221" t="s">
        <v>321</v>
      </c>
      <c r="N1682" s="221" t="s">
        <v>956</v>
      </c>
      <c r="O1682" s="221" t="s">
        <v>4</v>
      </c>
      <c r="P1682" s="118"/>
    </row>
    <row r="1683" spans="2:16" x14ac:dyDescent="0.25">
      <c r="B1683" s="221" t="s">
        <v>73</v>
      </c>
      <c r="C1683" s="257" t="s">
        <v>373</v>
      </c>
      <c r="D1683" s="258">
        <v>44742</v>
      </c>
      <c r="E1683" s="221" t="s">
        <v>337</v>
      </c>
      <c r="F1683" s="260" t="s">
        <v>129</v>
      </c>
      <c r="G1683" s="261">
        <v>6102.7830000000004</v>
      </c>
      <c r="H1683" s="123">
        <f>+ICF[[#This Row],[Сума във Валута]]/RESOURCE!$F$2</f>
        <v>1886.0373265096098</v>
      </c>
      <c r="I1683" s="259" t="s">
        <v>338</v>
      </c>
      <c r="J1683" s="119"/>
      <c r="K1683" s="119">
        <f t="shared" si="25"/>
        <v>44592</v>
      </c>
      <c r="L16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83" s="221" t="s">
        <v>321</v>
      </c>
      <c r="N1683" s="221" t="s">
        <v>956</v>
      </c>
      <c r="O1683" s="221" t="s">
        <v>4</v>
      </c>
      <c r="P1683" s="118"/>
    </row>
    <row r="1684" spans="2:16" x14ac:dyDescent="0.25">
      <c r="B1684" s="221" t="s">
        <v>73</v>
      </c>
      <c r="C1684" s="257" t="s">
        <v>1208</v>
      </c>
      <c r="D1684" s="258">
        <v>44610</v>
      </c>
      <c r="E1684" s="221" t="s">
        <v>337</v>
      </c>
      <c r="F1684" s="260" t="s">
        <v>129</v>
      </c>
      <c r="G1684" s="261">
        <v>743.16</v>
      </c>
      <c r="H1684" s="123">
        <f>+ICF[[#This Row],[Сума във Валута]]/RESOURCE!$F$2</f>
        <v>229.67021759890227</v>
      </c>
      <c r="I1684" s="259" t="s">
        <v>338</v>
      </c>
      <c r="J1684" s="119"/>
      <c r="K1684" s="119">
        <f t="shared" si="25"/>
        <v>44592</v>
      </c>
      <c r="L16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684" s="221" t="s">
        <v>321</v>
      </c>
      <c r="N1684" s="221" t="s">
        <v>956</v>
      </c>
      <c r="O1684" s="221" t="s">
        <v>4</v>
      </c>
      <c r="P1684" s="118"/>
    </row>
    <row r="1685" spans="2:16" x14ac:dyDescent="0.25">
      <c r="B1685" s="221" t="s">
        <v>73</v>
      </c>
      <c r="C1685" s="257" t="s">
        <v>1208</v>
      </c>
      <c r="D1685" s="258">
        <v>44610</v>
      </c>
      <c r="E1685" s="221" t="s">
        <v>337</v>
      </c>
      <c r="F1685" s="260" t="s">
        <v>129</v>
      </c>
      <c r="G1685" s="261">
        <v>595.6</v>
      </c>
      <c r="H1685" s="123">
        <f>+ICF[[#This Row],[Сума във Валута]]/RESOURCE!$F$2</f>
        <v>184.06747080293098</v>
      </c>
      <c r="I1685" s="259" t="s">
        <v>338</v>
      </c>
      <c r="J1685" s="119"/>
      <c r="K1685" s="119">
        <f t="shared" si="25"/>
        <v>44592</v>
      </c>
      <c r="L16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685" s="221" t="s">
        <v>321</v>
      </c>
      <c r="N1685" s="221" t="s">
        <v>956</v>
      </c>
      <c r="O1685" s="221" t="s">
        <v>4</v>
      </c>
      <c r="P1685" s="118"/>
    </row>
    <row r="1686" spans="2:16" x14ac:dyDescent="0.25">
      <c r="B1686" s="221" t="s">
        <v>73</v>
      </c>
      <c r="C1686" s="257" t="s">
        <v>1208</v>
      </c>
      <c r="D1686" s="258">
        <v>44610</v>
      </c>
      <c r="E1686" s="221" t="s">
        <v>337</v>
      </c>
      <c r="F1686" s="260" t="s">
        <v>129</v>
      </c>
      <c r="G1686" s="261">
        <v>448.63499999999999</v>
      </c>
      <c r="H1686" s="123">
        <f>+ICF[[#This Row],[Сума във Валута]]/RESOURCE!$F$2</f>
        <v>138.64860605049185</v>
      </c>
      <c r="I1686" s="259" t="s">
        <v>338</v>
      </c>
      <c r="J1686" s="119"/>
      <c r="K1686" s="119">
        <f t="shared" si="25"/>
        <v>44592</v>
      </c>
      <c r="L16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686" s="221" t="s">
        <v>321</v>
      </c>
      <c r="N1686" s="221" t="s">
        <v>956</v>
      </c>
      <c r="O1686" s="221" t="s">
        <v>4</v>
      </c>
      <c r="P1686" s="118"/>
    </row>
    <row r="1687" spans="2:16" x14ac:dyDescent="0.25">
      <c r="B1687" s="221" t="s">
        <v>73</v>
      </c>
      <c r="C1687" s="257" t="s">
        <v>1208</v>
      </c>
      <c r="D1687" s="258">
        <v>44619</v>
      </c>
      <c r="E1687" s="221" t="s">
        <v>337</v>
      </c>
      <c r="F1687" s="260" t="s">
        <v>129</v>
      </c>
      <c r="G1687" s="261">
        <v>743.16</v>
      </c>
      <c r="H1687" s="123">
        <f>+ICF[[#This Row],[Сума във Валута]]/RESOURCE!$F$2</f>
        <v>229.67021759890227</v>
      </c>
      <c r="I1687" s="259" t="s">
        <v>338</v>
      </c>
      <c r="J1687" s="119"/>
      <c r="K1687" s="119">
        <f t="shared" si="25"/>
        <v>44592</v>
      </c>
      <c r="L16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687" s="221" t="s">
        <v>321</v>
      </c>
      <c r="N1687" s="221" t="s">
        <v>956</v>
      </c>
      <c r="O1687" s="221" t="s">
        <v>4</v>
      </c>
      <c r="P1687" s="118"/>
    </row>
    <row r="1688" spans="2:16" x14ac:dyDescent="0.25">
      <c r="B1688" s="221" t="s">
        <v>73</v>
      </c>
      <c r="C1688" s="257" t="s">
        <v>1208</v>
      </c>
      <c r="D1688" s="258">
        <v>44621</v>
      </c>
      <c r="E1688" s="221" t="s">
        <v>337</v>
      </c>
      <c r="F1688" s="260" t="s">
        <v>129</v>
      </c>
      <c r="G1688" s="261">
        <v>595.6</v>
      </c>
      <c r="H1688" s="123">
        <f>+ICF[[#This Row],[Сума във Валута]]/RESOURCE!$F$2</f>
        <v>184.06747080293098</v>
      </c>
      <c r="I1688" s="259" t="s">
        <v>338</v>
      </c>
      <c r="J1688" s="119"/>
      <c r="K1688" s="119">
        <f t="shared" si="25"/>
        <v>44592</v>
      </c>
      <c r="L16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688" s="221" t="s">
        <v>321</v>
      </c>
      <c r="N1688" s="221" t="s">
        <v>956</v>
      </c>
      <c r="O1688" s="221" t="s">
        <v>4</v>
      </c>
      <c r="P1688" s="118"/>
    </row>
    <row r="1689" spans="2:16" x14ac:dyDescent="0.25">
      <c r="B1689" s="221" t="s">
        <v>73</v>
      </c>
      <c r="C1689" s="257" t="s">
        <v>1208</v>
      </c>
      <c r="D1689" s="258">
        <v>44621</v>
      </c>
      <c r="E1689" s="221" t="s">
        <v>337</v>
      </c>
      <c r="F1689" s="260" t="s">
        <v>129</v>
      </c>
      <c r="G1689" s="261">
        <v>743.16</v>
      </c>
      <c r="H1689" s="123">
        <f>+ICF[[#This Row],[Сума във Валута]]/RESOURCE!$F$2</f>
        <v>229.67021759890227</v>
      </c>
      <c r="I1689" s="259" t="s">
        <v>338</v>
      </c>
      <c r="J1689" s="119"/>
      <c r="K1689" s="119">
        <f t="shared" si="25"/>
        <v>44592</v>
      </c>
      <c r="L16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689" s="221" t="s">
        <v>321</v>
      </c>
      <c r="N1689" s="221" t="s">
        <v>956</v>
      </c>
      <c r="O1689" s="221" t="s">
        <v>4</v>
      </c>
      <c r="P1689" s="118"/>
    </row>
    <row r="1690" spans="2:16" x14ac:dyDescent="0.25">
      <c r="B1690" s="221" t="s">
        <v>73</v>
      </c>
      <c r="C1690" s="257" t="s">
        <v>1208</v>
      </c>
      <c r="D1690" s="258">
        <v>44635</v>
      </c>
      <c r="E1690" s="221" t="s">
        <v>337</v>
      </c>
      <c r="F1690" s="260" t="s">
        <v>129</v>
      </c>
      <c r="G1690" s="261">
        <v>743.16</v>
      </c>
      <c r="H1690" s="123">
        <f>+ICF[[#This Row],[Сума във Валута]]/RESOURCE!$F$2</f>
        <v>229.67021759890227</v>
      </c>
      <c r="I1690" s="259" t="s">
        <v>338</v>
      </c>
      <c r="J1690" s="119"/>
      <c r="K1690" s="119">
        <f t="shared" si="25"/>
        <v>44592</v>
      </c>
      <c r="L16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690" s="221" t="s">
        <v>321</v>
      </c>
      <c r="N1690" s="221" t="s">
        <v>956</v>
      </c>
      <c r="O1690" s="221" t="s">
        <v>4</v>
      </c>
      <c r="P1690" s="118"/>
    </row>
    <row r="1691" spans="2:16" x14ac:dyDescent="0.25">
      <c r="B1691" s="221" t="s">
        <v>73</v>
      </c>
      <c r="C1691" s="257" t="s">
        <v>1208</v>
      </c>
      <c r="D1691" s="258">
        <v>44642</v>
      </c>
      <c r="E1691" s="221" t="s">
        <v>337</v>
      </c>
      <c r="F1691" s="260" t="s">
        <v>129</v>
      </c>
      <c r="G1691" s="261">
        <v>743.16</v>
      </c>
      <c r="H1691" s="123">
        <f>+ICF[[#This Row],[Сума във Валута]]/RESOURCE!$F$2</f>
        <v>229.67021759890227</v>
      </c>
      <c r="I1691" s="259" t="s">
        <v>338</v>
      </c>
      <c r="J1691" s="119"/>
      <c r="K1691" s="119">
        <f t="shared" si="25"/>
        <v>44592</v>
      </c>
      <c r="L16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691" s="221" t="s">
        <v>321</v>
      </c>
      <c r="N1691" s="221" t="s">
        <v>956</v>
      </c>
      <c r="O1691" s="221" t="s">
        <v>4</v>
      </c>
      <c r="P1691" s="118"/>
    </row>
    <row r="1692" spans="2:16" x14ac:dyDescent="0.25">
      <c r="B1692" s="221" t="s">
        <v>73</v>
      </c>
      <c r="C1692" s="257" t="s">
        <v>1208</v>
      </c>
      <c r="D1692" s="258">
        <v>44643</v>
      </c>
      <c r="E1692" s="221" t="s">
        <v>337</v>
      </c>
      <c r="F1692" s="260" t="s">
        <v>129</v>
      </c>
      <c r="G1692" s="261">
        <v>162.44</v>
      </c>
      <c r="H1692" s="123">
        <f>+ICF[[#This Row],[Сума във Валута]]/RESOURCE!$F$2</f>
        <v>50.201343111531415</v>
      </c>
      <c r="I1692" s="259" t="s">
        <v>338</v>
      </c>
      <c r="J1692" s="119"/>
      <c r="K1692" s="119">
        <f t="shared" si="25"/>
        <v>44592</v>
      </c>
      <c r="L16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692" s="221" t="s">
        <v>321</v>
      </c>
      <c r="N1692" s="221" t="s">
        <v>956</v>
      </c>
      <c r="O1692" s="221" t="s">
        <v>4</v>
      </c>
      <c r="P1692" s="118"/>
    </row>
    <row r="1693" spans="2:16" x14ac:dyDescent="0.25">
      <c r="B1693" s="221" t="s">
        <v>73</v>
      </c>
      <c r="C1693" s="257" t="s">
        <v>1208</v>
      </c>
      <c r="D1693" s="258">
        <v>44647</v>
      </c>
      <c r="E1693" s="221" t="s">
        <v>337</v>
      </c>
      <c r="F1693" s="260" t="s">
        <v>129</v>
      </c>
      <c r="G1693" s="261">
        <v>743.16</v>
      </c>
      <c r="H1693" s="123">
        <f>+ICF[[#This Row],[Сума във Валута]]/RESOURCE!$F$2</f>
        <v>229.67021759890227</v>
      </c>
      <c r="I1693" s="259" t="s">
        <v>338</v>
      </c>
      <c r="J1693" s="119"/>
      <c r="K1693" s="119">
        <f t="shared" si="25"/>
        <v>44592</v>
      </c>
      <c r="L16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693" s="221" t="s">
        <v>321</v>
      </c>
      <c r="N1693" s="221" t="s">
        <v>956</v>
      </c>
      <c r="O1693" s="221" t="s">
        <v>4</v>
      </c>
      <c r="P1693" s="118"/>
    </row>
    <row r="1694" spans="2:16" x14ac:dyDescent="0.25">
      <c r="B1694" s="221" t="s">
        <v>73</v>
      </c>
      <c r="C1694" s="257" t="s">
        <v>1208</v>
      </c>
      <c r="D1694" s="258">
        <v>44653</v>
      </c>
      <c r="E1694" s="221" t="s">
        <v>337</v>
      </c>
      <c r="F1694" s="260" t="s">
        <v>129</v>
      </c>
      <c r="G1694" s="261">
        <v>743.16</v>
      </c>
      <c r="H1694" s="123">
        <f>+ICF[[#This Row],[Сума във Валута]]/RESOURCE!$F$2</f>
        <v>229.67021759890227</v>
      </c>
      <c r="I1694" s="259" t="s">
        <v>338</v>
      </c>
      <c r="J1694" s="119"/>
      <c r="K1694" s="119">
        <f t="shared" si="25"/>
        <v>44592</v>
      </c>
      <c r="L16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94" s="221" t="s">
        <v>321</v>
      </c>
      <c r="N1694" s="221" t="s">
        <v>956</v>
      </c>
      <c r="O1694" s="221" t="s">
        <v>4</v>
      </c>
      <c r="P1694" s="118"/>
    </row>
    <row r="1695" spans="2:16" x14ac:dyDescent="0.25">
      <c r="B1695" s="221" t="s">
        <v>73</v>
      </c>
      <c r="C1695" s="257" t="s">
        <v>1208</v>
      </c>
      <c r="D1695" s="258">
        <v>44656</v>
      </c>
      <c r="E1695" s="221" t="s">
        <v>337</v>
      </c>
      <c r="F1695" s="260" t="s">
        <v>129</v>
      </c>
      <c r="G1695" s="261">
        <v>743.16</v>
      </c>
      <c r="H1695" s="123">
        <f>+ICF[[#This Row],[Сума във Валута]]/RESOURCE!$F$2</f>
        <v>229.67021759890227</v>
      </c>
      <c r="I1695" s="259" t="s">
        <v>338</v>
      </c>
      <c r="J1695" s="119"/>
      <c r="K1695" s="119">
        <f t="shared" si="25"/>
        <v>44592</v>
      </c>
      <c r="L16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95" s="221" t="s">
        <v>321</v>
      </c>
      <c r="N1695" s="221" t="s">
        <v>956</v>
      </c>
      <c r="O1695" s="221" t="s">
        <v>4</v>
      </c>
      <c r="P1695" s="118"/>
    </row>
    <row r="1696" spans="2:16" x14ac:dyDescent="0.25">
      <c r="B1696" s="221" t="s">
        <v>73</v>
      </c>
      <c r="C1696" s="257" t="s">
        <v>1208</v>
      </c>
      <c r="D1696" s="258">
        <v>44659</v>
      </c>
      <c r="E1696" s="221" t="s">
        <v>337</v>
      </c>
      <c r="F1696" s="260" t="s">
        <v>129</v>
      </c>
      <c r="G1696" s="261">
        <v>743.16</v>
      </c>
      <c r="H1696" s="123">
        <f>+ICF[[#This Row],[Сума във Валута]]/RESOURCE!$F$2</f>
        <v>229.67021759890227</v>
      </c>
      <c r="I1696" s="259" t="s">
        <v>338</v>
      </c>
      <c r="J1696" s="119"/>
      <c r="K1696" s="119">
        <f t="shared" si="25"/>
        <v>44592</v>
      </c>
      <c r="L16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96" s="221" t="s">
        <v>321</v>
      </c>
      <c r="N1696" s="221" t="s">
        <v>956</v>
      </c>
      <c r="O1696" s="221" t="s">
        <v>4</v>
      </c>
      <c r="P1696" s="118"/>
    </row>
    <row r="1697" spans="2:16" x14ac:dyDescent="0.25">
      <c r="B1697" s="221" t="s">
        <v>73</v>
      </c>
      <c r="C1697" s="257" t="s">
        <v>1208</v>
      </c>
      <c r="D1697" s="258">
        <v>44665</v>
      </c>
      <c r="E1697" s="221" t="s">
        <v>337</v>
      </c>
      <c r="F1697" s="260" t="s">
        <v>129</v>
      </c>
      <c r="G1697" s="261">
        <v>173.15</v>
      </c>
      <c r="H1697" s="123">
        <f>+ICF[[#This Row],[Сума във Валута]]/RESOURCE!$F$2</f>
        <v>53.511219895109974</v>
      </c>
      <c r="I1697" s="259" t="s">
        <v>338</v>
      </c>
      <c r="J1697" s="119"/>
      <c r="K1697" s="119">
        <f t="shared" si="25"/>
        <v>44592</v>
      </c>
      <c r="L16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97" s="221" t="s">
        <v>321</v>
      </c>
      <c r="N1697" s="221" t="s">
        <v>956</v>
      </c>
      <c r="O1697" s="221" t="s">
        <v>4</v>
      </c>
      <c r="P1697" s="118"/>
    </row>
    <row r="1698" spans="2:16" x14ac:dyDescent="0.25">
      <c r="B1698" s="221" t="s">
        <v>73</v>
      </c>
      <c r="C1698" s="257" t="s">
        <v>1208</v>
      </c>
      <c r="D1698" s="258">
        <v>44680</v>
      </c>
      <c r="E1698" s="221" t="s">
        <v>337</v>
      </c>
      <c r="F1698" s="260" t="s">
        <v>129</v>
      </c>
      <c r="G1698" s="261">
        <v>220.75</v>
      </c>
      <c r="H1698" s="123">
        <f>+ICF[[#This Row],[Сума във Валута]]/RESOURCE!$F$2</f>
        <v>68.221783377681348</v>
      </c>
      <c r="I1698" s="259" t="s">
        <v>338</v>
      </c>
      <c r="J1698" s="119"/>
      <c r="K1698" s="119">
        <f t="shared" si="25"/>
        <v>44592</v>
      </c>
      <c r="L16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98" s="221" t="s">
        <v>321</v>
      </c>
      <c r="N1698" s="221" t="s">
        <v>956</v>
      </c>
      <c r="O1698" s="221" t="s">
        <v>4</v>
      </c>
      <c r="P1698" s="118"/>
    </row>
    <row r="1699" spans="2:16" x14ac:dyDescent="0.25">
      <c r="B1699" s="221" t="s">
        <v>73</v>
      </c>
      <c r="C1699" s="257" t="s">
        <v>1208</v>
      </c>
      <c r="D1699" s="258">
        <v>44680</v>
      </c>
      <c r="E1699" s="221" t="s">
        <v>337</v>
      </c>
      <c r="F1699" s="260" t="s">
        <v>129</v>
      </c>
      <c r="G1699" s="261">
        <v>743.16</v>
      </c>
      <c r="H1699" s="123">
        <f>+ICF[[#This Row],[Сума във Валута]]/RESOURCE!$F$2</f>
        <v>229.67021759890227</v>
      </c>
      <c r="I1699" s="259" t="s">
        <v>338</v>
      </c>
      <c r="J1699" s="119"/>
      <c r="K1699" s="119">
        <f t="shared" si="25"/>
        <v>44592</v>
      </c>
      <c r="L16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699" s="221" t="s">
        <v>321</v>
      </c>
      <c r="N1699" s="221" t="s">
        <v>956</v>
      </c>
      <c r="O1699" s="221" t="s">
        <v>4</v>
      </c>
      <c r="P1699" s="118"/>
    </row>
    <row r="1700" spans="2:16" x14ac:dyDescent="0.25">
      <c r="B1700" s="221" t="s">
        <v>73</v>
      </c>
      <c r="C1700" s="257" t="s">
        <v>1208</v>
      </c>
      <c r="D1700" s="258">
        <v>44685</v>
      </c>
      <c r="E1700" s="221" t="s">
        <v>337</v>
      </c>
      <c r="F1700" s="260" t="s">
        <v>129</v>
      </c>
      <c r="G1700" s="261">
        <v>173.15</v>
      </c>
      <c r="H1700" s="123">
        <f>+ICF[[#This Row],[Сума във Валута]]/RESOURCE!$F$2</f>
        <v>53.511219895109974</v>
      </c>
      <c r="I1700" s="259" t="s">
        <v>338</v>
      </c>
      <c r="J1700" s="119"/>
      <c r="K1700" s="119">
        <f t="shared" si="25"/>
        <v>44592</v>
      </c>
      <c r="L17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00" s="221" t="s">
        <v>321</v>
      </c>
      <c r="N1700" s="221" t="s">
        <v>956</v>
      </c>
      <c r="O1700" s="221" t="s">
        <v>4</v>
      </c>
      <c r="P1700" s="118"/>
    </row>
    <row r="1701" spans="2:16" x14ac:dyDescent="0.25">
      <c r="B1701" s="221" t="s">
        <v>73</v>
      </c>
      <c r="C1701" s="257" t="s">
        <v>1208</v>
      </c>
      <c r="D1701" s="258">
        <v>44696</v>
      </c>
      <c r="E1701" s="221" t="s">
        <v>337</v>
      </c>
      <c r="F1701" s="260" t="s">
        <v>129</v>
      </c>
      <c r="G1701" s="261">
        <v>173.15</v>
      </c>
      <c r="H1701" s="123">
        <f>+ICF[[#This Row],[Сума във Валута]]/RESOURCE!$F$2</f>
        <v>53.511219895109974</v>
      </c>
      <c r="I1701" s="259" t="s">
        <v>338</v>
      </c>
      <c r="J1701" s="119"/>
      <c r="K1701" s="119">
        <f t="shared" si="25"/>
        <v>44592</v>
      </c>
      <c r="L17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01" s="221" t="s">
        <v>321</v>
      </c>
      <c r="N1701" s="221" t="s">
        <v>956</v>
      </c>
      <c r="O1701" s="221" t="s">
        <v>4</v>
      </c>
      <c r="P1701" s="118"/>
    </row>
    <row r="1702" spans="2:16" x14ac:dyDescent="0.25">
      <c r="B1702" s="221" t="s">
        <v>73</v>
      </c>
      <c r="C1702" s="257" t="s">
        <v>1208</v>
      </c>
      <c r="D1702" s="258">
        <v>44696</v>
      </c>
      <c r="E1702" s="221" t="s">
        <v>337</v>
      </c>
      <c r="F1702" s="260" t="s">
        <v>129</v>
      </c>
      <c r="G1702" s="261">
        <v>202.9</v>
      </c>
      <c r="H1702" s="123">
        <f>+ICF[[#This Row],[Сума във Валута]]/RESOURCE!$F$2</f>
        <v>62.705322071717092</v>
      </c>
      <c r="I1702" s="259" t="s">
        <v>338</v>
      </c>
      <c r="J1702" s="119"/>
      <c r="K1702" s="119">
        <f t="shared" si="25"/>
        <v>44592</v>
      </c>
      <c r="L17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02" s="221" t="s">
        <v>321</v>
      </c>
      <c r="N1702" s="221" t="s">
        <v>956</v>
      </c>
      <c r="O1702" s="221" t="s">
        <v>4</v>
      </c>
      <c r="P1702" s="118"/>
    </row>
    <row r="1703" spans="2:16" x14ac:dyDescent="0.25">
      <c r="B1703" s="221" t="s">
        <v>73</v>
      </c>
      <c r="C1703" s="257" t="s">
        <v>1208</v>
      </c>
      <c r="D1703" s="258">
        <v>44700</v>
      </c>
      <c r="E1703" s="221" t="s">
        <v>337</v>
      </c>
      <c r="F1703" s="260" t="s">
        <v>129</v>
      </c>
      <c r="G1703" s="261">
        <v>743.16</v>
      </c>
      <c r="H1703" s="123">
        <f>+ICF[[#This Row],[Сума във Валута]]/RESOURCE!$F$2</f>
        <v>229.67021759890227</v>
      </c>
      <c r="I1703" s="259" t="s">
        <v>338</v>
      </c>
      <c r="J1703" s="119"/>
      <c r="K1703" s="119">
        <f t="shared" si="25"/>
        <v>44592</v>
      </c>
      <c r="L17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03" s="221" t="s">
        <v>321</v>
      </c>
      <c r="N1703" s="221" t="s">
        <v>956</v>
      </c>
      <c r="O1703" s="221" t="s">
        <v>4</v>
      </c>
      <c r="P1703" s="118"/>
    </row>
    <row r="1704" spans="2:16" x14ac:dyDescent="0.25">
      <c r="B1704" s="221" t="s">
        <v>73</v>
      </c>
      <c r="C1704" s="257" t="s">
        <v>1208</v>
      </c>
      <c r="D1704" s="258">
        <v>44705</v>
      </c>
      <c r="E1704" s="221" t="s">
        <v>337</v>
      </c>
      <c r="F1704" s="260" t="s">
        <v>129</v>
      </c>
      <c r="G1704" s="261">
        <v>743.16</v>
      </c>
      <c r="H1704" s="123">
        <f>+ICF[[#This Row],[Сума във Валута]]/RESOURCE!$F$2</f>
        <v>229.67021759890227</v>
      </c>
      <c r="I1704" s="259" t="s">
        <v>338</v>
      </c>
      <c r="J1704" s="119"/>
      <c r="K1704" s="119">
        <f t="shared" si="25"/>
        <v>44592</v>
      </c>
      <c r="L17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04" s="221" t="s">
        <v>321</v>
      </c>
      <c r="N1704" s="221" t="s">
        <v>956</v>
      </c>
      <c r="O1704" s="221" t="s">
        <v>4</v>
      </c>
      <c r="P1704" s="118"/>
    </row>
    <row r="1705" spans="2:16" x14ac:dyDescent="0.25">
      <c r="B1705" s="221" t="s">
        <v>73</v>
      </c>
      <c r="C1705" s="257" t="s">
        <v>1179</v>
      </c>
      <c r="D1705" s="258">
        <v>44621</v>
      </c>
      <c r="E1705" s="221" t="s">
        <v>337</v>
      </c>
      <c r="F1705" s="260" t="s">
        <v>129</v>
      </c>
      <c r="G1705" s="261">
        <v>167.55699999999999</v>
      </c>
      <c r="H1705" s="123">
        <f>+ICF[[#This Row],[Сума във Валута]]/RESOURCE!$F$2</f>
        <v>51.782728685907834</v>
      </c>
      <c r="I1705" s="259" t="s">
        <v>338</v>
      </c>
      <c r="J1705" s="119"/>
      <c r="K1705" s="119">
        <f t="shared" si="25"/>
        <v>44592</v>
      </c>
      <c r="L17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705" s="221" t="s">
        <v>321</v>
      </c>
      <c r="N1705" s="221" t="s">
        <v>956</v>
      </c>
      <c r="O1705" s="221" t="s">
        <v>4</v>
      </c>
      <c r="P1705" s="118"/>
    </row>
    <row r="1706" spans="2:16" x14ac:dyDescent="0.25">
      <c r="B1706" s="221" t="s">
        <v>73</v>
      </c>
      <c r="C1706" s="257" t="s">
        <v>873</v>
      </c>
      <c r="D1706" s="258">
        <v>44446</v>
      </c>
      <c r="E1706" s="221" t="s">
        <v>337</v>
      </c>
      <c r="F1706" s="260" t="s">
        <v>129</v>
      </c>
      <c r="G1706" s="261">
        <v>185.05</v>
      </c>
      <c r="H1706" s="123">
        <f>+ICF[[#This Row],[Сума във Валута]]/RESOURCE!$F$2</f>
        <v>57.188860765752821</v>
      </c>
      <c r="I1706" s="259" t="s">
        <v>338</v>
      </c>
      <c r="J1706" s="119"/>
      <c r="K1706" s="119">
        <f t="shared" si="25"/>
        <v>44592</v>
      </c>
      <c r="L17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06" s="221" t="s">
        <v>321</v>
      </c>
      <c r="N1706" s="221" t="s">
        <v>956</v>
      </c>
      <c r="O1706" s="221" t="s">
        <v>4</v>
      </c>
      <c r="P1706" s="118"/>
    </row>
    <row r="1707" spans="2:16" x14ac:dyDescent="0.25">
      <c r="B1707" s="221" t="s">
        <v>73</v>
      </c>
      <c r="C1707" s="257" t="s">
        <v>873</v>
      </c>
      <c r="D1707" s="258">
        <v>44454</v>
      </c>
      <c r="E1707" s="221" t="s">
        <v>337</v>
      </c>
      <c r="F1707" s="260" t="s">
        <v>129</v>
      </c>
      <c r="G1707" s="261">
        <v>171.96</v>
      </c>
      <c r="H1707" s="123">
        <f>+ICF[[#This Row],[Сума във Валута]]/RESOURCE!$F$2</f>
        <v>53.143455808045694</v>
      </c>
      <c r="I1707" s="259" t="s">
        <v>338</v>
      </c>
      <c r="J1707" s="119"/>
      <c r="K1707" s="119">
        <f t="shared" si="25"/>
        <v>44592</v>
      </c>
      <c r="L17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07" s="221" t="s">
        <v>321</v>
      </c>
      <c r="N1707" s="221" t="s">
        <v>956</v>
      </c>
      <c r="O1707" s="221" t="s">
        <v>4</v>
      </c>
      <c r="P1707" s="118"/>
    </row>
    <row r="1708" spans="2:16" x14ac:dyDescent="0.25">
      <c r="B1708" s="221" t="s">
        <v>73</v>
      </c>
      <c r="C1708" s="257" t="s">
        <v>873</v>
      </c>
      <c r="D1708" s="258">
        <v>44476</v>
      </c>
      <c r="E1708" s="221" t="s">
        <v>337</v>
      </c>
      <c r="F1708" s="260" t="s">
        <v>129</v>
      </c>
      <c r="G1708" s="261">
        <v>171.96</v>
      </c>
      <c r="H1708" s="123">
        <f>+ICF[[#This Row],[Сума във Валута]]/RESOURCE!$F$2</f>
        <v>53.143455808045694</v>
      </c>
      <c r="I1708" s="259" t="s">
        <v>338</v>
      </c>
      <c r="J1708" s="119"/>
      <c r="K1708" s="119">
        <f t="shared" si="25"/>
        <v>44592</v>
      </c>
      <c r="L17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08" s="221" t="s">
        <v>321</v>
      </c>
      <c r="N1708" s="221" t="s">
        <v>956</v>
      </c>
      <c r="O1708" s="221" t="s">
        <v>4</v>
      </c>
      <c r="P1708" s="118"/>
    </row>
    <row r="1709" spans="2:16" x14ac:dyDescent="0.25">
      <c r="B1709" s="221" t="s">
        <v>73</v>
      </c>
      <c r="C1709" s="257" t="s">
        <v>873</v>
      </c>
      <c r="D1709" s="258">
        <v>44507</v>
      </c>
      <c r="E1709" s="221" t="s">
        <v>337</v>
      </c>
      <c r="F1709" s="260" t="s">
        <v>129</v>
      </c>
      <c r="G1709" s="261">
        <v>171.96</v>
      </c>
      <c r="H1709" s="123">
        <f>+ICF[[#This Row],[Сума във Валута]]/RESOURCE!$F$2</f>
        <v>53.143455808045694</v>
      </c>
      <c r="I1709" s="259" t="s">
        <v>338</v>
      </c>
      <c r="J1709" s="119"/>
      <c r="K1709" s="119">
        <f t="shared" si="25"/>
        <v>44592</v>
      </c>
      <c r="L17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09" s="221" t="s">
        <v>321</v>
      </c>
      <c r="N1709" s="221" t="s">
        <v>956</v>
      </c>
      <c r="O1709" s="221" t="s">
        <v>4</v>
      </c>
      <c r="P1709" s="118"/>
    </row>
    <row r="1710" spans="2:16" x14ac:dyDescent="0.25">
      <c r="B1710" s="221" t="s">
        <v>73</v>
      </c>
      <c r="C1710" s="257" t="s">
        <v>873</v>
      </c>
      <c r="D1710" s="258">
        <v>44523</v>
      </c>
      <c r="E1710" s="221" t="s">
        <v>337</v>
      </c>
      <c r="F1710" s="260" t="s">
        <v>129</v>
      </c>
      <c r="G1710" s="261">
        <v>185.05</v>
      </c>
      <c r="H1710" s="123">
        <f>+ICF[[#This Row],[Сума във Валута]]/RESOURCE!$F$2</f>
        <v>57.188860765752821</v>
      </c>
      <c r="I1710" s="259" t="s">
        <v>338</v>
      </c>
      <c r="J1710" s="119"/>
      <c r="K1710" s="119">
        <f t="shared" si="25"/>
        <v>44592</v>
      </c>
      <c r="L17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10" s="221" t="s">
        <v>321</v>
      </c>
      <c r="N1710" s="221" t="s">
        <v>956</v>
      </c>
      <c r="O1710" s="221" t="s">
        <v>4</v>
      </c>
      <c r="P1710" s="118"/>
    </row>
    <row r="1711" spans="2:16" x14ac:dyDescent="0.25">
      <c r="B1711" s="221" t="s">
        <v>73</v>
      </c>
      <c r="C1711" s="257" t="s">
        <v>873</v>
      </c>
      <c r="D1711" s="258">
        <v>44549</v>
      </c>
      <c r="E1711" s="221" t="s">
        <v>337</v>
      </c>
      <c r="F1711" s="260" t="s">
        <v>129</v>
      </c>
      <c r="G1711" s="261">
        <v>119.6</v>
      </c>
      <c r="H1711" s="123">
        <f>+ICF[[#This Row],[Сума във Валута]]/RESOURCE!$F$2</f>
        <v>36.96183597721717</v>
      </c>
      <c r="I1711" s="259" t="s">
        <v>338</v>
      </c>
      <c r="J1711" s="119"/>
      <c r="K1711" s="119">
        <f t="shared" si="25"/>
        <v>44592</v>
      </c>
      <c r="L17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11" s="221" t="s">
        <v>321</v>
      </c>
      <c r="N1711" s="221" t="s">
        <v>956</v>
      </c>
      <c r="O1711" s="221" t="s">
        <v>4</v>
      </c>
      <c r="P1711" s="118"/>
    </row>
    <row r="1712" spans="2:16" x14ac:dyDescent="0.25">
      <c r="B1712" s="221" t="s">
        <v>73</v>
      </c>
      <c r="C1712" s="257" t="s">
        <v>873</v>
      </c>
      <c r="D1712" s="258">
        <v>44549</v>
      </c>
      <c r="E1712" s="221" t="s">
        <v>337</v>
      </c>
      <c r="F1712" s="260" t="s">
        <v>129</v>
      </c>
      <c r="G1712" s="261">
        <v>119.6</v>
      </c>
      <c r="H1712" s="123">
        <f>+ICF[[#This Row],[Сума във Валута]]/RESOURCE!$F$2</f>
        <v>36.96183597721717</v>
      </c>
      <c r="I1712" s="259" t="s">
        <v>338</v>
      </c>
      <c r="J1712" s="119"/>
      <c r="K1712" s="119">
        <f t="shared" si="25"/>
        <v>44592</v>
      </c>
      <c r="L17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12" s="221" t="s">
        <v>321</v>
      </c>
      <c r="N1712" s="221" t="s">
        <v>956</v>
      </c>
      <c r="O1712" s="221" t="s">
        <v>4</v>
      </c>
      <c r="P1712" s="118"/>
    </row>
    <row r="1713" spans="2:16" x14ac:dyDescent="0.25">
      <c r="B1713" s="221" t="s">
        <v>73</v>
      </c>
      <c r="C1713" s="257" t="s">
        <v>873</v>
      </c>
      <c r="D1713" s="258">
        <v>44558</v>
      </c>
      <c r="E1713" s="221" t="s">
        <v>337</v>
      </c>
      <c r="F1713" s="260" t="s">
        <v>129</v>
      </c>
      <c r="G1713" s="261">
        <v>256.45</v>
      </c>
      <c r="H1713" s="123">
        <f>+ICF[[#This Row],[Сума във Валута]]/RESOURCE!$F$2</f>
        <v>79.254705989609889</v>
      </c>
      <c r="I1713" s="259" t="s">
        <v>338</v>
      </c>
      <c r="J1713" s="119"/>
      <c r="K1713" s="119">
        <f t="shared" si="25"/>
        <v>44592</v>
      </c>
      <c r="L17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13" s="221" t="s">
        <v>321</v>
      </c>
      <c r="N1713" s="221" t="s">
        <v>956</v>
      </c>
      <c r="O1713" s="221" t="s">
        <v>4</v>
      </c>
      <c r="P1713" s="118"/>
    </row>
    <row r="1714" spans="2:16" x14ac:dyDescent="0.25">
      <c r="B1714" s="221" t="s">
        <v>73</v>
      </c>
      <c r="C1714" s="257" t="s">
        <v>873</v>
      </c>
      <c r="D1714" s="258">
        <v>44572</v>
      </c>
      <c r="E1714" s="221" t="s">
        <v>337</v>
      </c>
      <c r="F1714" s="260" t="s">
        <v>129</v>
      </c>
      <c r="G1714" s="261">
        <v>151.72999999999999</v>
      </c>
      <c r="H1714" s="123">
        <f>+ICF[[#This Row],[Сума във Валута]]/RESOURCE!$F$2</f>
        <v>46.891466327952848</v>
      </c>
      <c r="I1714" s="259" t="s">
        <v>338</v>
      </c>
      <c r="J1714" s="119"/>
      <c r="K1714" s="119">
        <f t="shared" si="25"/>
        <v>44592</v>
      </c>
      <c r="L17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14" s="221" t="s">
        <v>321</v>
      </c>
      <c r="N1714" s="221" t="s">
        <v>956</v>
      </c>
      <c r="O1714" s="221" t="s">
        <v>4</v>
      </c>
      <c r="P1714" s="118"/>
    </row>
    <row r="1715" spans="2:16" x14ac:dyDescent="0.25">
      <c r="B1715" s="221" t="s">
        <v>73</v>
      </c>
      <c r="C1715" s="257" t="s">
        <v>873</v>
      </c>
      <c r="D1715" s="258">
        <v>44586</v>
      </c>
      <c r="E1715" s="221" t="s">
        <v>337</v>
      </c>
      <c r="F1715" s="260" t="s">
        <v>129</v>
      </c>
      <c r="G1715" s="261">
        <v>151.72999999999999</v>
      </c>
      <c r="H1715" s="123">
        <f>+ICF[[#This Row],[Сума във Валута]]/RESOURCE!$F$2</f>
        <v>46.891466327952848</v>
      </c>
      <c r="I1715" s="259" t="s">
        <v>338</v>
      </c>
      <c r="J1715" s="119"/>
      <c r="K1715" s="119">
        <f t="shared" si="25"/>
        <v>44592</v>
      </c>
      <c r="L17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15" s="221" t="s">
        <v>321</v>
      </c>
      <c r="N1715" s="221" t="s">
        <v>956</v>
      </c>
      <c r="O1715" s="221" t="s">
        <v>4</v>
      </c>
      <c r="P1715" s="118"/>
    </row>
    <row r="1716" spans="2:16" x14ac:dyDescent="0.25">
      <c r="B1716" s="221" t="s">
        <v>73</v>
      </c>
      <c r="C1716" s="257" t="s">
        <v>873</v>
      </c>
      <c r="D1716" s="258">
        <v>44586</v>
      </c>
      <c r="E1716" s="221" t="s">
        <v>337</v>
      </c>
      <c r="F1716" s="260" t="s">
        <v>129</v>
      </c>
      <c r="G1716" s="261">
        <v>151.72999999999999</v>
      </c>
      <c r="H1716" s="123">
        <f>+ICF[[#This Row],[Сума във Валута]]/RESOURCE!$F$2</f>
        <v>46.891466327952848</v>
      </c>
      <c r="I1716" s="259" t="s">
        <v>338</v>
      </c>
      <c r="J1716" s="119"/>
      <c r="K1716" s="119">
        <f t="shared" si="25"/>
        <v>44592</v>
      </c>
      <c r="L17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16" s="221" t="s">
        <v>321</v>
      </c>
      <c r="N1716" s="221" t="s">
        <v>956</v>
      </c>
      <c r="O1716" s="221" t="s">
        <v>4</v>
      </c>
      <c r="P1716" s="118"/>
    </row>
    <row r="1717" spans="2:16" x14ac:dyDescent="0.25">
      <c r="B1717" s="221" t="s">
        <v>73</v>
      </c>
      <c r="C1717" s="257" t="s">
        <v>873</v>
      </c>
      <c r="D1717" s="258">
        <v>44598</v>
      </c>
      <c r="E1717" s="221" t="s">
        <v>337</v>
      </c>
      <c r="F1717" s="260" t="s">
        <v>129</v>
      </c>
      <c r="G1717" s="261">
        <v>171.96</v>
      </c>
      <c r="H1717" s="123">
        <f>+ICF[[#This Row],[Сума във Валута]]/RESOURCE!$F$2</f>
        <v>53.143455808045694</v>
      </c>
      <c r="I1717" s="259" t="s">
        <v>338</v>
      </c>
      <c r="J1717" s="119"/>
      <c r="K1717" s="119">
        <f t="shared" si="25"/>
        <v>44592</v>
      </c>
      <c r="L17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17" s="221" t="s">
        <v>321</v>
      </c>
      <c r="N1717" s="221" t="s">
        <v>956</v>
      </c>
      <c r="O1717" s="221" t="s">
        <v>4</v>
      </c>
      <c r="P1717" s="118"/>
    </row>
    <row r="1718" spans="2:16" x14ac:dyDescent="0.25">
      <c r="B1718" s="221" t="s">
        <v>73</v>
      </c>
      <c r="C1718" s="257" t="s">
        <v>873</v>
      </c>
      <c r="D1718" s="258">
        <v>44601</v>
      </c>
      <c r="E1718" s="221" t="s">
        <v>337</v>
      </c>
      <c r="F1718" s="260" t="s">
        <v>129</v>
      </c>
      <c r="G1718" s="261">
        <v>151.72999999999999</v>
      </c>
      <c r="H1718" s="123">
        <f>+ICF[[#This Row],[Сума във Валута]]/RESOURCE!$F$2</f>
        <v>46.891466327952848</v>
      </c>
      <c r="I1718" s="259" t="s">
        <v>338</v>
      </c>
      <c r="J1718" s="119"/>
      <c r="K1718" s="119">
        <f t="shared" si="25"/>
        <v>44592</v>
      </c>
      <c r="L17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718" s="221" t="s">
        <v>321</v>
      </c>
      <c r="N1718" s="221" t="s">
        <v>956</v>
      </c>
      <c r="O1718" s="221" t="s">
        <v>4</v>
      </c>
      <c r="P1718" s="118"/>
    </row>
    <row r="1719" spans="2:16" x14ac:dyDescent="0.25">
      <c r="B1719" s="221" t="s">
        <v>73</v>
      </c>
      <c r="C1719" s="257" t="s">
        <v>873</v>
      </c>
      <c r="D1719" s="258">
        <v>44620</v>
      </c>
      <c r="E1719" s="221" t="s">
        <v>337</v>
      </c>
      <c r="F1719" s="260" t="s">
        <v>129</v>
      </c>
      <c r="G1719" s="261">
        <v>171.96</v>
      </c>
      <c r="H1719" s="123">
        <f>+ICF[[#This Row],[Сума във Валута]]/RESOURCE!$F$2</f>
        <v>53.143455808045694</v>
      </c>
      <c r="I1719" s="259" t="s">
        <v>338</v>
      </c>
      <c r="J1719" s="119"/>
      <c r="K1719" s="119">
        <f t="shared" si="25"/>
        <v>44592</v>
      </c>
      <c r="L17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719" s="221" t="s">
        <v>321</v>
      </c>
      <c r="N1719" s="221" t="s">
        <v>956</v>
      </c>
      <c r="O1719" s="221" t="s">
        <v>4</v>
      </c>
      <c r="P1719" s="118"/>
    </row>
    <row r="1720" spans="2:16" x14ac:dyDescent="0.25">
      <c r="B1720" s="221" t="s">
        <v>73</v>
      </c>
      <c r="C1720" s="257" t="s">
        <v>873</v>
      </c>
      <c r="D1720" s="258">
        <v>44627</v>
      </c>
      <c r="E1720" s="221" t="s">
        <v>337</v>
      </c>
      <c r="F1720" s="260" t="s">
        <v>129</v>
      </c>
      <c r="G1720" s="261">
        <v>119.6</v>
      </c>
      <c r="H1720" s="123">
        <f>+ICF[[#This Row],[Сума във Валута]]/RESOURCE!$F$2</f>
        <v>36.96183597721717</v>
      </c>
      <c r="I1720" s="259" t="s">
        <v>338</v>
      </c>
      <c r="J1720" s="119"/>
      <c r="K1720" s="119">
        <f t="shared" si="25"/>
        <v>44592</v>
      </c>
      <c r="L17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720" s="221" t="s">
        <v>321</v>
      </c>
      <c r="N1720" s="221" t="s">
        <v>956</v>
      </c>
      <c r="O1720" s="221" t="s">
        <v>4</v>
      </c>
      <c r="P1720" s="118"/>
    </row>
    <row r="1721" spans="2:16" x14ac:dyDescent="0.25">
      <c r="B1721" s="221" t="s">
        <v>73</v>
      </c>
      <c r="C1721" s="257" t="s">
        <v>873</v>
      </c>
      <c r="D1721" s="258">
        <v>44636</v>
      </c>
      <c r="E1721" s="221" t="s">
        <v>337</v>
      </c>
      <c r="F1721" s="260" t="s">
        <v>129</v>
      </c>
      <c r="G1721" s="261">
        <v>151.72999999999999</v>
      </c>
      <c r="H1721" s="123">
        <f>+ICF[[#This Row],[Сума във Валута]]/RESOURCE!$F$2</f>
        <v>46.891466327952848</v>
      </c>
      <c r="I1721" s="259" t="s">
        <v>338</v>
      </c>
      <c r="J1721" s="119"/>
      <c r="K1721" s="119">
        <f t="shared" si="25"/>
        <v>44592</v>
      </c>
      <c r="L17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721" s="221" t="s">
        <v>321</v>
      </c>
      <c r="N1721" s="221" t="s">
        <v>956</v>
      </c>
      <c r="O1721" s="221" t="s">
        <v>4</v>
      </c>
      <c r="P1721" s="118"/>
    </row>
    <row r="1722" spans="2:16" x14ac:dyDescent="0.25">
      <c r="B1722" s="221" t="s">
        <v>73</v>
      </c>
      <c r="C1722" s="257" t="s">
        <v>456</v>
      </c>
      <c r="D1722" s="258">
        <v>43998</v>
      </c>
      <c r="E1722" s="221" t="s">
        <v>337</v>
      </c>
      <c r="F1722" s="260" t="s">
        <v>129</v>
      </c>
      <c r="G1722" s="261">
        <v>418.94499999999999</v>
      </c>
      <c r="H1722" s="123">
        <f>+ICF[[#This Row],[Сума във Валута]]/RESOURCE!$F$2</f>
        <v>129.47304660096361</v>
      </c>
      <c r="I1722" s="259" t="s">
        <v>338</v>
      </c>
      <c r="J1722" s="119"/>
      <c r="K1722" s="119">
        <f t="shared" si="25"/>
        <v>44592</v>
      </c>
      <c r="L17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22" s="221" t="s">
        <v>321</v>
      </c>
      <c r="N1722" s="221" t="s">
        <v>956</v>
      </c>
      <c r="O1722" s="221" t="s">
        <v>4</v>
      </c>
      <c r="P1722" s="118"/>
    </row>
    <row r="1723" spans="2:16" x14ac:dyDescent="0.25">
      <c r="B1723" s="221" t="s">
        <v>73</v>
      </c>
      <c r="C1723" s="257" t="s">
        <v>456</v>
      </c>
      <c r="D1723" s="258">
        <v>44243</v>
      </c>
      <c r="E1723" s="221" t="s">
        <v>337</v>
      </c>
      <c r="F1723" s="260" t="s">
        <v>129</v>
      </c>
      <c r="G1723" s="261">
        <v>300.32499999999999</v>
      </c>
      <c r="H1723" s="123">
        <f>+ICF[[#This Row],[Сума във Валута]]/RESOURCE!$F$2</f>
        <v>92.814075166034669</v>
      </c>
      <c r="I1723" s="259" t="s">
        <v>338</v>
      </c>
      <c r="J1723" s="119"/>
      <c r="K1723" s="119">
        <f t="shared" si="25"/>
        <v>44592</v>
      </c>
      <c r="L17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23" s="221" t="s">
        <v>321</v>
      </c>
      <c r="N1723" s="221" t="s">
        <v>956</v>
      </c>
      <c r="O1723" s="221" t="s">
        <v>4</v>
      </c>
      <c r="P1723" s="118"/>
    </row>
    <row r="1724" spans="2:16" x14ac:dyDescent="0.25">
      <c r="B1724" s="221" t="s">
        <v>73</v>
      </c>
      <c r="C1724" s="257" t="s">
        <v>456</v>
      </c>
      <c r="D1724" s="258">
        <v>44507</v>
      </c>
      <c r="E1724" s="221" t="s">
        <v>337</v>
      </c>
      <c r="F1724" s="260" t="s">
        <v>129</v>
      </c>
      <c r="G1724" s="261">
        <v>232.65</v>
      </c>
      <c r="H1724" s="123">
        <f>+ICF[[#This Row],[Сума във Валута]]/RESOURCE!$F$2</f>
        <v>71.899424248324209</v>
      </c>
      <c r="I1724" s="259" t="s">
        <v>338</v>
      </c>
      <c r="J1724" s="119"/>
      <c r="K1724" s="119">
        <f t="shared" si="25"/>
        <v>44592</v>
      </c>
      <c r="L17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24" s="221" t="s">
        <v>321</v>
      </c>
      <c r="N1724" s="221" t="s">
        <v>956</v>
      </c>
      <c r="O1724" s="221" t="s">
        <v>4</v>
      </c>
      <c r="P1724" s="118"/>
    </row>
    <row r="1725" spans="2:16" x14ac:dyDescent="0.25">
      <c r="B1725" s="221" t="s">
        <v>73</v>
      </c>
      <c r="C1725" s="257" t="s">
        <v>456</v>
      </c>
      <c r="D1725" s="258">
        <v>44522</v>
      </c>
      <c r="E1725" s="221" t="s">
        <v>337</v>
      </c>
      <c r="F1725" s="260" t="s">
        <v>129</v>
      </c>
      <c r="G1725" s="261">
        <v>307.62</v>
      </c>
      <c r="H1725" s="123">
        <f>+ICF[[#This Row],[Сума във Валута]]/RESOURCE!$F$2</f>
        <v>95.068561733374125</v>
      </c>
      <c r="I1725" s="259" t="s">
        <v>338</v>
      </c>
      <c r="J1725" s="119"/>
      <c r="K1725" s="119">
        <f t="shared" si="25"/>
        <v>44592</v>
      </c>
      <c r="L17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25" s="221" t="s">
        <v>321</v>
      </c>
      <c r="N1725" s="221" t="s">
        <v>956</v>
      </c>
      <c r="O1725" s="221" t="s">
        <v>4</v>
      </c>
      <c r="P1725" s="118"/>
    </row>
    <row r="1726" spans="2:16" x14ac:dyDescent="0.25">
      <c r="B1726" s="221" t="s">
        <v>73</v>
      </c>
      <c r="C1726" s="257" t="s">
        <v>456</v>
      </c>
      <c r="D1726" s="258">
        <v>44552</v>
      </c>
      <c r="E1726" s="221" t="s">
        <v>337</v>
      </c>
      <c r="F1726" s="260" t="s">
        <v>129</v>
      </c>
      <c r="G1726" s="261">
        <v>149.35</v>
      </c>
      <c r="H1726" s="123">
        <f>+ICF[[#This Row],[Сума във Валута]]/RESOURCE!$F$2</f>
        <v>46.15593815382428</v>
      </c>
      <c r="I1726" s="259" t="s">
        <v>338</v>
      </c>
      <c r="J1726" s="119"/>
      <c r="K1726" s="119">
        <f t="shared" si="25"/>
        <v>44592</v>
      </c>
      <c r="L17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26" s="221" t="s">
        <v>321</v>
      </c>
      <c r="N1726" s="221" t="s">
        <v>956</v>
      </c>
      <c r="O1726" s="221" t="s">
        <v>4</v>
      </c>
      <c r="P1726" s="118"/>
    </row>
    <row r="1727" spans="2:16" x14ac:dyDescent="0.25">
      <c r="B1727" s="221" t="s">
        <v>73</v>
      </c>
      <c r="C1727" s="257" t="s">
        <v>456</v>
      </c>
      <c r="D1727" s="258">
        <v>44581</v>
      </c>
      <c r="E1727" s="221" t="s">
        <v>337</v>
      </c>
      <c r="F1727" s="260" t="s">
        <v>129</v>
      </c>
      <c r="G1727" s="261">
        <v>752.68</v>
      </c>
      <c r="H1727" s="123">
        <f>+ICF[[#This Row],[Сума във Валута]]/RESOURCE!$F$2</f>
        <v>232.61233029541654</v>
      </c>
      <c r="I1727" s="259" t="s">
        <v>338</v>
      </c>
      <c r="J1727" s="119"/>
      <c r="K1727" s="119">
        <f t="shared" si="25"/>
        <v>44592</v>
      </c>
      <c r="L17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27" s="221" t="s">
        <v>321</v>
      </c>
      <c r="N1727" s="221" t="s">
        <v>956</v>
      </c>
      <c r="O1727" s="221" t="s">
        <v>4</v>
      </c>
      <c r="P1727" s="118"/>
    </row>
    <row r="1728" spans="2:16" x14ac:dyDescent="0.25">
      <c r="B1728" s="221" t="s">
        <v>73</v>
      </c>
      <c r="C1728" s="257" t="s">
        <v>456</v>
      </c>
      <c r="D1728" s="258">
        <v>44595</v>
      </c>
      <c r="E1728" s="221" t="s">
        <v>337</v>
      </c>
      <c r="F1728" s="260" t="s">
        <v>129</v>
      </c>
      <c r="G1728" s="261">
        <v>232.65</v>
      </c>
      <c r="H1728" s="123">
        <f>+ICF[[#This Row],[Сума във Валута]]/RESOURCE!$F$2</f>
        <v>71.899424248324209</v>
      </c>
      <c r="I1728" s="259" t="s">
        <v>338</v>
      </c>
      <c r="J1728" s="119"/>
      <c r="K1728" s="119">
        <f t="shared" si="25"/>
        <v>44592</v>
      </c>
      <c r="L17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28" s="221" t="s">
        <v>321</v>
      </c>
      <c r="N1728" s="221" t="s">
        <v>956</v>
      </c>
      <c r="O1728" s="221" t="s">
        <v>4</v>
      </c>
      <c r="P1728" s="118"/>
    </row>
    <row r="1729" spans="2:16" x14ac:dyDescent="0.25">
      <c r="B1729" s="221" t="s">
        <v>73</v>
      </c>
      <c r="C1729" s="257" t="s">
        <v>456</v>
      </c>
      <c r="D1729" s="258">
        <v>44623</v>
      </c>
      <c r="E1729" s="221" t="s">
        <v>337</v>
      </c>
      <c r="F1729" s="260" t="s">
        <v>129</v>
      </c>
      <c r="G1729" s="261">
        <v>464.7</v>
      </c>
      <c r="H1729" s="123">
        <f>+ICF[[#This Row],[Сума във Валута]]/RESOURCE!$F$2</f>
        <v>143.6134212258597</v>
      </c>
      <c r="I1729" s="259" t="s">
        <v>338</v>
      </c>
      <c r="J1729" s="119"/>
      <c r="K1729" s="119">
        <f t="shared" si="25"/>
        <v>44592</v>
      </c>
      <c r="L17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729" s="221" t="s">
        <v>321</v>
      </c>
      <c r="N1729" s="221" t="s">
        <v>956</v>
      </c>
      <c r="O1729" s="221" t="s">
        <v>4</v>
      </c>
      <c r="P1729" s="118"/>
    </row>
    <row r="1730" spans="2:16" x14ac:dyDescent="0.25">
      <c r="B1730" s="221" t="s">
        <v>73</v>
      </c>
      <c r="C1730" s="257" t="s">
        <v>456</v>
      </c>
      <c r="D1730" s="258">
        <v>44627</v>
      </c>
      <c r="E1730" s="221" t="s">
        <v>337</v>
      </c>
      <c r="F1730" s="260" t="s">
        <v>129</v>
      </c>
      <c r="G1730" s="261">
        <v>464.7</v>
      </c>
      <c r="H1730" s="123">
        <f>+ICF[[#This Row],[Сума във Валута]]/RESOURCE!$F$2</f>
        <v>143.6134212258597</v>
      </c>
      <c r="I1730" s="259" t="s">
        <v>338</v>
      </c>
      <c r="J1730" s="119"/>
      <c r="K1730" s="119">
        <f t="shared" ref="K1730:K1793" si="26">$K$1</f>
        <v>44592</v>
      </c>
      <c r="L17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730" s="221" t="s">
        <v>321</v>
      </c>
      <c r="N1730" s="221" t="s">
        <v>956</v>
      </c>
      <c r="O1730" s="221" t="s">
        <v>4</v>
      </c>
      <c r="P1730" s="118"/>
    </row>
    <row r="1731" spans="2:16" x14ac:dyDescent="0.25">
      <c r="B1731" s="221" t="s">
        <v>73</v>
      </c>
      <c r="C1731" s="257" t="s">
        <v>456</v>
      </c>
      <c r="D1731" s="258">
        <v>44636</v>
      </c>
      <c r="E1731" s="221" t="s">
        <v>337</v>
      </c>
      <c r="F1731" s="260" t="s">
        <v>129</v>
      </c>
      <c r="G1731" s="261">
        <v>249.31</v>
      </c>
      <c r="H1731" s="123">
        <f>+ICF[[#This Row],[Сума във Валута]]/RESOURCE!$F$2</f>
        <v>77.048121467224178</v>
      </c>
      <c r="I1731" s="259" t="s">
        <v>338</v>
      </c>
      <c r="J1731" s="119"/>
      <c r="K1731" s="119">
        <f t="shared" si="26"/>
        <v>44592</v>
      </c>
      <c r="L17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731" s="221" t="s">
        <v>321</v>
      </c>
      <c r="N1731" s="221" t="s">
        <v>956</v>
      </c>
      <c r="O1731" s="221" t="s">
        <v>4</v>
      </c>
      <c r="P1731" s="118"/>
    </row>
    <row r="1732" spans="2:16" x14ac:dyDescent="0.25">
      <c r="B1732" s="221" t="s">
        <v>73</v>
      </c>
      <c r="C1732" s="257" t="s">
        <v>456</v>
      </c>
      <c r="D1732" s="258">
        <v>44640</v>
      </c>
      <c r="E1732" s="221" t="s">
        <v>337</v>
      </c>
      <c r="F1732" s="260" t="s">
        <v>129</v>
      </c>
      <c r="G1732" s="261">
        <v>464.7</v>
      </c>
      <c r="H1732" s="123">
        <f>+ICF[[#This Row],[Сума във Валута]]/RESOURCE!$F$2</f>
        <v>143.6134212258597</v>
      </c>
      <c r="I1732" s="259" t="s">
        <v>338</v>
      </c>
      <c r="J1732" s="119"/>
      <c r="K1732" s="119">
        <f t="shared" si="26"/>
        <v>44592</v>
      </c>
      <c r="L17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732" s="221" t="s">
        <v>321</v>
      </c>
      <c r="N1732" s="221" t="s">
        <v>956</v>
      </c>
      <c r="O1732" s="221" t="s">
        <v>4</v>
      </c>
      <c r="P1732" s="118"/>
    </row>
    <row r="1733" spans="2:16" x14ac:dyDescent="0.25">
      <c r="B1733" s="221" t="s">
        <v>73</v>
      </c>
      <c r="C1733" s="257" t="s">
        <v>456</v>
      </c>
      <c r="D1733" s="258">
        <v>44650</v>
      </c>
      <c r="E1733" s="221" t="s">
        <v>337</v>
      </c>
      <c r="F1733" s="260" t="s">
        <v>129</v>
      </c>
      <c r="G1733" s="261">
        <v>249.31</v>
      </c>
      <c r="H1733" s="123">
        <f>+ICF[[#This Row],[Сума във Валута]]/RESOURCE!$F$2</f>
        <v>77.048121467224178</v>
      </c>
      <c r="I1733" s="259" t="s">
        <v>338</v>
      </c>
      <c r="J1733" s="119"/>
      <c r="K1733" s="119">
        <f t="shared" si="26"/>
        <v>44592</v>
      </c>
      <c r="L17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33" s="221" t="s">
        <v>321</v>
      </c>
      <c r="N1733" s="221" t="s">
        <v>956</v>
      </c>
      <c r="O1733" s="221" t="s">
        <v>4</v>
      </c>
      <c r="P1733" s="118"/>
    </row>
    <row r="1734" spans="2:16" x14ac:dyDescent="0.25">
      <c r="B1734" s="221" t="s">
        <v>73</v>
      </c>
      <c r="C1734" s="257" t="s">
        <v>456</v>
      </c>
      <c r="D1734" s="258">
        <v>44656</v>
      </c>
      <c r="E1734" s="221" t="s">
        <v>337</v>
      </c>
      <c r="F1734" s="260" t="s">
        <v>129</v>
      </c>
      <c r="G1734" s="261">
        <v>667</v>
      </c>
      <c r="H1734" s="123">
        <f>+ICF[[#This Row],[Сума във Валута]]/RESOURCE!$F$2</f>
        <v>206.13331602678807</v>
      </c>
      <c r="I1734" s="259" t="s">
        <v>338</v>
      </c>
      <c r="J1734" s="119"/>
      <c r="K1734" s="119">
        <f t="shared" si="26"/>
        <v>44592</v>
      </c>
      <c r="L17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34" s="221" t="s">
        <v>321</v>
      </c>
      <c r="N1734" s="221" t="s">
        <v>956</v>
      </c>
      <c r="O1734" s="221" t="s">
        <v>4</v>
      </c>
      <c r="P1734" s="118"/>
    </row>
    <row r="1735" spans="2:16" x14ac:dyDescent="0.25">
      <c r="B1735" s="221" t="s">
        <v>73</v>
      </c>
      <c r="C1735" s="257" t="s">
        <v>456</v>
      </c>
      <c r="D1735" s="258">
        <v>44658</v>
      </c>
      <c r="E1735" s="221" t="s">
        <v>337</v>
      </c>
      <c r="F1735" s="260" t="s">
        <v>129</v>
      </c>
      <c r="G1735" s="261">
        <v>752.68</v>
      </c>
      <c r="H1735" s="123">
        <f>+ICF[[#This Row],[Сума във Валута]]/RESOURCE!$F$2</f>
        <v>232.61233029541654</v>
      </c>
      <c r="I1735" s="259" t="s">
        <v>338</v>
      </c>
      <c r="J1735" s="119"/>
      <c r="K1735" s="119">
        <f t="shared" si="26"/>
        <v>44592</v>
      </c>
      <c r="L17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35" s="221" t="s">
        <v>321</v>
      </c>
      <c r="N1735" s="221" t="s">
        <v>956</v>
      </c>
      <c r="O1735" s="221" t="s">
        <v>4</v>
      </c>
      <c r="P1735" s="118"/>
    </row>
    <row r="1736" spans="2:16" x14ac:dyDescent="0.25">
      <c r="B1736" s="221" t="s">
        <v>73</v>
      </c>
      <c r="C1736" s="257" t="s">
        <v>456</v>
      </c>
      <c r="D1736" s="258">
        <v>44661</v>
      </c>
      <c r="E1736" s="221" t="s">
        <v>337</v>
      </c>
      <c r="F1736" s="260" t="s">
        <v>129</v>
      </c>
      <c r="G1736" s="261">
        <v>847.88</v>
      </c>
      <c r="H1736" s="123">
        <f>+ICF[[#This Row],[Сума във Валута]]/RESOURCE!$F$2</f>
        <v>262.03345726055932</v>
      </c>
      <c r="I1736" s="259" t="s">
        <v>338</v>
      </c>
      <c r="J1736" s="119"/>
      <c r="K1736" s="119">
        <f t="shared" si="26"/>
        <v>44592</v>
      </c>
      <c r="L17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36" s="221" t="s">
        <v>321</v>
      </c>
      <c r="N1736" s="221" t="s">
        <v>956</v>
      </c>
      <c r="O1736" s="221" t="s">
        <v>4</v>
      </c>
      <c r="P1736" s="118"/>
    </row>
    <row r="1737" spans="2:16" x14ac:dyDescent="0.25">
      <c r="B1737" s="221" t="s">
        <v>73</v>
      </c>
      <c r="C1737" s="257" t="s">
        <v>456</v>
      </c>
      <c r="D1737" s="258">
        <v>44661</v>
      </c>
      <c r="E1737" s="221" t="s">
        <v>337</v>
      </c>
      <c r="F1737" s="260" t="s">
        <v>129</v>
      </c>
      <c r="G1737" s="261">
        <v>151.72999999999999</v>
      </c>
      <c r="H1737" s="123">
        <f>+ICF[[#This Row],[Сума във Валута]]/RESOURCE!$F$2</f>
        <v>46.891466327952848</v>
      </c>
      <c r="I1737" s="259" t="s">
        <v>338</v>
      </c>
      <c r="J1737" s="119"/>
      <c r="K1737" s="119">
        <f t="shared" si="26"/>
        <v>44592</v>
      </c>
      <c r="L17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37" s="221" t="s">
        <v>321</v>
      </c>
      <c r="N1737" s="221" t="s">
        <v>956</v>
      </c>
      <c r="O1737" s="221" t="s">
        <v>4</v>
      </c>
      <c r="P1737" s="118"/>
    </row>
    <row r="1738" spans="2:16" x14ac:dyDescent="0.25">
      <c r="B1738" s="221" t="s">
        <v>73</v>
      </c>
      <c r="C1738" s="257" t="s">
        <v>456</v>
      </c>
      <c r="D1738" s="258">
        <v>44665</v>
      </c>
      <c r="E1738" s="221" t="s">
        <v>337</v>
      </c>
      <c r="F1738" s="260" t="s">
        <v>129</v>
      </c>
      <c r="G1738" s="261">
        <v>232.65</v>
      </c>
      <c r="H1738" s="123">
        <f>+ICF[[#This Row],[Сума във Валута]]/RESOURCE!$F$2</f>
        <v>71.899424248324209</v>
      </c>
      <c r="I1738" s="259" t="s">
        <v>338</v>
      </c>
      <c r="J1738" s="119"/>
      <c r="K1738" s="119">
        <f t="shared" si="26"/>
        <v>44592</v>
      </c>
      <c r="L17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38" s="221" t="s">
        <v>321</v>
      </c>
      <c r="N1738" s="221" t="s">
        <v>956</v>
      </c>
      <c r="O1738" s="221" t="s">
        <v>4</v>
      </c>
      <c r="P1738" s="118"/>
    </row>
    <row r="1739" spans="2:16" x14ac:dyDescent="0.25">
      <c r="B1739" s="221" t="s">
        <v>73</v>
      </c>
      <c r="C1739" s="257" t="s">
        <v>456</v>
      </c>
      <c r="D1739" s="258">
        <v>44668</v>
      </c>
      <c r="E1739" s="221" t="s">
        <v>337</v>
      </c>
      <c r="F1739" s="260" t="s">
        <v>129</v>
      </c>
      <c r="G1739" s="261">
        <v>464.7</v>
      </c>
      <c r="H1739" s="123">
        <f>+ICF[[#This Row],[Сума във Валута]]/RESOURCE!$F$2</f>
        <v>143.6134212258597</v>
      </c>
      <c r="I1739" s="259" t="s">
        <v>338</v>
      </c>
      <c r="J1739" s="119"/>
      <c r="K1739" s="119">
        <f t="shared" si="26"/>
        <v>44592</v>
      </c>
      <c r="L17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39" s="221" t="s">
        <v>321</v>
      </c>
      <c r="N1739" s="221" t="s">
        <v>956</v>
      </c>
      <c r="O1739" s="221" t="s">
        <v>4</v>
      </c>
      <c r="P1739" s="118"/>
    </row>
    <row r="1740" spans="2:16" x14ac:dyDescent="0.25">
      <c r="B1740" s="221" t="s">
        <v>73</v>
      </c>
      <c r="C1740" s="257" t="s">
        <v>456</v>
      </c>
      <c r="D1740" s="258">
        <v>44670</v>
      </c>
      <c r="E1740" s="221" t="s">
        <v>337</v>
      </c>
      <c r="F1740" s="260" t="s">
        <v>129</v>
      </c>
      <c r="G1740" s="261">
        <v>524.20000000000005</v>
      </c>
      <c r="H1740" s="123">
        <f>+ICF[[#This Row],[Сума във Валута]]/RESOURCE!$F$2</f>
        <v>162.00162557907393</v>
      </c>
      <c r="I1740" s="259" t="s">
        <v>338</v>
      </c>
      <c r="J1740" s="119"/>
      <c r="K1740" s="119">
        <f t="shared" si="26"/>
        <v>44592</v>
      </c>
      <c r="L17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40" s="221" t="s">
        <v>321</v>
      </c>
      <c r="N1740" s="221" t="s">
        <v>956</v>
      </c>
      <c r="O1740" s="221" t="s">
        <v>4</v>
      </c>
      <c r="P1740" s="118"/>
    </row>
    <row r="1741" spans="2:16" x14ac:dyDescent="0.25">
      <c r="B1741" s="221" t="s">
        <v>73</v>
      </c>
      <c r="C1741" s="257" t="s">
        <v>456</v>
      </c>
      <c r="D1741" s="258">
        <v>44672</v>
      </c>
      <c r="E1741" s="221" t="s">
        <v>337</v>
      </c>
      <c r="F1741" s="260" t="s">
        <v>129</v>
      </c>
      <c r="G1741" s="261">
        <v>752.68</v>
      </c>
      <c r="H1741" s="123">
        <f>+ICF[[#This Row],[Сума във Валута]]/RESOURCE!$F$2</f>
        <v>232.61233029541654</v>
      </c>
      <c r="I1741" s="259" t="s">
        <v>338</v>
      </c>
      <c r="J1741" s="119"/>
      <c r="K1741" s="119">
        <f t="shared" si="26"/>
        <v>44592</v>
      </c>
      <c r="L17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41" s="221" t="s">
        <v>321</v>
      </c>
      <c r="N1741" s="221" t="s">
        <v>956</v>
      </c>
      <c r="O1741" s="221" t="s">
        <v>4</v>
      </c>
      <c r="P1741" s="118"/>
    </row>
    <row r="1742" spans="2:16" x14ac:dyDescent="0.25">
      <c r="B1742" s="221" t="s">
        <v>73</v>
      </c>
      <c r="C1742" s="257" t="s">
        <v>456</v>
      </c>
      <c r="D1742" s="258">
        <v>44672</v>
      </c>
      <c r="E1742" s="221" t="s">
        <v>337</v>
      </c>
      <c r="F1742" s="260" t="s">
        <v>129</v>
      </c>
      <c r="G1742" s="261">
        <v>464.7</v>
      </c>
      <c r="H1742" s="123">
        <f>+ICF[[#This Row],[Сума във Валута]]/RESOURCE!$F$2</f>
        <v>143.6134212258597</v>
      </c>
      <c r="I1742" s="259" t="s">
        <v>338</v>
      </c>
      <c r="J1742" s="119"/>
      <c r="K1742" s="119">
        <f t="shared" si="26"/>
        <v>44592</v>
      </c>
      <c r="L17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42" s="221" t="s">
        <v>321</v>
      </c>
      <c r="N1742" s="221" t="s">
        <v>956</v>
      </c>
      <c r="O1742" s="221" t="s">
        <v>4</v>
      </c>
      <c r="P1742" s="118"/>
    </row>
    <row r="1743" spans="2:16" x14ac:dyDescent="0.25">
      <c r="B1743" s="221" t="s">
        <v>73</v>
      </c>
      <c r="C1743" s="257" t="s">
        <v>456</v>
      </c>
      <c r="D1743" s="258">
        <v>44676</v>
      </c>
      <c r="E1743" s="221" t="s">
        <v>337</v>
      </c>
      <c r="F1743" s="260" t="s">
        <v>129</v>
      </c>
      <c r="G1743" s="261">
        <v>464.7</v>
      </c>
      <c r="H1743" s="123">
        <f>+ICF[[#This Row],[Сума във Валута]]/RESOURCE!$F$2</f>
        <v>143.6134212258597</v>
      </c>
      <c r="I1743" s="259" t="s">
        <v>338</v>
      </c>
      <c r="J1743" s="119"/>
      <c r="K1743" s="119">
        <f t="shared" si="26"/>
        <v>44592</v>
      </c>
      <c r="L17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43" s="221" t="s">
        <v>321</v>
      </c>
      <c r="N1743" s="221" t="s">
        <v>956</v>
      </c>
      <c r="O1743" s="221" t="s">
        <v>4</v>
      </c>
      <c r="P1743" s="118"/>
    </row>
    <row r="1744" spans="2:16" x14ac:dyDescent="0.25">
      <c r="B1744" s="221" t="s">
        <v>73</v>
      </c>
      <c r="C1744" s="257" t="s">
        <v>456</v>
      </c>
      <c r="D1744" s="258">
        <v>44677</v>
      </c>
      <c r="E1744" s="221" t="s">
        <v>337</v>
      </c>
      <c r="F1744" s="260" t="s">
        <v>129</v>
      </c>
      <c r="G1744" s="261">
        <v>524.20000000000005</v>
      </c>
      <c r="H1744" s="123">
        <f>+ICF[[#This Row],[Сума във Валута]]/RESOURCE!$F$2</f>
        <v>162.00162557907393</v>
      </c>
      <c r="I1744" s="259" t="s">
        <v>338</v>
      </c>
      <c r="J1744" s="119"/>
      <c r="K1744" s="119">
        <f t="shared" si="26"/>
        <v>44592</v>
      </c>
      <c r="L17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44" s="221" t="s">
        <v>321</v>
      </c>
      <c r="N1744" s="221" t="s">
        <v>956</v>
      </c>
      <c r="O1744" s="221" t="s">
        <v>4</v>
      </c>
      <c r="P1744" s="118"/>
    </row>
    <row r="1745" spans="2:16" x14ac:dyDescent="0.25">
      <c r="B1745" s="221" t="s">
        <v>73</v>
      </c>
      <c r="C1745" s="257" t="s">
        <v>762</v>
      </c>
      <c r="D1745" s="258">
        <v>44712</v>
      </c>
      <c r="E1745" s="221" t="s">
        <v>337</v>
      </c>
      <c r="F1745" s="260" t="s">
        <v>129</v>
      </c>
      <c r="G1745" s="261">
        <v>2739.8139999999999</v>
      </c>
      <c r="H1745" s="123">
        <f>+ICF[[#This Row],[Сума във Валута]]/RESOURCE!$F$2</f>
        <v>846.72705414785344</v>
      </c>
      <c r="I1745" s="259" t="s">
        <v>338</v>
      </c>
      <c r="J1745" s="119"/>
      <c r="K1745" s="119">
        <f t="shared" si="26"/>
        <v>44592</v>
      </c>
      <c r="L17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45" s="221" t="s">
        <v>321</v>
      </c>
      <c r="N1745" s="221" t="s">
        <v>956</v>
      </c>
      <c r="O1745" s="221" t="s">
        <v>4</v>
      </c>
      <c r="P1745" s="118"/>
    </row>
    <row r="1746" spans="2:16" x14ac:dyDescent="0.25">
      <c r="B1746" s="221" t="s">
        <v>73</v>
      </c>
      <c r="C1746" s="257" t="s">
        <v>618</v>
      </c>
      <c r="D1746" s="258">
        <v>44571</v>
      </c>
      <c r="E1746" s="221" t="s">
        <v>337</v>
      </c>
      <c r="F1746" s="260" t="s">
        <v>129</v>
      </c>
      <c r="G1746" s="261">
        <v>-649.43700000000001</v>
      </c>
      <c r="H1746" s="123">
        <f>+ICF[[#This Row],[Сума във Валута]]/RESOURCE!$F$2</f>
        <v>-200.70555076535106</v>
      </c>
      <c r="I1746" s="259" t="s">
        <v>338</v>
      </c>
      <c r="J1746" s="119"/>
      <c r="K1746" s="119">
        <f t="shared" si="26"/>
        <v>44592</v>
      </c>
      <c r="L17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46" s="221" t="s">
        <v>321</v>
      </c>
      <c r="N1746" s="221" t="s">
        <v>956</v>
      </c>
      <c r="O1746" s="221" t="s">
        <v>4</v>
      </c>
      <c r="P1746" s="118"/>
    </row>
    <row r="1747" spans="2:16" x14ac:dyDescent="0.25">
      <c r="B1747" s="221" t="s">
        <v>73</v>
      </c>
      <c r="C1747" s="257" t="s">
        <v>1313</v>
      </c>
      <c r="D1747" s="258">
        <v>43922</v>
      </c>
      <c r="E1747" s="221" t="s">
        <v>337</v>
      </c>
      <c r="F1747" s="260" t="s">
        <v>129</v>
      </c>
      <c r="G1747" s="261">
        <v>149.35</v>
      </c>
      <c r="H1747" s="123">
        <f>+ICF[[#This Row],[Сума във Валута]]/RESOURCE!$F$2</f>
        <v>46.15593815382428</v>
      </c>
      <c r="I1747" s="259" t="s">
        <v>338</v>
      </c>
      <c r="J1747" s="119"/>
      <c r="K1747" s="119">
        <f t="shared" si="26"/>
        <v>44592</v>
      </c>
      <c r="L17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47" s="221" t="s">
        <v>321</v>
      </c>
      <c r="N1747" s="221" t="s">
        <v>956</v>
      </c>
      <c r="O1747" s="221" t="s">
        <v>4</v>
      </c>
      <c r="P1747" s="118"/>
    </row>
    <row r="1748" spans="2:16" x14ac:dyDescent="0.25">
      <c r="B1748" s="221" t="s">
        <v>73</v>
      </c>
      <c r="C1748" s="257" t="s">
        <v>1313</v>
      </c>
      <c r="D1748" s="258">
        <v>43936</v>
      </c>
      <c r="E1748" s="221" t="s">
        <v>337</v>
      </c>
      <c r="F1748" s="260" t="s">
        <v>129</v>
      </c>
      <c r="G1748" s="261">
        <v>160.655</v>
      </c>
      <c r="H1748" s="123">
        <f>+ICF[[#This Row],[Сума във Валута]]/RESOURCE!$F$2</f>
        <v>49.649696980934984</v>
      </c>
      <c r="I1748" s="259" t="s">
        <v>338</v>
      </c>
      <c r="J1748" s="119"/>
      <c r="K1748" s="119">
        <f t="shared" si="26"/>
        <v>44592</v>
      </c>
      <c r="L17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48" s="221" t="s">
        <v>321</v>
      </c>
      <c r="N1748" s="221" t="s">
        <v>956</v>
      </c>
      <c r="O1748" s="221" t="s">
        <v>4</v>
      </c>
      <c r="P1748" s="118"/>
    </row>
    <row r="1749" spans="2:16" x14ac:dyDescent="0.25">
      <c r="B1749" s="221" t="s">
        <v>73</v>
      </c>
      <c r="C1749" s="257" t="s">
        <v>1313</v>
      </c>
      <c r="D1749" s="258">
        <v>43969</v>
      </c>
      <c r="E1749" s="221" t="s">
        <v>337</v>
      </c>
      <c r="F1749" s="260" t="s">
        <v>129</v>
      </c>
      <c r="G1749" s="261">
        <v>844.31</v>
      </c>
      <c r="H1749" s="123">
        <f>+ICF[[#This Row],[Сума във Валута]]/RESOURCE!$F$2</f>
        <v>260.93016499936641</v>
      </c>
      <c r="I1749" s="259" t="s">
        <v>338</v>
      </c>
      <c r="J1749" s="119"/>
      <c r="K1749" s="119">
        <f t="shared" si="26"/>
        <v>44592</v>
      </c>
      <c r="L17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49" s="221" t="s">
        <v>321</v>
      </c>
      <c r="N1749" s="221" t="s">
        <v>956</v>
      </c>
      <c r="O1749" s="221" t="s">
        <v>4</v>
      </c>
      <c r="P1749" s="118"/>
    </row>
    <row r="1750" spans="2:16" x14ac:dyDescent="0.25">
      <c r="B1750" s="221" t="s">
        <v>73</v>
      </c>
      <c r="C1750" s="257" t="s">
        <v>1313</v>
      </c>
      <c r="D1750" s="258">
        <v>43974</v>
      </c>
      <c r="E1750" s="221" t="s">
        <v>337</v>
      </c>
      <c r="F1750" s="260" t="s">
        <v>129</v>
      </c>
      <c r="G1750" s="261">
        <v>160.655</v>
      </c>
      <c r="H1750" s="123">
        <f>+ICF[[#This Row],[Сума във Валута]]/RESOURCE!$F$2</f>
        <v>49.649696980934984</v>
      </c>
      <c r="I1750" s="259" t="s">
        <v>338</v>
      </c>
      <c r="J1750" s="119"/>
      <c r="K1750" s="119">
        <f t="shared" si="26"/>
        <v>44592</v>
      </c>
      <c r="L17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0" s="221" t="s">
        <v>321</v>
      </c>
      <c r="N1750" s="221" t="s">
        <v>956</v>
      </c>
      <c r="O1750" s="221" t="s">
        <v>4</v>
      </c>
      <c r="P1750" s="118"/>
    </row>
    <row r="1751" spans="2:16" x14ac:dyDescent="0.25">
      <c r="B1751" s="221" t="s">
        <v>73</v>
      </c>
      <c r="C1751" s="257" t="s">
        <v>1313</v>
      </c>
      <c r="D1751" s="258">
        <v>43974</v>
      </c>
      <c r="E1751" s="221" t="s">
        <v>337</v>
      </c>
      <c r="F1751" s="260" t="s">
        <v>129</v>
      </c>
      <c r="G1751" s="261">
        <v>844.31</v>
      </c>
      <c r="H1751" s="123">
        <f>+ICF[[#This Row],[Сума във Валута]]/RESOURCE!$F$2</f>
        <v>260.93016499936641</v>
      </c>
      <c r="I1751" s="259" t="s">
        <v>338</v>
      </c>
      <c r="J1751" s="119"/>
      <c r="K1751" s="119">
        <f t="shared" si="26"/>
        <v>44592</v>
      </c>
      <c r="L17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1" s="221" t="s">
        <v>321</v>
      </c>
      <c r="N1751" s="221" t="s">
        <v>956</v>
      </c>
      <c r="O1751" s="221" t="s">
        <v>4</v>
      </c>
      <c r="P1751" s="118"/>
    </row>
    <row r="1752" spans="2:16" x14ac:dyDescent="0.25">
      <c r="B1752" s="221" t="s">
        <v>73</v>
      </c>
      <c r="C1752" s="257" t="s">
        <v>1313</v>
      </c>
      <c r="D1752" s="258">
        <v>44030</v>
      </c>
      <c r="E1752" s="221" t="s">
        <v>337</v>
      </c>
      <c r="F1752" s="260" t="s">
        <v>129</v>
      </c>
      <c r="G1752" s="261">
        <v>1597.58</v>
      </c>
      <c r="H1752" s="123">
        <f>+ICF[[#This Row],[Сума във Валута]]/RESOURCE!$F$2</f>
        <v>493.72483211105856</v>
      </c>
      <c r="I1752" s="259" t="s">
        <v>338</v>
      </c>
      <c r="J1752" s="119"/>
      <c r="K1752" s="119">
        <f t="shared" si="26"/>
        <v>44592</v>
      </c>
      <c r="L17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2" s="221" t="s">
        <v>321</v>
      </c>
      <c r="N1752" s="221" t="s">
        <v>956</v>
      </c>
      <c r="O1752" s="221" t="s">
        <v>4</v>
      </c>
      <c r="P1752" s="118"/>
    </row>
    <row r="1753" spans="2:16" x14ac:dyDescent="0.25">
      <c r="B1753" s="221" t="s">
        <v>73</v>
      </c>
      <c r="C1753" s="257" t="s">
        <v>1313</v>
      </c>
      <c r="D1753" s="258">
        <v>44033</v>
      </c>
      <c r="E1753" s="221" t="s">
        <v>337</v>
      </c>
      <c r="F1753" s="260" t="s">
        <v>129</v>
      </c>
      <c r="G1753" s="261">
        <v>261.80500000000001</v>
      </c>
      <c r="H1753" s="123">
        <f>+ICF[[#This Row],[Сума във Валута]]/RESOURCE!$F$2</f>
        <v>80.909644381399175</v>
      </c>
      <c r="I1753" s="259" t="s">
        <v>338</v>
      </c>
      <c r="J1753" s="119"/>
      <c r="K1753" s="119">
        <f t="shared" si="26"/>
        <v>44592</v>
      </c>
      <c r="L17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3" s="221" t="s">
        <v>321</v>
      </c>
      <c r="N1753" s="221" t="s">
        <v>956</v>
      </c>
      <c r="O1753" s="221" t="s">
        <v>4</v>
      </c>
      <c r="P1753" s="118"/>
    </row>
    <row r="1754" spans="2:16" x14ac:dyDescent="0.25">
      <c r="B1754" s="221" t="s">
        <v>73</v>
      </c>
      <c r="C1754" s="257" t="s">
        <v>1313</v>
      </c>
      <c r="D1754" s="258">
        <v>44041</v>
      </c>
      <c r="E1754" s="221" t="s">
        <v>337</v>
      </c>
      <c r="F1754" s="260" t="s">
        <v>129</v>
      </c>
      <c r="G1754" s="261">
        <v>523.01</v>
      </c>
      <c r="H1754" s="123">
        <f>+ICF[[#This Row],[Сума във Валута]]/RESOURCE!$F$2</f>
        <v>161.63386149200963</v>
      </c>
      <c r="I1754" s="259" t="s">
        <v>338</v>
      </c>
      <c r="J1754" s="119"/>
      <c r="K1754" s="119">
        <f t="shared" si="26"/>
        <v>44592</v>
      </c>
      <c r="L17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4" s="221" t="s">
        <v>321</v>
      </c>
      <c r="N1754" s="221" t="s">
        <v>956</v>
      </c>
      <c r="O1754" s="221" t="s">
        <v>4</v>
      </c>
      <c r="P1754" s="118"/>
    </row>
    <row r="1755" spans="2:16" x14ac:dyDescent="0.25">
      <c r="B1755" s="221" t="s">
        <v>73</v>
      </c>
      <c r="C1755" s="257" t="s">
        <v>1313</v>
      </c>
      <c r="D1755" s="258">
        <v>44053</v>
      </c>
      <c r="E1755" s="221" t="s">
        <v>337</v>
      </c>
      <c r="F1755" s="260" t="s">
        <v>129</v>
      </c>
      <c r="G1755" s="261">
        <v>154.70500000000001</v>
      </c>
      <c r="H1755" s="123">
        <f>+ICF[[#This Row],[Сума във Валута]]/RESOURCE!$F$2</f>
        <v>47.810876545613567</v>
      </c>
      <c r="I1755" s="259" t="s">
        <v>338</v>
      </c>
      <c r="J1755" s="119"/>
      <c r="K1755" s="119">
        <f t="shared" si="26"/>
        <v>44592</v>
      </c>
      <c r="L17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5" s="221" t="s">
        <v>321</v>
      </c>
      <c r="N1755" s="221" t="s">
        <v>956</v>
      </c>
      <c r="O1755" s="221" t="s">
        <v>4</v>
      </c>
      <c r="P1755" s="118"/>
    </row>
    <row r="1756" spans="2:16" x14ac:dyDescent="0.25">
      <c r="B1756" s="221" t="s">
        <v>73</v>
      </c>
      <c r="C1756" s="257" t="s">
        <v>1313</v>
      </c>
      <c r="D1756" s="258">
        <v>44074</v>
      </c>
      <c r="E1756" s="221" t="s">
        <v>337</v>
      </c>
      <c r="F1756" s="260" t="s">
        <v>129</v>
      </c>
      <c r="G1756" s="261">
        <v>553.35500000000002</v>
      </c>
      <c r="H1756" s="123">
        <f>+ICF[[#This Row],[Сума във Валута]]/RESOURCE!$F$2</f>
        <v>171.0118457121489</v>
      </c>
      <c r="I1756" s="259" t="s">
        <v>338</v>
      </c>
      <c r="J1756" s="119"/>
      <c r="K1756" s="119">
        <f t="shared" si="26"/>
        <v>44592</v>
      </c>
      <c r="L17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6" s="221" t="s">
        <v>321</v>
      </c>
      <c r="N1756" s="221" t="s">
        <v>956</v>
      </c>
      <c r="O1756" s="221" t="s">
        <v>4</v>
      </c>
      <c r="P1756" s="118"/>
    </row>
    <row r="1757" spans="2:16" x14ac:dyDescent="0.25">
      <c r="B1757" s="221" t="s">
        <v>73</v>
      </c>
      <c r="C1757" s="257" t="s">
        <v>1313</v>
      </c>
      <c r="D1757" s="258">
        <v>44109</v>
      </c>
      <c r="E1757" s="221" t="s">
        <v>337</v>
      </c>
      <c r="F1757" s="260" t="s">
        <v>129</v>
      </c>
      <c r="G1757" s="261">
        <v>844.31</v>
      </c>
      <c r="H1757" s="123">
        <f>+ICF[[#This Row],[Сума във Валута]]/RESOURCE!$F$2</f>
        <v>260.93016499936641</v>
      </c>
      <c r="I1757" s="259" t="s">
        <v>338</v>
      </c>
      <c r="J1757" s="119"/>
      <c r="K1757" s="119">
        <f t="shared" si="26"/>
        <v>44592</v>
      </c>
      <c r="L17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7" s="221" t="s">
        <v>321</v>
      </c>
      <c r="N1757" s="221" t="s">
        <v>956</v>
      </c>
      <c r="O1757" s="221" t="s">
        <v>4</v>
      </c>
      <c r="P1757" s="118"/>
    </row>
    <row r="1758" spans="2:16" x14ac:dyDescent="0.25">
      <c r="B1758" s="221" t="s">
        <v>73</v>
      </c>
      <c r="C1758" s="257" t="s">
        <v>726</v>
      </c>
      <c r="D1758" s="258">
        <v>43553</v>
      </c>
      <c r="E1758" s="221" t="s">
        <v>337</v>
      </c>
      <c r="F1758" s="260" t="s">
        <v>129</v>
      </c>
      <c r="G1758" s="261">
        <v>6127.72</v>
      </c>
      <c r="H1758" s="123">
        <f>+ICF[[#This Row],[Сума във Валута]]/RESOURCE!$F$2</f>
        <v>1893.7439929290401</v>
      </c>
      <c r="I1758" s="259" t="s">
        <v>338</v>
      </c>
      <c r="J1758" s="119"/>
      <c r="K1758" s="119">
        <f t="shared" si="26"/>
        <v>44592</v>
      </c>
      <c r="L17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8" s="221" t="s">
        <v>321</v>
      </c>
      <c r="N1758" s="221" t="s">
        <v>956</v>
      </c>
      <c r="O1758" s="221" t="s">
        <v>4</v>
      </c>
      <c r="P1758" s="118"/>
    </row>
    <row r="1759" spans="2:16" x14ac:dyDescent="0.25">
      <c r="B1759" s="221" t="s">
        <v>73</v>
      </c>
      <c r="C1759" s="257" t="s">
        <v>726</v>
      </c>
      <c r="D1759" s="258">
        <v>43583</v>
      </c>
      <c r="E1759" s="221" t="s">
        <v>337</v>
      </c>
      <c r="F1759" s="260" t="s">
        <v>129</v>
      </c>
      <c r="G1759" s="261">
        <v>4087</v>
      </c>
      <c r="H1759" s="123">
        <f>+ICF[[#This Row],[Сума във Валута]]/RESOURCE!$F$2</f>
        <v>1263.0687595224629</v>
      </c>
      <c r="I1759" s="259" t="s">
        <v>338</v>
      </c>
      <c r="J1759" s="119"/>
      <c r="K1759" s="119">
        <f t="shared" si="26"/>
        <v>44592</v>
      </c>
      <c r="L17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59" s="221" t="s">
        <v>321</v>
      </c>
      <c r="N1759" s="221" t="s">
        <v>956</v>
      </c>
      <c r="O1759" s="221" t="s">
        <v>4</v>
      </c>
      <c r="P1759" s="118"/>
    </row>
    <row r="1760" spans="2:16" x14ac:dyDescent="0.25">
      <c r="B1760" s="221" t="s">
        <v>73</v>
      </c>
      <c r="C1760" s="257" t="s">
        <v>838</v>
      </c>
      <c r="D1760" s="258">
        <v>44712</v>
      </c>
      <c r="E1760" s="221" t="s">
        <v>337</v>
      </c>
      <c r="F1760" s="260" t="s">
        <v>129</v>
      </c>
      <c r="G1760" s="261">
        <v>4564.1840000000002</v>
      </c>
      <c r="H1760" s="123">
        <f>+ICF[[#This Row],[Сума във Валута]]/RESOURCE!$F$2</f>
        <v>1410.5403041625332</v>
      </c>
      <c r="I1760" s="259" t="s">
        <v>338</v>
      </c>
      <c r="J1760" s="119"/>
      <c r="K1760" s="119">
        <f t="shared" si="26"/>
        <v>44592</v>
      </c>
      <c r="L17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60" s="221" t="s">
        <v>321</v>
      </c>
      <c r="N1760" s="221" t="s">
        <v>956</v>
      </c>
      <c r="O1760" s="221" t="s">
        <v>4</v>
      </c>
      <c r="P1760" s="118"/>
    </row>
    <row r="1761" spans="2:16" x14ac:dyDescent="0.25">
      <c r="B1761" s="221" t="s">
        <v>73</v>
      </c>
      <c r="C1761" s="257" t="s">
        <v>1314</v>
      </c>
      <c r="D1761" s="258">
        <v>44682</v>
      </c>
      <c r="E1761" s="221" t="s">
        <v>337</v>
      </c>
      <c r="F1761" s="260" t="s">
        <v>129</v>
      </c>
      <c r="G1761" s="261">
        <v>358.64100000000002</v>
      </c>
      <c r="H1761" s="123">
        <f>+ICF[[#This Row],[Сума във Валута]]/RESOURCE!$F$2</f>
        <v>110.8363697048925</v>
      </c>
      <c r="I1761" s="259" t="s">
        <v>338</v>
      </c>
      <c r="J1761" s="119"/>
      <c r="K1761" s="119">
        <f t="shared" si="26"/>
        <v>44592</v>
      </c>
      <c r="L17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61" s="221" t="s">
        <v>321</v>
      </c>
      <c r="N1761" s="221" t="s">
        <v>956</v>
      </c>
      <c r="O1761" s="221" t="s">
        <v>4</v>
      </c>
      <c r="P1761" s="118"/>
    </row>
    <row r="1762" spans="2:16" x14ac:dyDescent="0.25">
      <c r="B1762" s="221" t="s">
        <v>73</v>
      </c>
      <c r="C1762" s="257" t="s">
        <v>388</v>
      </c>
      <c r="D1762" s="258">
        <v>44589</v>
      </c>
      <c r="E1762" s="221" t="s">
        <v>337</v>
      </c>
      <c r="F1762" s="260" t="s">
        <v>129</v>
      </c>
      <c r="G1762" s="261">
        <v>4284.0050000000001</v>
      </c>
      <c r="H1762" s="123">
        <f>+ICF[[#This Row],[Сума във Валута]]/RESOURCE!$F$2</f>
        <v>1323.9522586586809</v>
      </c>
      <c r="I1762" s="259" t="s">
        <v>338</v>
      </c>
      <c r="J1762" s="119"/>
      <c r="K1762" s="119">
        <f t="shared" si="26"/>
        <v>44592</v>
      </c>
      <c r="L17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62" s="221" t="s">
        <v>321</v>
      </c>
      <c r="N1762" s="221" t="s">
        <v>956</v>
      </c>
      <c r="O1762" s="221" t="s">
        <v>4</v>
      </c>
      <c r="P1762" s="118"/>
    </row>
    <row r="1763" spans="2:16" x14ac:dyDescent="0.25">
      <c r="B1763" s="221" t="s">
        <v>73</v>
      </c>
      <c r="C1763" s="257" t="s">
        <v>388</v>
      </c>
      <c r="D1763" s="258">
        <v>44682</v>
      </c>
      <c r="E1763" s="221" t="s">
        <v>337</v>
      </c>
      <c r="F1763" s="260" t="s">
        <v>129</v>
      </c>
      <c r="G1763" s="261">
        <v>5062.0230000000001</v>
      </c>
      <c r="H1763" s="123">
        <f>+ICF[[#This Row],[Сума във Валута]]/RESOURCE!$F$2</f>
        <v>1564.395182599505</v>
      </c>
      <c r="I1763" s="259" t="s">
        <v>338</v>
      </c>
      <c r="J1763" s="119"/>
      <c r="K1763" s="119">
        <f t="shared" si="26"/>
        <v>44592</v>
      </c>
      <c r="L17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63" s="221" t="s">
        <v>321</v>
      </c>
      <c r="N1763" s="221" t="s">
        <v>956</v>
      </c>
      <c r="O1763" s="221" t="s">
        <v>4</v>
      </c>
      <c r="P1763" s="118"/>
    </row>
    <row r="1764" spans="2:16" x14ac:dyDescent="0.25">
      <c r="B1764" s="221" t="s">
        <v>73</v>
      </c>
      <c r="C1764" s="257" t="s">
        <v>612</v>
      </c>
      <c r="D1764" s="258">
        <v>44538</v>
      </c>
      <c r="E1764" s="221" t="s">
        <v>337</v>
      </c>
      <c r="F1764" s="260" t="s">
        <v>129</v>
      </c>
      <c r="G1764" s="261">
        <v>302.76499999999999</v>
      </c>
      <c r="H1764" s="123">
        <f>+ICF[[#This Row],[Сума във Валута]]/RESOURCE!$F$2</f>
        <v>93.568146067242111</v>
      </c>
      <c r="I1764" s="259" t="s">
        <v>338</v>
      </c>
      <c r="J1764" s="119"/>
      <c r="K1764" s="119">
        <f t="shared" si="26"/>
        <v>44592</v>
      </c>
      <c r="L17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64" s="221" t="s">
        <v>321</v>
      </c>
      <c r="N1764" s="221" t="s">
        <v>956</v>
      </c>
      <c r="O1764" s="221" t="s">
        <v>4</v>
      </c>
      <c r="P1764" s="118"/>
    </row>
    <row r="1765" spans="2:16" x14ac:dyDescent="0.25">
      <c r="B1765" s="221" t="s">
        <v>73</v>
      </c>
      <c r="C1765" s="257" t="s">
        <v>868</v>
      </c>
      <c r="D1765" s="258">
        <v>44612</v>
      </c>
      <c r="E1765" s="221" t="s">
        <v>337</v>
      </c>
      <c r="F1765" s="260" t="s">
        <v>129</v>
      </c>
      <c r="G1765" s="261">
        <v>186.352</v>
      </c>
      <c r="H1765" s="123">
        <f>+ICF[[#This Row],[Сума във Валута]]/RESOURCE!$F$2</f>
        <v>57.591237943364334</v>
      </c>
      <c r="I1765" s="259" t="s">
        <v>338</v>
      </c>
      <c r="J1765" s="119"/>
      <c r="K1765" s="119">
        <f t="shared" si="26"/>
        <v>44592</v>
      </c>
      <c r="L17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765" s="221" t="s">
        <v>321</v>
      </c>
      <c r="N1765" s="221" t="s">
        <v>956</v>
      </c>
      <c r="O1765" s="221" t="s">
        <v>4</v>
      </c>
      <c r="P1765" s="118"/>
    </row>
    <row r="1766" spans="2:16" x14ac:dyDescent="0.25">
      <c r="B1766" s="221" t="s">
        <v>73</v>
      </c>
      <c r="C1766" s="257" t="s">
        <v>577</v>
      </c>
      <c r="D1766" s="258">
        <v>44682</v>
      </c>
      <c r="E1766" s="221" t="s">
        <v>337</v>
      </c>
      <c r="F1766" s="260" t="s">
        <v>129</v>
      </c>
      <c r="G1766" s="261">
        <v>3035.587</v>
      </c>
      <c r="H1766" s="123">
        <f>+ICF[[#This Row],[Сума във Валута]]/RESOURCE!$F$2</f>
        <v>938.13435441950446</v>
      </c>
      <c r="I1766" s="259" t="s">
        <v>338</v>
      </c>
      <c r="J1766" s="119"/>
      <c r="K1766" s="119">
        <f t="shared" si="26"/>
        <v>44592</v>
      </c>
      <c r="L17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66" s="221" t="s">
        <v>321</v>
      </c>
      <c r="N1766" s="221" t="s">
        <v>956</v>
      </c>
      <c r="O1766" s="221" t="s">
        <v>4</v>
      </c>
      <c r="P1766" s="118"/>
    </row>
    <row r="1767" spans="2:16" x14ac:dyDescent="0.25">
      <c r="B1767" s="221" t="s">
        <v>73</v>
      </c>
      <c r="C1767" s="257" t="s">
        <v>582</v>
      </c>
      <c r="D1767" s="258">
        <v>44622</v>
      </c>
      <c r="E1767" s="221" t="s">
        <v>337</v>
      </c>
      <c r="F1767" s="260" t="s">
        <v>129</v>
      </c>
      <c r="G1767" s="261">
        <v>5213.1419999999998</v>
      </c>
      <c r="H1767" s="123">
        <f>+ICF[[#This Row],[Сума във Валута]]/RESOURCE!$F$2</f>
        <v>1611.0978221567045</v>
      </c>
      <c r="I1767" s="259" t="s">
        <v>338</v>
      </c>
      <c r="J1767" s="119"/>
      <c r="K1767" s="119">
        <f t="shared" si="26"/>
        <v>44592</v>
      </c>
      <c r="L17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767" s="221" t="s">
        <v>321</v>
      </c>
      <c r="N1767" s="221" t="s">
        <v>956</v>
      </c>
      <c r="O1767" s="221" t="s">
        <v>4</v>
      </c>
      <c r="P1767" s="118"/>
    </row>
    <row r="1768" spans="2:16" x14ac:dyDescent="0.25">
      <c r="B1768" s="221" t="s">
        <v>73</v>
      </c>
      <c r="C1768" s="257" t="s">
        <v>490</v>
      </c>
      <c r="D1768" s="258">
        <v>44651</v>
      </c>
      <c r="E1768" s="221" t="s">
        <v>337</v>
      </c>
      <c r="F1768" s="260" t="s">
        <v>129</v>
      </c>
      <c r="G1768" s="261">
        <v>171.18700000000001</v>
      </c>
      <c r="H1768" s="123">
        <f>+ICF[[#This Row],[Сума във Валута]]/RESOURCE!$F$2</f>
        <v>52.904563674179563</v>
      </c>
      <c r="I1768" s="259" t="s">
        <v>338</v>
      </c>
      <c r="J1768" s="119"/>
      <c r="K1768" s="119">
        <f t="shared" si="26"/>
        <v>44592</v>
      </c>
      <c r="L17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68" s="221" t="s">
        <v>321</v>
      </c>
      <c r="N1768" s="221" t="s">
        <v>956</v>
      </c>
      <c r="O1768" s="221" t="s">
        <v>4</v>
      </c>
      <c r="P1768" s="118"/>
    </row>
    <row r="1769" spans="2:16" x14ac:dyDescent="0.25">
      <c r="B1769" s="221" t="s">
        <v>73</v>
      </c>
      <c r="C1769" s="257" t="s">
        <v>490</v>
      </c>
      <c r="D1769" s="258">
        <v>44682</v>
      </c>
      <c r="E1769" s="221" t="s">
        <v>337</v>
      </c>
      <c r="F1769" s="260" t="s">
        <v>129</v>
      </c>
      <c r="G1769" s="261">
        <v>590.48199999999997</v>
      </c>
      <c r="H1769" s="123">
        <f>+ICF[[#This Row],[Сума във Валута]]/RESOURCE!$F$2</f>
        <v>182.48577618310324</v>
      </c>
      <c r="I1769" s="259" t="s">
        <v>338</v>
      </c>
      <c r="J1769" s="119"/>
      <c r="K1769" s="119">
        <f t="shared" si="26"/>
        <v>44592</v>
      </c>
      <c r="L17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69" s="221" t="s">
        <v>321</v>
      </c>
      <c r="N1769" s="221" t="s">
        <v>956</v>
      </c>
      <c r="O1769" s="221" t="s">
        <v>4</v>
      </c>
      <c r="P1769" s="118"/>
    </row>
    <row r="1770" spans="2:16" x14ac:dyDescent="0.25">
      <c r="B1770" s="221" t="s">
        <v>73</v>
      </c>
      <c r="C1770" s="257" t="s">
        <v>747</v>
      </c>
      <c r="D1770" s="258">
        <v>44712</v>
      </c>
      <c r="E1770" s="221" t="s">
        <v>337</v>
      </c>
      <c r="F1770" s="260" t="s">
        <v>129</v>
      </c>
      <c r="G1770" s="261">
        <v>427.82799999999997</v>
      </c>
      <c r="H1770" s="123">
        <f>+ICF[[#This Row],[Сума във Валута]]/RESOURCE!$F$2</f>
        <v>132.21829734499053</v>
      </c>
      <c r="I1770" s="259" t="s">
        <v>338</v>
      </c>
      <c r="J1770" s="119"/>
      <c r="K1770" s="119">
        <f t="shared" si="26"/>
        <v>44592</v>
      </c>
      <c r="L17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0" s="221" t="s">
        <v>321</v>
      </c>
      <c r="N1770" s="221" t="s">
        <v>956</v>
      </c>
      <c r="O1770" s="221" t="s">
        <v>4</v>
      </c>
      <c r="P1770" s="118"/>
    </row>
    <row r="1771" spans="2:16" x14ac:dyDescent="0.25">
      <c r="B1771" s="221" t="s">
        <v>73</v>
      </c>
      <c r="C1771" s="257" t="s">
        <v>1315</v>
      </c>
      <c r="D1771" s="258">
        <v>44682</v>
      </c>
      <c r="E1771" s="221" t="s">
        <v>337</v>
      </c>
      <c r="F1771" s="260" t="s">
        <v>129</v>
      </c>
      <c r="G1771" s="261">
        <v>5502.5379999999996</v>
      </c>
      <c r="H1771" s="123">
        <f>+ICF[[#This Row],[Сума във Валута]]/RESOURCE!$F$2</f>
        <v>1700.5343395853226</v>
      </c>
      <c r="I1771" s="259" t="s">
        <v>338</v>
      </c>
      <c r="J1771" s="119"/>
      <c r="K1771" s="119">
        <f t="shared" si="26"/>
        <v>44592</v>
      </c>
      <c r="L17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1" s="221" t="s">
        <v>321</v>
      </c>
      <c r="N1771" s="221" t="s">
        <v>956</v>
      </c>
      <c r="O1771" s="221" t="s">
        <v>4</v>
      </c>
      <c r="P1771" s="118"/>
    </row>
    <row r="1772" spans="2:16" x14ac:dyDescent="0.25">
      <c r="B1772" s="221" t="s">
        <v>73</v>
      </c>
      <c r="C1772" s="257" t="s">
        <v>428</v>
      </c>
      <c r="D1772" s="258">
        <v>43571</v>
      </c>
      <c r="E1772" s="221" t="s">
        <v>337</v>
      </c>
      <c r="F1772" s="260" t="s">
        <v>129</v>
      </c>
      <c r="G1772" s="261">
        <v>-66.885999999999996</v>
      </c>
      <c r="H1772" s="123">
        <f>+ICF[[#This Row],[Сума във Валута]]/RESOURCE!$F$2</f>
        <v>-20.670814056623307</v>
      </c>
      <c r="I1772" s="259" t="s">
        <v>338</v>
      </c>
      <c r="J1772" s="119"/>
      <c r="K1772" s="119">
        <f t="shared" si="26"/>
        <v>44592</v>
      </c>
      <c r="L17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72" s="221" t="s">
        <v>321</v>
      </c>
      <c r="N1772" s="221" t="s">
        <v>956</v>
      </c>
      <c r="O1772" s="221" t="s">
        <v>4</v>
      </c>
      <c r="P1772" s="118"/>
    </row>
    <row r="1773" spans="2:16" x14ac:dyDescent="0.25">
      <c r="B1773" s="221" t="s">
        <v>73</v>
      </c>
      <c r="C1773" s="257" t="s">
        <v>428</v>
      </c>
      <c r="D1773" s="258">
        <v>44674</v>
      </c>
      <c r="E1773" s="221" t="s">
        <v>337</v>
      </c>
      <c r="F1773" s="260" t="s">
        <v>129</v>
      </c>
      <c r="G1773" s="261">
        <v>-50</v>
      </c>
      <c r="H1773" s="123">
        <f>+ICF[[#This Row],[Сума във Валута]]/RESOURCE!$F$2</f>
        <v>-15.452272565726242</v>
      </c>
      <c r="I1773" s="259" t="s">
        <v>338</v>
      </c>
      <c r="J1773" s="119"/>
      <c r="K1773" s="119">
        <f t="shared" si="26"/>
        <v>44592</v>
      </c>
      <c r="L17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3" s="221" t="s">
        <v>321</v>
      </c>
      <c r="N1773" s="221" t="s">
        <v>956</v>
      </c>
      <c r="O1773" s="221" t="s">
        <v>4</v>
      </c>
      <c r="P1773" s="118"/>
    </row>
    <row r="1774" spans="2:16" x14ac:dyDescent="0.25">
      <c r="B1774" s="221" t="s">
        <v>73</v>
      </c>
      <c r="C1774" s="257" t="s">
        <v>428</v>
      </c>
      <c r="D1774" s="258">
        <v>44681</v>
      </c>
      <c r="E1774" s="221" t="s">
        <v>337</v>
      </c>
      <c r="F1774" s="260" t="s">
        <v>129</v>
      </c>
      <c r="G1774" s="261">
        <v>3939.6909999999998</v>
      </c>
      <c r="H1774" s="123">
        <f>+ICF[[#This Row],[Сума във Валута]]/RESOURCE!$F$2</f>
        <v>1217.5435831347716</v>
      </c>
      <c r="I1774" s="259" t="s">
        <v>338</v>
      </c>
      <c r="J1774" s="119"/>
      <c r="K1774" s="119">
        <f t="shared" si="26"/>
        <v>44592</v>
      </c>
      <c r="L17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4" s="221" t="s">
        <v>321</v>
      </c>
      <c r="N1774" s="221" t="s">
        <v>956</v>
      </c>
      <c r="O1774" s="221" t="s">
        <v>4</v>
      </c>
      <c r="P1774" s="118"/>
    </row>
    <row r="1775" spans="2:16" x14ac:dyDescent="0.25">
      <c r="B1775" s="221" t="s">
        <v>73</v>
      </c>
      <c r="C1775" s="257" t="s">
        <v>428</v>
      </c>
      <c r="D1775" s="258">
        <v>44712</v>
      </c>
      <c r="E1775" s="221" t="s">
        <v>337</v>
      </c>
      <c r="F1775" s="260" t="s">
        <v>129</v>
      </c>
      <c r="G1775" s="261">
        <v>1187.6469999999999</v>
      </c>
      <c r="H1775" s="123">
        <f>+ICF[[#This Row],[Сума във Валута]]/RESOURCE!$F$2</f>
        <v>367.03690311734147</v>
      </c>
      <c r="I1775" s="259" t="s">
        <v>338</v>
      </c>
      <c r="J1775" s="119"/>
      <c r="K1775" s="119">
        <f t="shared" si="26"/>
        <v>44592</v>
      </c>
      <c r="L17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5" s="221" t="s">
        <v>321</v>
      </c>
      <c r="N1775" s="221" t="s">
        <v>956</v>
      </c>
      <c r="O1775" s="221" t="s">
        <v>4</v>
      </c>
      <c r="P1775" s="118"/>
    </row>
    <row r="1776" spans="2:16" x14ac:dyDescent="0.25">
      <c r="B1776" s="221" t="s">
        <v>73</v>
      </c>
      <c r="C1776" s="257" t="s">
        <v>836</v>
      </c>
      <c r="D1776" s="258">
        <v>44712</v>
      </c>
      <c r="E1776" s="221" t="s">
        <v>337</v>
      </c>
      <c r="F1776" s="260" t="s">
        <v>129</v>
      </c>
      <c r="G1776" s="261">
        <v>2064.181</v>
      </c>
      <c r="H1776" s="123">
        <f>+ICF[[#This Row],[Сума във Валута]]/RESOURCE!$F$2</f>
        <v>637.92574873986723</v>
      </c>
      <c r="I1776" s="259" t="s">
        <v>338</v>
      </c>
      <c r="J1776" s="119"/>
      <c r="K1776" s="119">
        <f t="shared" si="26"/>
        <v>44592</v>
      </c>
      <c r="L17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6" s="221" t="s">
        <v>321</v>
      </c>
      <c r="N1776" s="221" t="s">
        <v>956</v>
      </c>
      <c r="O1776" s="221" t="s">
        <v>4</v>
      </c>
      <c r="P1776" s="118"/>
    </row>
    <row r="1777" spans="2:16" x14ac:dyDescent="0.25">
      <c r="B1777" s="221" t="s">
        <v>73</v>
      </c>
      <c r="C1777" s="257" t="s">
        <v>937</v>
      </c>
      <c r="D1777" s="258">
        <v>44675</v>
      </c>
      <c r="E1777" s="221" t="s">
        <v>337</v>
      </c>
      <c r="F1777" s="260" t="s">
        <v>129</v>
      </c>
      <c r="G1777" s="261">
        <v>2135.7220000000002</v>
      </c>
      <c r="H1777" s="123">
        <f>+ICF[[#This Row],[Сума във Валута]]/RESOURCE!$F$2</f>
        <v>660.03516937235963</v>
      </c>
      <c r="I1777" s="259" t="s">
        <v>338</v>
      </c>
      <c r="J1777" s="119"/>
      <c r="K1777" s="119">
        <f t="shared" si="26"/>
        <v>44592</v>
      </c>
      <c r="L17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7" s="221" t="s">
        <v>321</v>
      </c>
      <c r="N1777" s="221" t="s">
        <v>956</v>
      </c>
      <c r="O1777" s="221" t="s">
        <v>4</v>
      </c>
      <c r="P1777" s="118"/>
    </row>
    <row r="1778" spans="2:16" x14ac:dyDescent="0.25">
      <c r="B1778" s="221" t="s">
        <v>73</v>
      </c>
      <c r="C1778" s="257" t="s">
        <v>913</v>
      </c>
      <c r="D1778" s="258">
        <v>44649</v>
      </c>
      <c r="E1778" s="221" t="s">
        <v>337</v>
      </c>
      <c r="F1778" s="260" t="s">
        <v>129</v>
      </c>
      <c r="G1778" s="261">
        <v>7599.0550000000003</v>
      </c>
      <c r="H1778" s="123">
        <f>+ICF[[#This Row],[Сума във Валута]]/RESOURCE!$F$2</f>
        <v>2348.4533820388965</v>
      </c>
      <c r="I1778" s="259" t="s">
        <v>338</v>
      </c>
      <c r="J1778" s="119"/>
      <c r="K1778" s="119">
        <f t="shared" si="26"/>
        <v>44592</v>
      </c>
      <c r="L17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8" s="221" t="s">
        <v>321</v>
      </c>
      <c r="N1778" s="221" t="s">
        <v>956</v>
      </c>
      <c r="O1778" s="221" t="s">
        <v>4</v>
      </c>
      <c r="P1778" s="118"/>
    </row>
    <row r="1779" spans="2:16" x14ac:dyDescent="0.25">
      <c r="B1779" s="221" t="s">
        <v>73</v>
      </c>
      <c r="C1779" s="257" t="s">
        <v>913</v>
      </c>
      <c r="D1779" s="258">
        <v>44680</v>
      </c>
      <c r="E1779" s="221" t="s">
        <v>337</v>
      </c>
      <c r="F1779" s="260" t="s">
        <v>129</v>
      </c>
      <c r="G1779" s="261">
        <v>11886.022999999999</v>
      </c>
      <c r="H1779" s="123">
        <f>+ICF[[#This Row],[Сума във Валута]]/RESOURCE!$F$2</f>
        <v>3673.3213423698221</v>
      </c>
      <c r="I1779" s="259" t="s">
        <v>338</v>
      </c>
      <c r="J1779" s="119"/>
      <c r="K1779" s="119">
        <f t="shared" si="26"/>
        <v>44592</v>
      </c>
      <c r="L17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79" s="221" t="s">
        <v>321</v>
      </c>
      <c r="N1779" s="221" t="s">
        <v>956</v>
      </c>
      <c r="O1779" s="221" t="s">
        <v>4</v>
      </c>
      <c r="P1779" s="118"/>
    </row>
    <row r="1780" spans="2:16" x14ac:dyDescent="0.25">
      <c r="B1780" s="221" t="s">
        <v>73</v>
      </c>
      <c r="C1780" s="257" t="s">
        <v>913</v>
      </c>
      <c r="D1780" s="258">
        <v>44708</v>
      </c>
      <c r="E1780" s="221" t="s">
        <v>337</v>
      </c>
      <c r="F1780" s="260" t="s">
        <v>129</v>
      </c>
      <c r="G1780" s="261">
        <v>9771.3330000000005</v>
      </c>
      <c r="H1780" s="123">
        <f>+ICF[[#This Row],[Сума във Валута]]/RESOURCE!$F$2</f>
        <v>3019.78601692951</v>
      </c>
      <c r="I1780" s="259" t="s">
        <v>338</v>
      </c>
      <c r="J1780" s="119"/>
      <c r="K1780" s="119">
        <f t="shared" si="26"/>
        <v>44592</v>
      </c>
      <c r="L17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80" s="221" t="s">
        <v>321</v>
      </c>
      <c r="N1780" s="221" t="s">
        <v>956</v>
      </c>
      <c r="O1780" s="221" t="s">
        <v>4</v>
      </c>
      <c r="P1780" s="118"/>
    </row>
    <row r="1781" spans="2:16" x14ac:dyDescent="0.25">
      <c r="B1781" s="221" t="s">
        <v>73</v>
      </c>
      <c r="C1781" s="257" t="s">
        <v>913</v>
      </c>
      <c r="D1781" s="258">
        <v>44711</v>
      </c>
      <c r="E1781" s="221" t="s">
        <v>337</v>
      </c>
      <c r="F1781" s="260" t="s">
        <v>129</v>
      </c>
      <c r="G1781" s="261">
        <v>8739.4249999999993</v>
      </c>
      <c r="H1781" s="123">
        <f>+ICF[[#This Row],[Сума във Валута]]/RESOURCE!$F$2</f>
        <v>2700.879543354441</v>
      </c>
      <c r="I1781" s="259" t="s">
        <v>338</v>
      </c>
      <c r="J1781" s="119"/>
      <c r="K1781" s="119">
        <f t="shared" si="26"/>
        <v>44592</v>
      </c>
      <c r="L17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81" s="221" t="s">
        <v>321</v>
      </c>
      <c r="N1781" s="221" t="s">
        <v>956</v>
      </c>
      <c r="O1781" s="221" t="s">
        <v>4</v>
      </c>
      <c r="P1781" s="118"/>
    </row>
    <row r="1782" spans="2:16" x14ac:dyDescent="0.25">
      <c r="B1782" s="221" t="s">
        <v>73</v>
      </c>
      <c r="C1782" s="257" t="s">
        <v>414</v>
      </c>
      <c r="D1782" s="258">
        <v>44503</v>
      </c>
      <c r="E1782" s="221" t="s">
        <v>337</v>
      </c>
      <c r="F1782" s="260" t="s">
        <v>129</v>
      </c>
      <c r="G1782" s="261">
        <v>8000</v>
      </c>
      <c r="H1782" s="123">
        <f>+ICF[[#This Row],[Сума във Валута]]/RESOURCE!$F$2</f>
        <v>2472.3636105161986</v>
      </c>
      <c r="I1782" s="259" t="s">
        <v>338</v>
      </c>
      <c r="J1782" s="119"/>
      <c r="K1782" s="119">
        <f t="shared" si="26"/>
        <v>44592</v>
      </c>
      <c r="L17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82" s="221" t="s">
        <v>321</v>
      </c>
      <c r="N1782" s="221" t="s">
        <v>956</v>
      </c>
      <c r="O1782" s="221" t="s">
        <v>4</v>
      </c>
      <c r="P1782" s="118"/>
    </row>
    <row r="1783" spans="2:16" x14ac:dyDescent="0.25">
      <c r="B1783" s="221" t="s">
        <v>73</v>
      </c>
      <c r="C1783" s="257" t="s">
        <v>697</v>
      </c>
      <c r="D1783" s="258">
        <v>44742</v>
      </c>
      <c r="E1783" s="221" t="s">
        <v>337</v>
      </c>
      <c r="F1783" s="260" t="s">
        <v>129</v>
      </c>
      <c r="G1783" s="261">
        <v>2639.4380000000001</v>
      </c>
      <c r="H1783" s="123">
        <f>+ICF[[#This Row],[Сума във Валута]]/RESOURCE!$F$2</f>
        <v>815.70630792670681</v>
      </c>
      <c r="I1783" s="259" t="s">
        <v>338</v>
      </c>
      <c r="J1783" s="119"/>
      <c r="K1783" s="119">
        <f t="shared" si="26"/>
        <v>44592</v>
      </c>
      <c r="L17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83" s="221" t="s">
        <v>321</v>
      </c>
      <c r="N1783" s="221" t="s">
        <v>956</v>
      </c>
      <c r="O1783" s="221" t="s">
        <v>4</v>
      </c>
      <c r="P1783" s="118"/>
    </row>
    <row r="1784" spans="2:16" x14ac:dyDescent="0.25">
      <c r="B1784" s="221" t="s">
        <v>73</v>
      </c>
      <c r="C1784" s="257" t="s">
        <v>807</v>
      </c>
      <c r="D1784" s="258">
        <v>44678</v>
      </c>
      <c r="E1784" s="221" t="s">
        <v>337</v>
      </c>
      <c r="F1784" s="260" t="s">
        <v>129</v>
      </c>
      <c r="G1784" s="261">
        <v>266.83300000000003</v>
      </c>
      <c r="H1784" s="123">
        <f>+ICF[[#This Row],[Сума във Валута]]/RESOURCE!$F$2</f>
        <v>82.463524910608612</v>
      </c>
      <c r="I1784" s="259" t="s">
        <v>338</v>
      </c>
      <c r="J1784" s="119"/>
      <c r="K1784" s="119">
        <f t="shared" si="26"/>
        <v>44592</v>
      </c>
      <c r="L17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84" s="221" t="s">
        <v>321</v>
      </c>
      <c r="N1784" s="221" t="s">
        <v>956</v>
      </c>
      <c r="O1784" s="221" t="s">
        <v>4</v>
      </c>
      <c r="P1784" s="118"/>
    </row>
    <row r="1785" spans="2:16" x14ac:dyDescent="0.25">
      <c r="B1785" s="221" t="s">
        <v>73</v>
      </c>
      <c r="C1785" s="257" t="s">
        <v>909</v>
      </c>
      <c r="D1785" s="258">
        <v>44682</v>
      </c>
      <c r="E1785" s="221" t="s">
        <v>337</v>
      </c>
      <c r="F1785" s="260" t="s">
        <v>129</v>
      </c>
      <c r="G1785" s="261">
        <v>3065.1309999999999</v>
      </c>
      <c r="H1785" s="123">
        <f>+ICF[[#This Row],[Сума във Валута]]/RESOURCE!$F$2</f>
        <v>947.26479323314072</v>
      </c>
      <c r="I1785" s="259" t="s">
        <v>338</v>
      </c>
      <c r="J1785" s="119"/>
      <c r="K1785" s="119">
        <f t="shared" si="26"/>
        <v>44592</v>
      </c>
      <c r="L17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85" s="221" t="s">
        <v>321</v>
      </c>
      <c r="N1785" s="221" t="s">
        <v>956</v>
      </c>
      <c r="O1785" s="221" t="s">
        <v>4</v>
      </c>
      <c r="P1785" s="118"/>
    </row>
    <row r="1786" spans="2:16" x14ac:dyDescent="0.25">
      <c r="B1786" s="221" t="s">
        <v>73</v>
      </c>
      <c r="C1786" s="257" t="s">
        <v>815</v>
      </c>
      <c r="D1786" s="258">
        <v>44622</v>
      </c>
      <c r="E1786" s="221" t="s">
        <v>337</v>
      </c>
      <c r="F1786" s="260" t="s">
        <v>129</v>
      </c>
      <c r="G1786" s="261">
        <v>3467.8139999999999</v>
      </c>
      <c r="H1786" s="123">
        <f>+ICF[[#This Row],[Сума във Валута]]/RESOURCE!$F$2</f>
        <v>1071.7121427048276</v>
      </c>
      <c r="I1786" s="259" t="s">
        <v>338</v>
      </c>
      <c r="J1786" s="119"/>
      <c r="K1786" s="119">
        <f t="shared" si="26"/>
        <v>44592</v>
      </c>
      <c r="L17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786" s="221" t="s">
        <v>321</v>
      </c>
      <c r="N1786" s="221" t="s">
        <v>956</v>
      </c>
      <c r="O1786" s="221" t="s">
        <v>4</v>
      </c>
      <c r="P1786" s="118"/>
    </row>
    <row r="1787" spans="2:16" x14ac:dyDescent="0.25">
      <c r="B1787" s="221" t="s">
        <v>73</v>
      </c>
      <c r="C1787" s="257" t="s">
        <v>669</v>
      </c>
      <c r="D1787" s="258">
        <v>44465</v>
      </c>
      <c r="E1787" s="221" t="s">
        <v>337</v>
      </c>
      <c r="F1787" s="260" t="s">
        <v>129</v>
      </c>
      <c r="G1787" s="261">
        <v>936.25199999999995</v>
      </c>
      <c r="H1787" s="123">
        <f>+ICF[[#This Row],[Сума във Валута]]/RESOURCE!$F$2</f>
        <v>289.34442188412646</v>
      </c>
      <c r="I1787" s="259" t="s">
        <v>338</v>
      </c>
      <c r="J1787" s="119"/>
      <c r="K1787" s="119">
        <f t="shared" si="26"/>
        <v>44592</v>
      </c>
      <c r="L17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87" s="221" t="s">
        <v>321</v>
      </c>
      <c r="N1787" s="221" t="s">
        <v>956</v>
      </c>
      <c r="O1787" s="221" t="s">
        <v>4</v>
      </c>
      <c r="P1787" s="118"/>
    </row>
    <row r="1788" spans="2:16" x14ac:dyDescent="0.25">
      <c r="B1788" s="221" t="s">
        <v>73</v>
      </c>
      <c r="C1788" s="257" t="s">
        <v>536</v>
      </c>
      <c r="D1788" s="258">
        <v>44621</v>
      </c>
      <c r="E1788" s="221" t="s">
        <v>337</v>
      </c>
      <c r="F1788" s="260" t="s">
        <v>129</v>
      </c>
      <c r="G1788" s="261">
        <v>1585.5609999999999</v>
      </c>
      <c r="H1788" s="123">
        <f>+ICF[[#This Row],[Сума във Валута]]/RESOURCE!$F$2</f>
        <v>490.01041483170928</v>
      </c>
      <c r="I1788" s="259" t="s">
        <v>338</v>
      </c>
      <c r="J1788" s="119"/>
      <c r="K1788" s="119">
        <f t="shared" si="26"/>
        <v>44592</v>
      </c>
      <c r="L17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788" s="221" t="s">
        <v>321</v>
      </c>
      <c r="N1788" s="221" t="s">
        <v>956</v>
      </c>
      <c r="O1788" s="221" t="s">
        <v>4</v>
      </c>
      <c r="P1788" s="118"/>
    </row>
    <row r="1789" spans="2:16" x14ac:dyDescent="0.25">
      <c r="B1789" s="221" t="s">
        <v>73</v>
      </c>
      <c r="C1789" s="257" t="s">
        <v>536</v>
      </c>
      <c r="D1789" s="258">
        <v>44652</v>
      </c>
      <c r="E1789" s="221" t="s">
        <v>337</v>
      </c>
      <c r="F1789" s="260" t="s">
        <v>129</v>
      </c>
      <c r="G1789" s="261">
        <v>2996.384</v>
      </c>
      <c r="H1789" s="123">
        <f>+ICF[[#This Row],[Сума във Валута]]/RESOURCE!$F$2</f>
        <v>926.01884559162113</v>
      </c>
      <c r="I1789" s="259" t="s">
        <v>338</v>
      </c>
      <c r="J1789" s="119"/>
      <c r="K1789" s="119">
        <f t="shared" si="26"/>
        <v>44592</v>
      </c>
      <c r="L17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89" s="221" t="s">
        <v>321</v>
      </c>
      <c r="N1789" s="221" t="s">
        <v>956</v>
      </c>
      <c r="O1789" s="221" t="s">
        <v>4</v>
      </c>
      <c r="P1789" s="118"/>
    </row>
    <row r="1790" spans="2:16" x14ac:dyDescent="0.25">
      <c r="B1790" s="221" t="s">
        <v>73</v>
      </c>
      <c r="C1790" s="257" t="s">
        <v>704</v>
      </c>
      <c r="D1790" s="258">
        <v>44712</v>
      </c>
      <c r="E1790" s="221" t="s">
        <v>337</v>
      </c>
      <c r="F1790" s="260" t="s">
        <v>129</v>
      </c>
      <c r="G1790" s="261">
        <v>2053.0859999999998</v>
      </c>
      <c r="H1790" s="123">
        <f>+ICF[[#This Row],[Сума във Валута]]/RESOURCE!$F$2</f>
        <v>634.49688945753246</v>
      </c>
      <c r="I1790" s="259" t="s">
        <v>338</v>
      </c>
      <c r="J1790" s="119"/>
      <c r="K1790" s="119">
        <f t="shared" si="26"/>
        <v>44592</v>
      </c>
      <c r="L17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0" s="221" t="s">
        <v>321</v>
      </c>
      <c r="N1790" s="221" t="s">
        <v>956</v>
      </c>
      <c r="O1790" s="221" t="s">
        <v>4</v>
      </c>
      <c r="P1790" s="118"/>
    </row>
    <row r="1791" spans="2:16" x14ac:dyDescent="0.25">
      <c r="B1791" s="221" t="s">
        <v>73</v>
      </c>
      <c r="C1791" s="257" t="s">
        <v>687</v>
      </c>
      <c r="D1791" s="258">
        <v>44589</v>
      </c>
      <c r="E1791" s="221" t="s">
        <v>337</v>
      </c>
      <c r="F1791" s="260" t="s">
        <v>129</v>
      </c>
      <c r="G1791" s="261">
        <v>312.79700000000003</v>
      </c>
      <c r="H1791" s="123">
        <f>+ICF[[#This Row],[Сума във Валута]]/RESOURCE!$F$2</f>
        <v>96.668490034829432</v>
      </c>
      <c r="I1791" s="259" t="s">
        <v>338</v>
      </c>
      <c r="J1791" s="119"/>
      <c r="K1791" s="119">
        <f t="shared" si="26"/>
        <v>44592</v>
      </c>
      <c r="L17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791" s="221" t="s">
        <v>321</v>
      </c>
      <c r="N1791" s="221" t="s">
        <v>956</v>
      </c>
      <c r="O1791" s="221" t="s">
        <v>4</v>
      </c>
      <c r="P1791" s="118"/>
    </row>
    <row r="1792" spans="2:16" x14ac:dyDescent="0.25">
      <c r="B1792" s="221" t="s">
        <v>73</v>
      </c>
      <c r="C1792" s="257" t="s">
        <v>687</v>
      </c>
      <c r="D1792" s="258">
        <v>44620</v>
      </c>
      <c r="E1792" s="221" t="s">
        <v>337</v>
      </c>
      <c r="F1792" s="260" t="s">
        <v>129</v>
      </c>
      <c r="G1792" s="261">
        <v>1036.258</v>
      </c>
      <c r="H1792" s="123">
        <f>+ICF[[#This Row],[Сума във Валута]]/RESOURCE!$F$2</f>
        <v>320.25082128828689</v>
      </c>
      <c r="I1792" s="259" t="s">
        <v>338</v>
      </c>
      <c r="J1792" s="119"/>
      <c r="K1792" s="119">
        <f t="shared" si="26"/>
        <v>44592</v>
      </c>
      <c r="L17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792" s="221" t="s">
        <v>321</v>
      </c>
      <c r="N1792" s="221" t="s">
        <v>956</v>
      </c>
      <c r="O1792" s="221" t="s">
        <v>4</v>
      </c>
      <c r="P1792" s="118"/>
    </row>
    <row r="1793" spans="2:16" x14ac:dyDescent="0.25">
      <c r="B1793" s="221" t="s">
        <v>73</v>
      </c>
      <c r="C1793" s="257" t="s">
        <v>687</v>
      </c>
      <c r="D1793" s="258">
        <v>44651</v>
      </c>
      <c r="E1793" s="221" t="s">
        <v>337</v>
      </c>
      <c r="F1793" s="260" t="s">
        <v>129</v>
      </c>
      <c r="G1793" s="261">
        <v>780.29</v>
      </c>
      <c r="H1793" s="123">
        <f>+ICF[[#This Row],[Сума във Валута]]/RESOURCE!$F$2</f>
        <v>241.14507520621055</v>
      </c>
      <c r="I1793" s="259" t="s">
        <v>338</v>
      </c>
      <c r="J1793" s="119"/>
      <c r="K1793" s="119">
        <f t="shared" si="26"/>
        <v>44592</v>
      </c>
      <c r="L17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3" s="221" t="s">
        <v>321</v>
      </c>
      <c r="N1793" s="221" t="s">
        <v>956</v>
      </c>
      <c r="O1793" s="221" t="s">
        <v>4</v>
      </c>
      <c r="P1793" s="118"/>
    </row>
    <row r="1794" spans="2:16" x14ac:dyDescent="0.25">
      <c r="B1794" s="221" t="s">
        <v>73</v>
      </c>
      <c r="C1794" s="257" t="s">
        <v>687</v>
      </c>
      <c r="D1794" s="258">
        <v>44682</v>
      </c>
      <c r="E1794" s="221" t="s">
        <v>337</v>
      </c>
      <c r="F1794" s="260" t="s">
        <v>129</v>
      </c>
      <c r="G1794" s="261">
        <v>339.79599999999999</v>
      </c>
      <c r="H1794" s="123">
        <f>+ICF[[#This Row],[Сума във Валута]]/RESOURCE!$F$2</f>
        <v>105.01240817487027</v>
      </c>
      <c r="I1794" s="259" t="s">
        <v>338</v>
      </c>
      <c r="J1794" s="119"/>
      <c r="K1794" s="119">
        <f t="shared" ref="K1794:K1857" si="27">$K$1</f>
        <v>44592</v>
      </c>
      <c r="L17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4" s="221" t="s">
        <v>321</v>
      </c>
      <c r="N1794" s="221" t="s">
        <v>956</v>
      </c>
      <c r="O1794" s="221" t="s">
        <v>4</v>
      </c>
      <c r="P1794" s="118"/>
    </row>
    <row r="1795" spans="2:16" x14ac:dyDescent="0.25">
      <c r="B1795" s="221" t="s">
        <v>73</v>
      </c>
      <c r="C1795" s="257" t="s">
        <v>604</v>
      </c>
      <c r="D1795" s="258">
        <v>44653</v>
      </c>
      <c r="E1795" s="221" t="s">
        <v>337</v>
      </c>
      <c r="F1795" s="260" t="s">
        <v>129</v>
      </c>
      <c r="G1795" s="261">
        <v>1022.81</v>
      </c>
      <c r="H1795" s="123">
        <f>+ICF[[#This Row],[Сума във Валута]]/RESOURCE!$F$2</f>
        <v>316.09477805900912</v>
      </c>
      <c r="I1795" s="259" t="s">
        <v>338</v>
      </c>
      <c r="J1795" s="119"/>
      <c r="K1795" s="119">
        <f t="shared" si="27"/>
        <v>44592</v>
      </c>
      <c r="L17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5" s="221" t="s">
        <v>321</v>
      </c>
      <c r="N1795" s="221" t="s">
        <v>956</v>
      </c>
      <c r="O1795" s="221" t="s">
        <v>4</v>
      </c>
      <c r="P1795" s="118"/>
    </row>
    <row r="1796" spans="2:16" x14ac:dyDescent="0.25">
      <c r="B1796" s="221" t="s">
        <v>73</v>
      </c>
      <c r="C1796" s="257" t="s">
        <v>604</v>
      </c>
      <c r="D1796" s="258">
        <v>44653</v>
      </c>
      <c r="E1796" s="221" t="s">
        <v>337</v>
      </c>
      <c r="F1796" s="260" t="s">
        <v>129</v>
      </c>
      <c r="G1796" s="261">
        <v>403.41500000000002</v>
      </c>
      <c r="H1796" s="123">
        <f>+ICF[[#This Row],[Сума във Валута]]/RESOURCE!$F$2</f>
        <v>124.67357074204904</v>
      </c>
      <c r="I1796" s="259" t="s">
        <v>338</v>
      </c>
      <c r="J1796" s="119"/>
      <c r="K1796" s="119">
        <f t="shared" si="27"/>
        <v>44592</v>
      </c>
      <c r="L17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6" s="221" t="s">
        <v>321</v>
      </c>
      <c r="N1796" s="221" t="s">
        <v>956</v>
      </c>
      <c r="O1796" s="221" t="s">
        <v>4</v>
      </c>
      <c r="P1796" s="118"/>
    </row>
    <row r="1797" spans="2:16" x14ac:dyDescent="0.25">
      <c r="B1797" s="221" t="s">
        <v>73</v>
      </c>
      <c r="C1797" s="257" t="s">
        <v>604</v>
      </c>
      <c r="D1797" s="258">
        <v>44653</v>
      </c>
      <c r="E1797" s="221" t="s">
        <v>337</v>
      </c>
      <c r="F1797" s="260" t="s">
        <v>129</v>
      </c>
      <c r="G1797" s="261">
        <v>298.10000000000002</v>
      </c>
      <c r="H1797" s="123">
        <f>+ICF[[#This Row],[Сума във Валута]]/RESOURCE!$F$2</f>
        <v>92.126449036859853</v>
      </c>
      <c r="I1797" s="259" t="s">
        <v>338</v>
      </c>
      <c r="J1797" s="119"/>
      <c r="K1797" s="119">
        <f t="shared" si="27"/>
        <v>44592</v>
      </c>
      <c r="L17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7" s="221" t="s">
        <v>321</v>
      </c>
      <c r="N1797" s="221" t="s">
        <v>956</v>
      </c>
      <c r="O1797" s="221" t="s">
        <v>4</v>
      </c>
      <c r="P1797" s="118"/>
    </row>
    <row r="1798" spans="2:16" x14ac:dyDescent="0.25">
      <c r="B1798" s="221" t="s">
        <v>73</v>
      </c>
      <c r="C1798" s="257" t="s">
        <v>604</v>
      </c>
      <c r="D1798" s="258">
        <v>44664</v>
      </c>
      <c r="E1798" s="221" t="s">
        <v>337</v>
      </c>
      <c r="F1798" s="260" t="s">
        <v>129</v>
      </c>
      <c r="G1798" s="261">
        <v>1022.81</v>
      </c>
      <c r="H1798" s="123">
        <f>+ICF[[#This Row],[Сума във Валута]]/RESOURCE!$F$2</f>
        <v>316.09477805900912</v>
      </c>
      <c r="I1798" s="259" t="s">
        <v>338</v>
      </c>
      <c r="J1798" s="119"/>
      <c r="K1798" s="119">
        <f t="shared" si="27"/>
        <v>44592</v>
      </c>
      <c r="L17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8" s="221" t="s">
        <v>321</v>
      </c>
      <c r="N1798" s="221" t="s">
        <v>956</v>
      </c>
      <c r="O1798" s="221" t="s">
        <v>4</v>
      </c>
      <c r="P1798" s="118"/>
    </row>
    <row r="1799" spans="2:16" x14ac:dyDescent="0.25">
      <c r="B1799" s="221" t="s">
        <v>73</v>
      </c>
      <c r="C1799" s="257" t="s">
        <v>604</v>
      </c>
      <c r="D1799" s="258">
        <v>44712</v>
      </c>
      <c r="E1799" s="221" t="s">
        <v>337</v>
      </c>
      <c r="F1799" s="260" t="s">
        <v>129</v>
      </c>
      <c r="G1799" s="261">
        <v>1043.2539999999999</v>
      </c>
      <c r="H1799" s="123">
        <f>+ICF[[#This Row],[Сума във Валута]]/RESOURCE!$F$2</f>
        <v>322.41290326568327</v>
      </c>
      <c r="I1799" s="259" t="s">
        <v>338</v>
      </c>
      <c r="J1799" s="119"/>
      <c r="K1799" s="119">
        <f t="shared" si="27"/>
        <v>44592</v>
      </c>
      <c r="L17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799" s="221" t="s">
        <v>321</v>
      </c>
      <c r="N1799" s="221" t="s">
        <v>956</v>
      </c>
      <c r="O1799" s="221" t="s">
        <v>4</v>
      </c>
      <c r="P1799" s="118"/>
    </row>
    <row r="1800" spans="2:16" x14ac:dyDescent="0.25">
      <c r="B1800" s="221" t="s">
        <v>73</v>
      </c>
      <c r="C1800" s="257" t="s">
        <v>802</v>
      </c>
      <c r="D1800" s="258">
        <v>44682</v>
      </c>
      <c r="E1800" s="221" t="s">
        <v>337</v>
      </c>
      <c r="F1800" s="260" t="s">
        <v>129</v>
      </c>
      <c r="G1800" s="261">
        <v>3570.6329999999998</v>
      </c>
      <c r="H1800" s="123">
        <f>+ICF[[#This Row],[Сума във Валута]]/RESOURCE!$F$2</f>
        <v>1103.4878869635356</v>
      </c>
      <c r="I1800" s="259" t="s">
        <v>338</v>
      </c>
      <c r="J1800" s="119"/>
      <c r="K1800" s="119">
        <f t="shared" si="27"/>
        <v>44592</v>
      </c>
      <c r="L18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00" s="221" t="s">
        <v>321</v>
      </c>
      <c r="N1800" s="221" t="s">
        <v>956</v>
      </c>
      <c r="O1800" s="221" t="s">
        <v>4</v>
      </c>
      <c r="P1800" s="118"/>
    </row>
    <row r="1801" spans="2:16" x14ac:dyDescent="0.25">
      <c r="B1801" s="221" t="s">
        <v>73</v>
      </c>
      <c r="C1801" s="257" t="s">
        <v>781</v>
      </c>
      <c r="D1801" s="258">
        <v>44588</v>
      </c>
      <c r="E1801" s="221" t="s">
        <v>337</v>
      </c>
      <c r="F1801" s="260" t="s">
        <v>129</v>
      </c>
      <c r="G1801" s="261">
        <v>21.007999999999999</v>
      </c>
      <c r="H1801" s="123">
        <f>+ICF[[#This Row],[Сума във Валута]]/RESOURCE!$F$2</f>
        <v>6.4924268412155373</v>
      </c>
      <c r="I1801" s="259" t="s">
        <v>338</v>
      </c>
      <c r="J1801" s="119"/>
      <c r="K1801" s="119">
        <f t="shared" si="27"/>
        <v>44592</v>
      </c>
      <c r="L18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01" s="221" t="s">
        <v>321</v>
      </c>
      <c r="N1801" s="221" t="s">
        <v>956</v>
      </c>
      <c r="O1801" s="221" t="s">
        <v>4</v>
      </c>
      <c r="P1801" s="118"/>
    </row>
    <row r="1802" spans="2:16" x14ac:dyDescent="0.25">
      <c r="B1802" s="221" t="s">
        <v>73</v>
      </c>
      <c r="C1802" s="257" t="s">
        <v>781</v>
      </c>
      <c r="D1802" s="258">
        <v>44622</v>
      </c>
      <c r="E1802" s="221" t="s">
        <v>337</v>
      </c>
      <c r="F1802" s="260" t="s">
        <v>129</v>
      </c>
      <c r="G1802" s="261">
        <v>5846.8729999999996</v>
      </c>
      <c r="H1802" s="123">
        <f>+ICF[[#This Row],[Сума във Валута]]/RESOURCE!$F$2</f>
        <v>1806.9495050637095</v>
      </c>
      <c r="I1802" s="259" t="s">
        <v>338</v>
      </c>
      <c r="J1802" s="119"/>
      <c r="K1802" s="119">
        <f t="shared" si="27"/>
        <v>44592</v>
      </c>
      <c r="L18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02" s="221" t="s">
        <v>321</v>
      </c>
      <c r="N1802" s="221" t="s">
        <v>956</v>
      </c>
      <c r="O1802" s="221" t="s">
        <v>4</v>
      </c>
      <c r="P1802" s="118"/>
    </row>
    <row r="1803" spans="2:16" x14ac:dyDescent="0.25">
      <c r="B1803" s="221" t="s">
        <v>73</v>
      </c>
      <c r="C1803" s="257" t="s">
        <v>579</v>
      </c>
      <c r="D1803" s="258">
        <v>44712</v>
      </c>
      <c r="E1803" s="221" t="s">
        <v>337</v>
      </c>
      <c r="F1803" s="260" t="s">
        <v>129</v>
      </c>
      <c r="G1803" s="261">
        <v>387.79</v>
      </c>
      <c r="H1803" s="123">
        <f>+ICF[[#This Row],[Сума във Валута]]/RESOURCE!$F$2</f>
        <v>119.84473556525958</v>
      </c>
      <c r="I1803" s="259" t="s">
        <v>338</v>
      </c>
      <c r="J1803" s="119"/>
      <c r="K1803" s="119">
        <f t="shared" si="27"/>
        <v>44592</v>
      </c>
      <c r="L18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03" s="221" t="s">
        <v>321</v>
      </c>
      <c r="N1803" s="221" t="s">
        <v>956</v>
      </c>
      <c r="O1803" s="221" t="s">
        <v>4</v>
      </c>
      <c r="P1803" s="118"/>
    </row>
    <row r="1804" spans="2:16" x14ac:dyDescent="0.25">
      <c r="B1804" s="221" t="s">
        <v>73</v>
      </c>
      <c r="C1804" s="257" t="s">
        <v>1316</v>
      </c>
      <c r="D1804" s="258">
        <v>44681</v>
      </c>
      <c r="E1804" s="221" t="s">
        <v>337</v>
      </c>
      <c r="F1804" s="260" t="s">
        <v>129</v>
      </c>
      <c r="G1804" s="261">
        <v>1029.9760000000001</v>
      </c>
      <c r="H1804" s="123">
        <f>+ICF[[#This Row],[Сума във Валута]]/RESOURCE!$F$2</f>
        <v>318.30939776312903</v>
      </c>
      <c r="I1804" s="259" t="s">
        <v>338</v>
      </c>
      <c r="J1804" s="119"/>
      <c r="K1804" s="119">
        <f t="shared" si="27"/>
        <v>44592</v>
      </c>
      <c r="L18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04" s="221" t="s">
        <v>321</v>
      </c>
      <c r="N1804" s="221" t="s">
        <v>956</v>
      </c>
      <c r="O1804" s="221" t="s">
        <v>4</v>
      </c>
      <c r="P1804" s="118"/>
    </row>
    <row r="1805" spans="2:16" x14ac:dyDescent="0.25">
      <c r="B1805" s="221" t="s">
        <v>73</v>
      </c>
      <c r="C1805" s="257" t="s">
        <v>515</v>
      </c>
      <c r="D1805" s="258">
        <v>44650</v>
      </c>
      <c r="E1805" s="221" t="s">
        <v>337</v>
      </c>
      <c r="F1805" s="260" t="s">
        <v>129</v>
      </c>
      <c r="G1805" s="261">
        <v>12.888</v>
      </c>
      <c r="H1805" s="123">
        <f>+ICF[[#This Row],[Сума във Валута]]/RESOURCE!$F$2</f>
        <v>3.9829777765415959</v>
      </c>
      <c r="I1805" s="259" t="s">
        <v>338</v>
      </c>
      <c r="J1805" s="119"/>
      <c r="K1805" s="119">
        <f t="shared" si="27"/>
        <v>44592</v>
      </c>
      <c r="L18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05" s="221" t="s">
        <v>321</v>
      </c>
      <c r="N1805" s="221" t="s">
        <v>956</v>
      </c>
      <c r="O1805" s="221" t="s">
        <v>4</v>
      </c>
      <c r="P1805" s="118"/>
    </row>
    <row r="1806" spans="2:16" x14ac:dyDescent="0.25">
      <c r="B1806" s="221" t="s">
        <v>73</v>
      </c>
      <c r="C1806" s="257" t="s">
        <v>515</v>
      </c>
      <c r="D1806" s="258">
        <v>44681</v>
      </c>
      <c r="E1806" s="221" t="s">
        <v>337</v>
      </c>
      <c r="F1806" s="260" t="s">
        <v>129</v>
      </c>
      <c r="G1806" s="261">
        <v>54.128999999999998</v>
      </c>
      <c r="H1806" s="123">
        <f>+ICF[[#This Row],[Сума във Валута]]/RESOURCE!$F$2</f>
        <v>16.728321234203914</v>
      </c>
      <c r="I1806" s="259" t="s">
        <v>338</v>
      </c>
      <c r="J1806" s="119"/>
      <c r="K1806" s="119">
        <f t="shared" si="27"/>
        <v>44592</v>
      </c>
      <c r="L18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06" s="221" t="s">
        <v>321</v>
      </c>
      <c r="N1806" s="221" t="s">
        <v>956</v>
      </c>
      <c r="O1806" s="221" t="s">
        <v>4</v>
      </c>
      <c r="P1806" s="118"/>
    </row>
    <row r="1807" spans="2:16" x14ac:dyDescent="0.25">
      <c r="B1807" s="221" t="s">
        <v>73</v>
      </c>
      <c r="C1807" s="257" t="s">
        <v>505</v>
      </c>
      <c r="D1807" s="258">
        <v>44651</v>
      </c>
      <c r="E1807" s="221" t="s">
        <v>337</v>
      </c>
      <c r="F1807" s="260" t="s">
        <v>129</v>
      </c>
      <c r="G1807" s="261">
        <v>13423.638999999999</v>
      </c>
      <c r="H1807" s="123">
        <f>+ICF[[#This Row],[Сума във Валута]]/RESOURCE!$F$2</f>
        <v>4148.5145730382565</v>
      </c>
      <c r="I1807" s="259" t="s">
        <v>338</v>
      </c>
      <c r="J1807" s="119"/>
      <c r="K1807" s="119">
        <f t="shared" si="27"/>
        <v>44592</v>
      </c>
      <c r="L18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07" s="221" t="s">
        <v>321</v>
      </c>
      <c r="N1807" s="221" t="s">
        <v>956</v>
      </c>
      <c r="O1807" s="221" t="s">
        <v>4</v>
      </c>
      <c r="P1807" s="118"/>
    </row>
    <row r="1808" spans="2:16" x14ac:dyDescent="0.25">
      <c r="B1808" s="221" t="s">
        <v>73</v>
      </c>
      <c r="C1808" s="257" t="s">
        <v>505</v>
      </c>
      <c r="D1808" s="258">
        <v>44682</v>
      </c>
      <c r="E1808" s="221" t="s">
        <v>337</v>
      </c>
      <c r="F1808" s="260" t="s">
        <v>129</v>
      </c>
      <c r="G1808" s="261">
        <v>5584.7569999999996</v>
      </c>
      <c r="H1808" s="123">
        <f>+ICF[[#This Row],[Сума във Валута]]/RESOURCE!$F$2</f>
        <v>1725.9437475469515</v>
      </c>
      <c r="I1808" s="259" t="s">
        <v>338</v>
      </c>
      <c r="J1808" s="119"/>
      <c r="K1808" s="119">
        <f t="shared" si="27"/>
        <v>44592</v>
      </c>
      <c r="L18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08" s="221" t="s">
        <v>321</v>
      </c>
      <c r="N1808" s="221" t="s">
        <v>956</v>
      </c>
      <c r="O1808" s="221" t="s">
        <v>4</v>
      </c>
      <c r="P1808" s="118"/>
    </row>
    <row r="1809" spans="2:16" x14ac:dyDescent="0.25">
      <c r="B1809" s="221" t="s">
        <v>73</v>
      </c>
      <c r="C1809" s="257" t="s">
        <v>1317</v>
      </c>
      <c r="D1809" s="258">
        <v>44712</v>
      </c>
      <c r="E1809" s="221" t="s">
        <v>337</v>
      </c>
      <c r="F1809" s="260" t="s">
        <v>129</v>
      </c>
      <c r="G1809" s="261">
        <v>3839.4009999999998</v>
      </c>
      <c r="H1809" s="123">
        <f>+ICF[[#This Row],[Сума във Валута]]/RESOURCE!$F$2</f>
        <v>1186.5494148224379</v>
      </c>
      <c r="I1809" s="259" t="s">
        <v>338</v>
      </c>
      <c r="J1809" s="119"/>
      <c r="K1809" s="119">
        <f t="shared" si="27"/>
        <v>44592</v>
      </c>
      <c r="L18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09" s="221" t="s">
        <v>321</v>
      </c>
      <c r="N1809" s="221" t="s">
        <v>956</v>
      </c>
      <c r="O1809" s="221" t="s">
        <v>4</v>
      </c>
      <c r="P1809" s="118"/>
    </row>
    <row r="1810" spans="2:16" x14ac:dyDescent="0.25">
      <c r="B1810" s="221" t="s">
        <v>73</v>
      </c>
      <c r="C1810" s="257" t="s">
        <v>465</v>
      </c>
      <c r="D1810" s="258">
        <v>44712</v>
      </c>
      <c r="E1810" s="221" t="s">
        <v>337</v>
      </c>
      <c r="F1810" s="260" t="s">
        <v>129</v>
      </c>
      <c r="G1810" s="261">
        <v>1390.7049999999999</v>
      </c>
      <c r="H1810" s="123">
        <f>+ICF[[#This Row],[Сума във Валута]]/RESOURCE!$F$2</f>
        <v>429.79105437036623</v>
      </c>
      <c r="I1810" s="259" t="s">
        <v>338</v>
      </c>
      <c r="J1810" s="119"/>
      <c r="K1810" s="119">
        <f t="shared" si="27"/>
        <v>44592</v>
      </c>
      <c r="L18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10" s="221" t="s">
        <v>321</v>
      </c>
      <c r="N1810" s="221" t="s">
        <v>956</v>
      </c>
      <c r="O1810" s="221" t="s">
        <v>4</v>
      </c>
      <c r="P1810" s="118"/>
    </row>
    <row r="1811" spans="2:16" x14ac:dyDescent="0.25">
      <c r="B1811" s="221" t="s">
        <v>73</v>
      </c>
      <c r="C1811" s="257" t="s">
        <v>549</v>
      </c>
      <c r="D1811" s="258">
        <v>44712</v>
      </c>
      <c r="E1811" s="221" t="s">
        <v>337</v>
      </c>
      <c r="F1811" s="260" t="s">
        <v>129</v>
      </c>
      <c r="G1811" s="261">
        <v>2900.1</v>
      </c>
      <c r="H1811" s="123">
        <f>+ICF[[#This Row],[Сума във Валута]]/RESOURCE!$F$2</f>
        <v>896.26271335725346</v>
      </c>
      <c r="I1811" s="259" t="s">
        <v>338</v>
      </c>
      <c r="J1811" s="119"/>
      <c r="K1811" s="119">
        <f t="shared" si="27"/>
        <v>44592</v>
      </c>
      <c r="L18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11" s="221" t="s">
        <v>321</v>
      </c>
      <c r="N1811" s="221" t="s">
        <v>956</v>
      </c>
      <c r="O1811" s="221" t="s">
        <v>4</v>
      </c>
      <c r="P1811" s="118"/>
    </row>
    <row r="1812" spans="2:16" x14ac:dyDescent="0.25">
      <c r="B1812" s="221" t="s">
        <v>73</v>
      </c>
      <c r="C1812" s="257" t="s">
        <v>477</v>
      </c>
      <c r="D1812" s="258">
        <v>44710</v>
      </c>
      <c r="E1812" s="221" t="s">
        <v>337</v>
      </c>
      <c r="F1812" s="260" t="s">
        <v>129</v>
      </c>
      <c r="G1812" s="261">
        <v>3330.1869999999999</v>
      </c>
      <c r="H1812" s="123">
        <f>+ICF[[#This Row],[Сума във Валута]]/RESOURCE!$F$2</f>
        <v>1029.1791443767634</v>
      </c>
      <c r="I1812" s="259" t="s">
        <v>338</v>
      </c>
      <c r="J1812" s="119"/>
      <c r="K1812" s="119">
        <f t="shared" si="27"/>
        <v>44592</v>
      </c>
      <c r="L18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12" s="221" t="s">
        <v>321</v>
      </c>
      <c r="N1812" s="221" t="s">
        <v>956</v>
      </c>
      <c r="O1812" s="221" t="s">
        <v>4</v>
      </c>
      <c r="P1812" s="118"/>
    </row>
    <row r="1813" spans="2:16" x14ac:dyDescent="0.25">
      <c r="B1813" s="221" t="s">
        <v>73</v>
      </c>
      <c r="C1813" s="257" t="s">
        <v>477</v>
      </c>
      <c r="D1813" s="258">
        <v>44711</v>
      </c>
      <c r="E1813" s="221" t="s">
        <v>337</v>
      </c>
      <c r="F1813" s="260" t="s">
        <v>129</v>
      </c>
      <c r="G1813" s="261">
        <v>3061.9839999999999</v>
      </c>
      <c r="H1813" s="123">
        <f>+ICF[[#This Row],[Сума във Валута]]/RESOURCE!$F$2</f>
        <v>946.292227197854</v>
      </c>
      <c r="I1813" s="259" t="s">
        <v>338</v>
      </c>
      <c r="J1813" s="119"/>
      <c r="K1813" s="119">
        <f t="shared" si="27"/>
        <v>44592</v>
      </c>
      <c r="L18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13" s="221" t="s">
        <v>321</v>
      </c>
      <c r="N1813" s="221" t="s">
        <v>956</v>
      </c>
      <c r="O1813" s="221" t="s">
        <v>4</v>
      </c>
      <c r="P1813" s="118"/>
    </row>
    <row r="1814" spans="2:16" x14ac:dyDescent="0.25">
      <c r="B1814" s="221" t="s">
        <v>73</v>
      </c>
      <c r="C1814" s="257" t="s">
        <v>424</v>
      </c>
      <c r="D1814" s="258">
        <v>44620</v>
      </c>
      <c r="E1814" s="221" t="s">
        <v>337</v>
      </c>
      <c r="F1814" s="260" t="s">
        <v>129</v>
      </c>
      <c r="G1814" s="261">
        <v>4625.5820000000003</v>
      </c>
      <c r="H1814" s="123">
        <f>+ICF[[#This Row],[Сума във Валута]]/RESOURCE!$F$2</f>
        <v>1429.5150767823425</v>
      </c>
      <c r="I1814" s="259" t="s">
        <v>338</v>
      </c>
      <c r="J1814" s="119"/>
      <c r="K1814" s="119">
        <f t="shared" si="27"/>
        <v>44592</v>
      </c>
      <c r="L18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14" s="221" t="s">
        <v>321</v>
      </c>
      <c r="N1814" s="221" t="s">
        <v>956</v>
      </c>
      <c r="O1814" s="221" t="s">
        <v>4</v>
      </c>
      <c r="P1814" s="118"/>
    </row>
    <row r="1815" spans="2:16" x14ac:dyDescent="0.25">
      <c r="B1815" s="221" t="s">
        <v>73</v>
      </c>
      <c r="C1815" s="257" t="s">
        <v>424</v>
      </c>
      <c r="D1815" s="258">
        <v>44652</v>
      </c>
      <c r="E1815" s="221" t="s">
        <v>337</v>
      </c>
      <c r="F1815" s="260" t="s">
        <v>129</v>
      </c>
      <c r="G1815" s="261">
        <v>1791.223</v>
      </c>
      <c r="H1815" s="123">
        <f>+ICF[[#This Row],[Сума във Валута]]/RESOURCE!$F$2</f>
        <v>553.5693204399571</v>
      </c>
      <c r="I1815" s="259" t="s">
        <v>338</v>
      </c>
      <c r="J1815" s="119"/>
      <c r="K1815" s="119">
        <f t="shared" si="27"/>
        <v>44592</v>
      </c>
      <c r="L18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15" s="221" t="s">
        <v>321</v>
      </c>
      <c r="N1815" s="221" t="s">
        <v>956</v>
      </c>
      <c r="O1815" s="221" t="s">
        <v>4</v>
      </c>
      <c r="P1815" s="118"/>
    </row>
    <row r="1816" spans="2:16" x14ac:dyDescent="0.25">
      <c r="B1816" s="221" t="s">
        <v>73</v>
      </c>
      <c r="C1816" s="257" t="s">
        <v>529</v>
      </c>
      <c r="D1816" s="258">
        <v>44712</v>
      </c>
      <c r="E1816" s="221" t="s">
        <v>337</v>
      </c>
      <c r="F1816" s="260" t="s">
        <v>129</v>
      </c>
      <c r="G1816" s="261">
        <v>285.84300000000002</v>
      </c>
      <c r="H1816" s="123">
        <f>+ICF[[#This Row],[Сума във Валута]]/RESOURCE!$F$2</f>
        <v>88.33847894009773</v>
      </c>
      <c r="I1816" s="259" t="s">
        <v>338</v>
      </c>
      <c r="J1816" s="119"/>
      <c r="K1816" s="119">
        <f t="shared" si="27"/>
        <v>44592</v>
      </c>
      <c r="L18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16" s="221" t="s">
        <v>321</v>
      </c>
      <c r="N1816" s="221" t="s">
        <v>956</v>
      </c>
      <c r="O1816" s="221" t="s">
        <v>4</v>
      </c>
      <c r="P1816" s="118"/>
    </row>
    <row r="1817" spans="2:16" x14ac:dyDescent="0.25">
      <c r="B1817" s="221" t="s">
        <v>73</v>
      </c>
      <c r="C1817" s="257" t="s">
        <v>734</v>
      </c>
      <c r="D1817" s="258">
        <v>44620</v>
      </c>
      <c r="E1817" s="221" t="s">
        <v>337</v>
      </c>
      <c r="F1817" s="260" t="s">
        <v>129</v>
      </c>
      <c r="G1817" s="261">
        <v>855.25800000000004</v>
      </c>
      <c r="H1817" s="123">
        <f>+ICF[[#This Row],[Сума във Валута]]/RESOURCE!$F$2</f>
        <v>264.31359460035787</v>
      </c>
      <c r="I1817" s="259" t="s">
        <v>338</v>
      </c>
      <c r="J1817" s="119"/>
      <c r="K1817" s="119">
        <f t="shared" si="27"/>
        <v>44592</v>
      </c>
      <c r="L18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17" s="221" t="s">
        <v>321</v>
      </c>
      <c r="N1817" s="221" t="s">
        <v>956</v>
      </c>
      <c r="O1817" s="221" t="s">
        <v>4</v>
      </c>
      <c r="P1817" s="118"/>
    </row>
    <row r="1818" spans="2:16" x14ac:dyDescent="0.25">
      <c r="B1818" s="221" t="s">
        <v>73</v>
      </c>
      <c r="C1818" s="257" t="s">
        <v>817</v>
      </c>
      <c r="D1818" s="258">
        <v>44712</v>
      </c>
      <c r="E1818" s="221" t="s">
        <v>337</v>
      </c>
      <c r="F1818" s="260" t="s">
        <v>129</v>
      </c>
      <c r="G1818" s="261">
        <v>6220.2929999999997</v>
      </c>
      <c r="H1818" s="123">
        <f>+ICF[[#This Row],[Сума във Валута]]/RESOURCE!$F$2</f>
        <v>1922.3532574935793</v>
      </c>
      <c r="I1818" s="259" t="s">
        <v>338</v>
      </c>
      <c r="J1818" s="119"/>
      <c r="K1818" s="119">
        <f t="shared" si="27"/>
        <v>44592</v>
      </c>
      <c r="L18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18" s="221" t="s">
        <v>321</v>
      </c>
      <c r="N1818" s="221" t="s">
        <v>956</v>
      </c>
      <c r="O1818" s="221" t="s">
        <v>4</v>
      </c>
      <c r="P1818" s="118"/>
    </row>
    <row r="1819" spans="2:16" x14ac:dyDescent="0.25">
      <c r="B1819" s="221" t="s">
        <v>73</v>
      </c>
      <c r="C1819" s="257" t="s">
        <v>575</v>
      </c>
      <c r="D1819" s="258">
        <v>44712</v>
      </c>
      <c r="E1819" s="221" t="s">
        <v>337</v>
      </c>
      <c r="F1819" s="260" t="s">
        <v>129</v>
      </c>
      <c r="G1819" s="261">
        <v>1162.1679999999999</v>
      </c>
      <c r="H1819" s="123">
        <f>+ICF[[#This Row],[Сума във Валута]]/RESOURCE!$F$2</f>
        <v>359.16273406329867</v>
      </c>
      <c r="I1819" s="259" t="s">
        <v>338</v>
      </c>
      <c r="J1819" s="119"/>
      <c r="K1819" s="119">
        <f t="shared" si="27"/>
        <v>44592</v>
      </c>
      <c r="L18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19" s="221" t="s">
        <v>321</v>
      </c>
      <c r="N1819" s="221" t="s">
        <v>956</v>
      </c>
      <c r="O1819" s="221" t="s">
        <v>4</v>
      </c>
      <c r="P1819" s="118"/>
    </row>
    <row r="1820" spans="2:16" x14ac:dyDescent="0.25">
      <c r="B1820" s="221" t="s">
        <v>73</v>
      </c>
      <c r="C1820" s="257" t="s">
        <v>668</v>
      </c>
      <c r="D1820" s="258">
        <v>44702</v>
      </c>
      <c r="E1820" s="221" t="s">
        <v>337</v>
      </c>
      <c r="F1820" s="260" t="s">
        <v>129</v>
      </c>
      <c r="G1820" s="261">
        <v>7193.1009999999997</v>
      </c>
      <c r="H1820" s="123">
        <f>+ICF[[#This Row],[Сума във Валута]]/RESOURCE!$F$2</f>
        <v>2222.9951448959596</v>
      </c>
      <c r="I1820" s="259" t="s">
        <v>338</v>
      </c>
      <c r="J1820" s="119"/>
      <c r="K1820" s="119">
        <f t="shared" si="27"/>
        <v>44592</v>
      </c>
      <c r="L18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20" s="221" t="s">
        <v>321</v>
      </c>
      <c r="N1820" s="221" t="s">
        <v>956</v>
      </c>
      <c r="O1820" s="221" t="s">
        <v>4</v>
      </c>
      <c r="P1820" s="118"/>
    </row>
    <row r="1821" spans="2:16" x14ac:dyDescent="0.25">
      <c r="B1821" s="221" t="s">
        <v>73</v>
      </c>
      <c r="C1821" s="257" t="s">
        <v>1169</v>
      </c>
      <c r="D1821" s="258">
        <v>44616</v>
      </c>
      <c r="E1821" s="221" t="s">
        <v>337</v>
      </c>
      <c r="F1821" s="260" t="s">
        <v>129</v>
      </c>
      <c r="G1821" s="261">
        <v>10758.2</v>
      </c>
      <c r="H1821" s="123">
        <f>+ICF[[#This Row],[Сума във Валута]]/RESOURCE!$F$2</f>
        <v>3324.772774331921</v>
      </c>
      <c r="I1821" s="259" t="s">
        <v>338</v>
      </c>
      <c r="J1821" s="119"/>
      <c r="K1821" s="119">
        <f t="shared" si="27"/>
        <v>44592</v>
      </c>
      <c r="L18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821" s="221" t="s">
        <v>321</v>
      </c>
      <c r="N1821" s="221" t="s">
        <v>956</v>
      </c>
      <c r="O1821" s="221" t="s">
        <v>4</v>
      </c>
      <c r="P1821" s="118"/>
    </row>
    <row r="1822" spans="2:16" x14ac:dyDescent="0.25">
      <c r="B1822" s="221" t="s">
        <v>73</v>
      </c>
      <c r="C1822" s="257" t="s">
        <v>1169</v>
      </c>
      <c r="D1822" s="258">
        <v>44650</v>
      </c>
      <c r="E1822" s="221" t="s">
        <v>337</v>
      </c>
      <c r="F1822" s="260" t="s">
        <v>129</v>
      </c>
      <c r="G1822" s="261">
        <v>3987.1</v>
      </c>
      <c r="H1822" s="123">
        <f>+ICF[[#This Row],[Сума във Валута]]/RESOURCE!$F$2</f>
        <v>1232.1951189361419</v>
      </c>
      <c r="I1822" s="259" t="s">
        <v>338</v>
      </c>
      <c r="J1822" s="119"/>
      <c r="K1822" s="119">
        <f t="shared" si="27"/>
        <v>44592</v>
      </c>
      <c r="L18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22" s="221" t="s">
        <v>321</v>
      </c>
      <c r="N1822" s="221" t="s">
        <v>956</v>
      </c>
      <c r="O1822" s="221" t="s">
        <v>4</v>
      </c>
      <c r="P1822" s="118"/>
    </row>
    <row r="1823" spans="2:16" x14ac:dyDescent="0.25">
      <c r="B1823" s="221" t="s">
        <v>73</v>
      </c>
      <c r="C1823" s="257" t="s">
        <v>1169</v>
      </c>
      <c r="D1823" s="258">
        <v>44675</v>
      </c>
      <c r="E1823" s="221" t="s">
        <v>337</v>
      </c>
      <c r="F1823" s="260" t="s">
        <v>129</v>
      </c>
      <c r="G1823" s="261">
        <v>5379.4</v>
      </c>
      <c r="H1823" s="123">
        <f>+ICF[[#This Row],[Сума във Валута]]/RESOURCE!$F$2</f>
        <v>1662.4791008013547</v>
      </c>
      <c r="I1823" s="259" t="s">
        <v>338</v>
      </c>
      <c r="J1823" s="119"/>
      <c r="K1823" s="119">
        <f t="shared" si="27"/>
        <v>44592</v>
      </c>
      <c r="L18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23" s="221" t="s">
        <v>321</v>
      </c>
      <c r="N1823" s="221" t="s">
        <v>956</v>
      </c>
      <c r="O1823" s="221" t="s">
        <v>4</v>
      </c>
      <c r="P1823" s="118"/>
    </row>
    <row r="1824" spans="2:16" x14ac:dyDescent="0.25">
      <c r="B1824" s="221" t="s">
        <v>73</v>
      </c>
      <c r="C1824" s="257" t="s">
        <v>1133</v>
      </c>
      <c r="D1824" s="258">
        <v>44576</v>
      </c>
      <c r="E1824" s="221" t="s">
        <v>337</v>
      </c>
      <c r="F1824" s="260" t="s">
        <v>129</v>
      </c>
      <c r="G1824" s="261">
        <v>21527.7</v>
      </c>
      <c r="H1824" s="123">
        <f>+ICF[[#This Row],[Сума във Валута]]/RESOURCE!$F$2</f>
        <v>6653.0377622636961</v>
      </c>
      <c r="I1824" s="259" t="s">
        <v>338</v>
      </c>
      <c r="J1824" s="119"/>
      <c r="K1824" s="119">
        <f t="shared" si="27"/>
        <v>44592</v>
      </c>
      <c r="L18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24" s="221" t="s">
        <v>321</v>
      </c>
      <c r="N1824" s="221" t="s">
        <v>956</v>
      </c>
      <c r="O1824" s="221" t="s">
        <v>4</v>
      </c>
      <c r="P1824" s="118"/>
    </row>
    <row r="1825" spans="2:16" x14ac:dyDescent="0.25">
      <c r="B1825" s="221" t="s">
        <v>73</v>
      </c>
      <c r="C1825" s="257" t="s">
        <v>1133</v>
      </c>
      <c r="D1825" s="258">
        <v>44639</v>
      </c>
      <c r="E1825" s="221" t="s">
        <v>337</v>
      </c>
      <c r="F1825" s="260" t="s">
        <v>129</v>
      </c>
      <c r="G1825" s="261">
        <v>7697.52</v>
      </c>
      <c r="H1825" s="123">
        <f>+ICF[[#This Row],[Сума във Валута]]/RESOURCE!$F$2</f>
        <v>2378.883542402581</v>
      </c>
      <c r="I1825" s="259" t="s">
        <v>338</v>
      </c>
      <c r="J1825" s="119"/>
      <c r="K1825" s="119">
        <f t="shared" si="27"/>
        <v>44592</v>
      </c>
      <c r="L18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825" s="221" t="s">
        <v>321</v>
      </c>
      <c r="N1825" s="221" t="s">
        <v>956</v>
      </c>
      <c r="O1825" s="221" t="s">
        <v>4</v>
      </c>
      <c r="P1825" s="118"/>
    </row>
    <row r="1826" spans="2:16" x14ac:dyDescent="0.25">
      <c r="B1826" s="221" t="s">
        <v>73</v>
      </c>
      <c r="C1826" s="257" t="s">
        <v>1133</v>
      </c>
      <c r="D1826" s="258">
        <v>44666</v>
      </c>
      <c r="E1826" s="221" t="s">
        <v>337</v>
      </c>
      <c r="F1826" s="260" t="s">
        <v>129</v>
      </c>
      <c r="G1826" s="261">
        <v>5398.44</v>
      </c>
      <c r="H1826" s="123">
        <f>+ICF[[#This Row],[Сума във Валута]]/RESOURCE!$F$2</f>
        <v>1668.3633261943833</v>
      </c>
      <c r="I1826" s="259" t="s">
        <v>338</v>
      </c>
      <c r="J1826" s="119"/>
      <c r="K1826" s="119">
        <f t="shared" si="27"/>
        <v>44592</v>
      </c>
      <c r="L18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26" s="221" t="s">
        <v>321</v>
      </c>
      <c r="N1826" s="221" t="s">
        <v>956</v>
      </c>
      <c r="O1826" s="221" t="s">
        <v>4</v>
      </c>
      <c r="P1826" s="118"/>
    </row>
    <row r="1827" spans="2:16" x14ac:dyDescent="0.25">
      <c r="B1827" s="221" t="s">
        <v>73</v>
      </c>
      <c r="C1827" s="257" t="s">
        <v>1133</v>
      </c>
      <c r="D1827" s="258">
        <v>44677</v>
      </c>
      <c r="E1827" s="221" t="s">
        <v>337</v>
      </c>
      <c r="F1827" s="260" t="s">
        <v>129</v>
      </c>
      <c r="G1827" s="261">
        <v>4198.92</v>
      </c>
      <c r="H1827" s="123">
        <f>+ICF[[#This Row],[Сума във Валута]]/RESOURCE!$F$2</f>
        <v>1297.6571264335846</v>
      </c>
      <c r="I1827" s="259" t="s">
        <v>338</v>
      </c>
      <c r="J1827" s="119"/>
      <c r="K1827" s="119">
        <f t="shared" si="27"/>
        <v>44592</v>
      </c>
      <c r="L18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27" s="221" t="s">
        <v>321</v>
      </c>
      <c r="N1827" s="221" t="s">
        <v>956</v>
      </c>
      <c r="O1827" s="221" t="s">
        <v>4</v>
      </c>
      <c r="P1827" s="118"/>
    </row>
    <row r="1828" spans="2:16" x14ac:dyDescent="0.25">
      <c r="B1828" s="221" t="s">
        <v>73</v>
      </c>
      <c r="C1828" s="257" t="s">
        <v>1133</v>
      </c>
      <c r="D1828" s="258">
        <v>44708</v>
      </c>
      <c r="E1828" s="221" t="s">
        <v>337</v>
      </c>
      <c r="F1828" s="260" t="s">
        <v>129</v>
      </c>
      <c r="G1828" s="261">
        <v>13804.6</v>
      </c>
      <c r="H1828" s="123">
        <f>+ICF[[#This Row],[Сума във Валута]]/RESOURCE!$F$2</f>
        <v>4266.2488372164898</v>
      </c>
      <c r="I1828" s="259" t="s">
        <v>338</v>
      </c>
      <c r="J1828" s="119"/>
      <c r="K1828" s="119">
        <f t="shared" si="27"/>
        <v>44592</v>
      </c>
      <c r="L18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28" s="221" t="s">
        <v>321</v>
      </c>
      <c r="N1828" s="221" t="s">
        <v>956</v>
      </c>
      <c r="O1828" s="221" t="s">
        <v>4</v>
      </c>
      <c r="P1828" s="118"/>
    </row>
    <row r="1829" spans="2:16" x14ac:dyDescent="0.25">
      <c r="B1829" s="221" t="s">
        <v>73</v>
      </c>
      <c r="C1829" s="257" t="s">
        <v>1103</v>
      </c>
      <c r="D1829" s="258">
        <v>44492</v>
      </c>
      <c r="E1829" s="221" t="s">
        <v>337</v>
      </c>
      <c r="F1829" s="260" t="s">
        <v>129</v>
      </c>
      <c r="G1829" s="261">
        <v>16398.8</v>
      </c>
      <c r="H1829" s="123">
        <f>+ICF[[#This Row],[Сума във Валута]]/RESOURCE!$F$2</f>
        <v>5067.974547016629</v>
      </c>
      <c r="I1829" s="259" t="s">
        <v>338</v>
      </c>
      <c r="J1829" s="119"/>
      <c r="K1829" s="119">
        <f t="shared" si="27"/>
        <v>44592</v>
      </c>
      <c r="L18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29" s="221" t="s">
        <v>321</v>
      </c>
      <c r="N1829" s="221" t="s">
        <v>956</v>
      </c>
      <c r="O1829" s="221" t="s">
        <v>4</v>
      </c>
      <c r="P1829" s="118"/>
    </row>
    <row r="1830" spans="2:16" x14ac:dyDescent="0.25">
      <c r="B1830" s="221" t="s">
        <v>73</v>
      </c>
      <c r="C1830" s="257" t="s">
        <v>1103</v>
      </c>
      <c r="D1830" s="258">
        <v>44621</v>
      </c>
      <c r="E1830" s="221" t="s">
        <v>337</v>
      </c>
      <c r="F1830" s="260" t="s">
        <v>129</v>
      </c>
      <c r="G1830" s="261">
        <v>280.84500000000003</v>
      </c>
      <c r="H1830" s="123">
        <f>+ICF[[#This Row],[Сума във Валута]]/RESOURCE!$F$2</f>
        <v>86.793869774427733</v>
      </c>
      <c r="I1830" s="259" t="s">
        <v>338</v>
      </c>
      <c r="J1830" s="119"/>
      <c r="K1830" s="119">
        <f t="shared" si="27"/>
        <v>44592</v>
      </c>
      <c r="L18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30" s="221" t="s">
        <v>321</v>
      </c>
      <c r="N1830" s="221" t="s">
        <v>956</v>
      </c>
      <c r="O1830" s="221" t="s">
        <v>4</v>
      </c>
      <c r="P1830" s="118"/>
    </row>
    <row r="1831" spans="2:16" x14ac:dyDescent="0.25">
      <c r="B1831" s="221" t="s">
        <v>73</v>
      </c>
      <c r="C1831" s="257" t="s">
        <v>1158</v>
      </c>
      <c r="D1831" s="258">
        <v>44601</v>
      </c>
      <c r="E1831" s="221" t="s">
        <v>337</v>
      </c>
      <c r="F1831" s="260" t="s">
        <v>129</v>
      </c>
      <c r="G1831" s="261">
        <v>2928</v>
      </c>
      <c r="H1831" s="123">
        <f>+ICF[[#This Row],[Сума във Валута]]/RESOURCE!$F$2</f>
        <v>904.88508144892864</v>
      </c>
      <c r="I1831" s="259" t="s">
        <v>338</v>
      </c>
      <c r="J1831" s="119"/>
      <c r="K1831" s="119">
        <f t="shared" si="27"/>
        <v>44592</v>
      </c>
      <c r="L18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831" s="221" t="s">
        <v>321</v>
      </c>
      <c r="N1831" s="221" t="s">
        <v>956</v>
      </c>
      <c r="O1831" s="221" t="s">
        <v>4</v>
      </c>
      <c r="P1831" s="118"/>
    </row>
    <row r="1832" spans="2:16" x14ac:dyDescent="0.25">
      <c r="B1832" s="221" t="s">
        <v>73</v>
      </c>
      <c r="C1832" s="257" t="s">
        <v>1158</v>
      </c>
      <c r="D1832" s="258">
        <v>44620</v>
      </c>
      <c r="E1832" s="221" t="s">
        <v>337</v>
      </c>
      <c r="F1832" s="260" t="s">
        <v>129</v>
      </c>
      <c r="G1832" s="261">
        <v>6379</v>
      </c>
      <c r="H1832" s="123">
        <f>+ICF[[#This Row],[Сума във Валута]]/RESOURCE!$F$2</f>
        <v>1971.4009339353538</v>
      </c>
      <c r="I1832" s="259" t="s">
        <v>338</v>
      </c>
      <c r="J1832" s="119"/>
      <c r="K1832" s="119">
        <f t="shared" si="27"/>
        <v>44592</v>
      </c>
      <c r="L18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32" s="221" t="s">
        <v>321</v>
      </c>
      <c r="N1832" s="221" t="s">
        <v>956</v>
      </c>
      <c r="O1832" s="221" t="s">
        <v>4</v>
      </c>
      <c r="P1832" s="118"/>
    </row>
    <row r="1833" spans="2:16" x14ac:dyDescent="0.25">
      <c r="B1833" s="221" t="s">
        <v>73</v>
      </c>
      <c r="C1833" s="257" t="s">
        <v>1158</v>
      </c>
      <c r="D1833" s="258">
        <v>44647</v>
      </c>
      <c r="E1833" s="221" t="s">
        <v>337</v>
      </c>
      <c r="F1833" s="260" t="s">
        <v>129</v>
      </c>
      <c r="G1833" s="261">
        <v>4879.6000000000004</v>
      </c>
      <c r="H1833" s="123">
        <f>+ICF[[#This Row],[Сума във Валута]]/RESOURCE!$F$2</f>
        <v>1508.0181842343554</v>
      </c>
      <c r="I1833" s="259" t="s">
        <v>338</v>
      </c>
      <c r="J1833" s="119"/>
      <c r="K1833" s="119">
        <f t="shared" si="27"/>
        <v>44592</v>
      </c>
      <c r="L18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833" s="221" t="s">
        <v>321</v>
      </c>
      <c r="N1833" s="221" t="s">
        <v>956</v>
      </c>
      <c r="O1833" s="221" t="s">
        <v>4</v>
      </c>
      <c r="P1833" s="118"/>
    </row>
    <row r="1834" spans="2:16" x14ac:dyDescent="0.25">
      <c r="B1834" s="221" t="s">
        <v>73</v>
      </c>
      <c r="C1834" s="257" t="s">
        <v>1158</v>
      </c>
      <c r="D1834" s="258">
        <v>44669</v>
      </c>
      <c r="E1834" s="221" t="s">
        <v>337</v>
      </c>
      <c r="F1834" s="260" t="s">
        <v>129</v>
      </c>
      <c r="G1834" s="261">
        <v>185.70500000000001</v>
      </c>
      <c r="H1834" s="123">
        <f>+ICF[[#This Row],[Сума във Валута]]/RESOURCE!$F$2</f>
        <v>57.391285536363839</v>
      </c>
      <c r="I1834" s="259" t="s">
        <v>338</v>
      </c>
      <c r="J1834" s="119"/>
      <c r="K1834" s="119">
        <f t="shared" si="27"/>
        <v>44592</v>
      </c>
      <c r="L18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34" s="221" t="s">
        <v>321</v>
      </c>
      <c r="N1834" s="221" t="s">
        <v>956</v>
      </c>
      <c r="O1834" s="221" t="s">
        <v>4</v>
      </c>
      <c r="P1834" s="118"/>
    </row>
    <row r="1835" spans="2:16" x14ac:dyDescent="0.25">
      <c r="B1835" s="221" t="s">
        <v>73</v>
      </c>
      <c r="C1835" s="257" t="s">
        <v>1158</v>
      </c>
      <c r="D1835" s="258">
        <v>44675</v>
      </c>
      <c r="E1835" s="221" t="s">
        <v>337</v>
      </c>
      <c r="F1835" s="260" t="s">
        <v>129</v>
      </c>
      <c r="G1835" s="261">
        <v>3552.75</v>
      </c>
      <c r="H1835" s="123">
        <f>+ICF[[#This Row],[Сума във Валута]]/RESOURCE!$F$2</f>
        <v>1097.961227157678</v>
      </c>
      <c r="I1835" s="259" t="s">
        <v>338</v>
      </c>
      <c r="J1835" s="119"/>
      <c r="K1835" s="119">
        <f t="shared" si="27"/>
        <v>44592</v>
      </c>
      <c r="L18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35" s="221" t="s">
        <v>321</v>
      </c>
      <c r="N1835" s="221" t="s">
        <v>956</v>
      </c>
      <c r="O1835" s="221" t="s">
        <v>4</v>
      </c>
      <c r="P1835" s="118"/>
    </row>
    <row r="1836" spans="2:16" x14ac:dyDescent="0.25">
      <c r="B1836" s="221" t="s">
        <v>73</v>
      </c>
      <c r="C1836" s="257" t="s">
        <v>675</v>
      </c>
      <c r="D1836" s="258">
        <v>44712</v>
      </c>
      <c r="E1836" s="221" t="s">
        <v>337</v>
      </c>
      <c r="F1836" s="260" t="s">
        <v>129</v>
      </c>
      <c r="G1836" s="261">
        <v>4482.1629999999996</v>
      </c>
      <c r="H1836" s="123">
        <f>+ICF[[#This Row],[Сума във Валута]]/RESOURCE!$F$2</f>
        <v>1385.1920872002645</v>
      </c>
      <c r="I1836" s="259" t="s">
        <v>338</v>
      </c>
      <c r="J1836" s="119"/>
      <c r="K1836" s="119">
        <f t="shared" si="27"/>
        <v>44592</v>
      </c>
      <c r="L18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36" s="221" t="s">
        <v>321</v>
      </c>
      <c r="N1836" s="221" t="s">
        <v>956</v>
      </c>
      <c r="O1836" s="221" t="s">
        <v>4</v>
      </c>
      <c r="P1836" s="118"/>
    </row>
    <row r="1837" spans="2:16" x14ac:dyDescent="0.25">
      <c r="B1837" s="221" t="s">
        <v>73</v>
      </c>
      <c r="C1837" s="257" t="s">
        <v>375</v>
      </c>
      <c r="D1837" s="258">
        <v>44678</v>
      </c>
      <c r="E1837" s="221" t="s">
        <v>337</v>
      </c>
      <c r="F1837" s="260" t="s">
        <v>129</v>
      </c>
      <c r="G1837" s="261">
        <v>487.12700000000001</v>
      </c>
      <c r="H1837" s="123">
        <f>+ICF[[#This Row],[Сума във Валута]]/RESOURCE!$F$2</f>
        <v>150.54438356249054</v>
      </c>
      <c r="I1837" s="259" t="s">
        <v>338</v>
      </c>
      <c r="J1837" s="119"/>
      <c r="K1837" s="119">
        <f t="shared" si="27"/>
        <v>44592</v>
      </c>
      <c r="L18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37" s="221" t="s">
        <v>321</v>
      </c>
      <c r="N1837" s="221" t="s">
        <v>956</v>
      </c>
      <c r="O1837" s="221" t="s">
        <v>4</v>
      </c>
      <c r="P1837" s="118"/>
    </row>
    <row r="1838" spans="2:16" x14ac:dyDescent="0.25">
      <c r="B1838" s="221" t="s">
        <v>73</v>
      </c>
      <c r="C1838" s="257" t="s">
        <v>910</v>
      </c>
      <c r="D1838" s="258">
        <v>44650</v>
      </c>
      <c r="E1838" s="221" t="s">
        <v>337</v>
      </c>
      <c r="F1838" s="260" t="s">
        <v>129</v>
      </c>
      <c r="G1838" s="261">
        <v>587.70399999999995</v>
      </c>
      <c r="H1838" s="123">
        <f>+ICF[[#This Row],[Сума във Валута]]/RESOURCE!$F$2</f>
        <v>181.62724791935148</v>
      </c>
      <c r="I1838" s="259" t="s">
        <v>338</v>
      </c>
      <c r="J1838" s="119"/>
      <c r="K1838" s="119">
        <f t="shared" si="27"/>
        <v>44592</v>
      </c>
      <c r="L18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38" s="221" t="s">
        <v>321</v>
      </c>
      <c r="N1838" s="221" t="s">
        <v>956</v>
      </c>
      <c r="O1838" s="221" t="s">
        <v>4</v>
      </c>
      <c r="P1838" s="118"/>
    </row>
    <row r="1839" spans="2:16" x14ac:dyDescent="0.25">
      <c r="B1839" s="221" t="s">
        <v>73</v>
      </c>
      <c r="C1839" s="257" t="s">
        <v>910</v>
      </c>
      <c r="D1839" s="258">
        <v>44682</v>
      </c>
      <c r="E1839" s="221" t="s">
        <v>337</v>
      </c>
      <c r="F1839" s="260" t="s">
        <v>129</v>
      </c>
      <c r="G1839" s="261">
        <v>811.10299999999995</v>
      </c>
      <c r="H1839" s="123">
        <f>+ICF[[#This Row],[Сума във Валута]]/RESOURCE!$F$2</f>
        <v>250.667692697565</v>
      </c>
      <c r="I1839" s="259" t="s">
        <v>338</v>
      </c>
      <c r="J1839" s="119"/>
      <c r="K1839" s="119">
        <f t="shared" si="27"/>
        <v>44592</v>
      </c>
      <c r="L18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39" s="221" t="s">
        <v>321</v>
      </c>
      <c r="N1839" s="221" t="s">
        <v>956</v>
      </c>
      <c r="O1839" s="221" t="s">
        <v>4</v>
      </c>
      <c r="P1839" s="118"/>
    </row>
    <row r="1840" spans="2:16" x14ac:dyDescent="0.25">
      <c r="B1840" s="221" t="s">
        <v>73</v>
      </c>
      <c r="C1840" s="257" t="s">
        <v>698</v>
      </c>
      <c r="D1840" s="258">
        <v>44620</v>
      </c>
      <c r="E1840" s="221" t="s">
        <v>337</v>
      </c>
      <c r="F1840" s="260" t="s">
        <v>129</v>
      </c>
      <c r="G1840" s="261">
        <v>559.20600000000002</v>
      </c>
      <c r="H1840" s="123">
        <f>+ICF[[#This Row],[Сума във Валута]]/RESOURCE!$F$2</f>
        <v>172.82007064779017</v>
      </c>
      <c r="I1840" s="259" t="s">
        <v>338</v>
      </c>
      <c r="J1840" s="119"/>
      <c r="K1840" s="119">
        <f t="shared" si="27"/>
        <v>44592</v>
      </c>
      <c r="L18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40" s="221" t="s">
        <v>321</v>
      </c>
      <c r="N1840" s="221" t="s">
        <v>956</v>
      </c>
      <c r="O1840" s="221" t="s">
        <v>4</v>
      </c>
      <c r="P1840" s="118"/>
    </row>
    <row r="1841" spans="2:16" x14ac:dyDescent="0.25">
      <c r="B1841" s="221" t="s">
        <v>73</v>
      </c>
      <c r="C1841" s="257" t="s">
        <v>698</v>
      </c>
      <c r="D1841" s="258">
        <v>44650</v>
      </c>
      <c r="E1841" s="221" t="s">
        <v>337</v>
      </c>
      <c r="F1841" s="260" t="s">
        <v>129</v>
      </c>
      <c r="G1841" s="261">
        <v>4288.5860000000002</v>
      </c>
      <c r="H1841" s="123">
        <f>+ICF[[#This Row],[Сума във Валута]]/RESOURCE!$F$2</f>
        <v>1325.3679958711527</v>
      </c>
      <c r="I1841" s="259" t="s">
        <v>338</v>
      </c>
      <c r="J1841" s="119"/>
      <c r="K1841" s="119">
        <f t="shared" si="27"/>
        <v>44592</v>
      </c>
      <c r="L18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41" s="221" t="s">
        <v>321</v>
      </c>
      <c r="N1841" s="221" t="s">
        <v>956</v>
      </c>
      <c r="O1841" s="221" t="s">
        <v>4</v>
      </c>
      <c r="P1841" s="118"/>
    </row>
    <row r="1842" spans="2:16" x14ac:dyDescent="0.25">
      <c r="B1842" s="221" t="s">
        <v>73</v>
      </c>
      <c r="C1842" s="257" t="s">
        <v>566</v>
      </c>
      <c r="D1842" s="258">
        <v>44712</v>
      </c>
      <c r="E1842" s="221" t="s">
        <v>337</v>
      </c>
      <c r="F1842" s="260" t="s">
        <v>129</v>
      </c>
      <c r="G1842" s="261">
        <v>1117.3889999999999</v>
      </c>
      <c r="H1842" s="123">
        <f>+ICF[[#This Row],[Сума във Валута]]/RESOURCE!$F$2</f>
        <v>345.32398779888553</v>
      </c>
      <c r="I1842" s="259" t="s">
        <v>338</v>
      </c>
      <c r="J1842" s="119"/>
      <c r="K1842" s="119">
        <f t="shared" si="27"/>
        <v>44592</v>
      </c>
      <c r="L18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42" s="221" t="s">
        <v>321</v>
      </c>
      <c r="N1842" s="221" t="s">
        <v>956</v>
      </c>
      <c r="O1842" s="221" t="s">
        <v>4</v>
      </c>
      <c r="P1842" s="118"/>
    </row>
    <row r="1843" spans="2:16" x14ac:dyDescent="0.25">
      <c r="B1843" s="221" t="s">
        <v>73</v>
      </c>
      <c r="C1843" s="257" t="s">
        <v>407</v>
      </c>
      <c r="D1843" s="258">
        <v>44578</v>
      </c>
      <c r="E1843" s="221" t="s">
        <v>337</v>
      </c>
      <c r="F1843" s="260" t="s">
        <v>129</v>
      </c>
      <c r="G1843" s="261">
        <v>191.929</v>
      </c>
      <c r="H1843" s="123">
        <f>+ICF[[#This Row],[Сума във Валута]]/RESOURCE!$F$2</f>
        <v>59.314784425345437</v>
      </c>
      <c r="I1843" s="259" t="s">
        <v>338</v>
      </c>
      <c r="J1843" s="119"/>
      <c r="K1843" s="119">
        <f t="shared" si="27"/>
        <v>44592</v>
      </c>
      <c r="L18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43" s="221" t="s">
        <v>321</v>
      </c>
      <c r="N1843" s="221" t="s">
        <v>956</v>
      </c>
      <c r="O1843" s="221" t="s">
        <v>4</v>
      </c>
      <c r="P1843" s="118"/>
    </row>
    <row r="1844" spans="2:16" x14ac:dyDescent="0.25">
      <c r="B1844" s="221" t="s">
        <v>73</v>
      </c>
      <c r="C1844" s="257" t="s">
        <v>407</v>
      </c>
      <c r="D1844" s="258">
        <v>44579</v>
      </c>
      <c r="E1844" s="221" t="s">
        <v>337</v>
      </c>
      <c r="F1844" s="260" t="s">
        <v>129</v>
      </c>
      <c r="G1844" s="261">
        <v>191.929</v>
      </c>
      <c r="H1844" s="123">
        <f>+ICF[[#This Row],[Сума във Валута]]/RESOURCE!$F$2</f>
        <v>59.314784425345437</v>
      </c>
      <c r="I1844" s="259" t="s">
        <v>338</v>
      </c>
      <c r="J1844" s="119"/>
      <c r="K1844" s="119">
        <f t="shared" si="27"/>
        <v>44592</v>
      </c>
      <c r="L18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44" s="221" t="s">
        <v>321</v>
      </c>
      <c r="N1844" s="221" t="s">
        <v>956</v>
      </c>
      <c r="O1844" s="221" t="s">
        <v>4</v>
      </c>
      <c r="P1844" s="118"/>
    </row>
    <row r="1845" spans="2:16" x14ac:dyDescent="0.25">
      <c r="B1845" s="221" t="s">
        <v>73</v>
      </c>
      <c r="C1845" s="257" t="s">
        <v>534</v>
      </c>
      <c r="D1845" s="258">
        <v>44622</v>
      </c>
      <c r="E1845" s="221" t="s">
        <v>337</v>
      </c>
      <c r="F1845" s="260" t="s">
        <v>129</v>
      </c>
      <c r="G1845" s="261">
        <v>1706.3520000000001</v>
      </c>
      <c r="H1845" s="123">
        <f>+ICF[[#This Row],[Сума във Валута]]/RESOURCE!$F$2</f>
        <v>527.34032394144208</v>
      </c>
      <c r="I1845" s="259" t="s">
        <v>338</v>
      </c>
      <c r="J1845" s="119"/>
      <c r="K1845" s="119">
        <f t="shared" si="27"/>
        <v>44592</v>
      </c>
      <c r="L18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45" s="221" t="s">
        <v>321</v>
      </c>
      <c r="N1845" s="221" t="s">
        <v>956</v>
      </c>
      <c r="O1845" s="221" t="s">
        <v>4</v>
      </c>
      <c r="P1845" s="118"/>
    </row>
    <row r="1846" spans="2:16" x14ac:dyDescent="0.25">
      <c r="B1846" s="221" t="s">
        <v>73</v>
      </c>
      <c r="C1846" s="257" t="s">
        <v>712</v>
      </c>
      <c r="D1846" s="258">
        <v>44742</v>
      </c>
      <c r="E1846" s="221" t="s">
        <v>337</v>
      </c>
      <c r="F1846" s="260" t="s">
        <v>129</v>
      </c>
      <c r="G1846" s="261">
        <v>8714.6329999999998</v>
      </c>
      <c r="H1846" s="123">
        <f>+ICF[[#This Row],[Сума във Валута]]/RESOURCE!$F$2</f>
        <v>2693.2176885254512</v>
      </c>
      <c r="I1846" s="259" t="s">
        <v>338</v>
      </c>
      <c r="J1846" s="119"/>
      <c r="K1846" s="119">
        <f t="shared" si="27"/>
        <v>44592</v>
      </c>
      <c r="L18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846" s="221" t="s">
        <v>321</v>
      </c>
      <c r="N1846" s="221" t="s">
        <v>956</v>
      </c>
      <c r="O1846" s="221" t="s">
        <v>4</v>
      </c>
      <c r="P1846" s="118"/>
    </row>
    <row r="1847" spans="2:16" x14ac:dyDescent="0.25">
      <c r="B1847" s="221" t="s">
        <v>73</v>
      </c>
      <c r="C1847" s="257" t="s">
        <v>346</v>
      </c>
      <c r="D1847" s="258">
        <v>44501</v>
      </c>
      <c r="E1847" s="221" t="s">
        <v>337</v>
      </c>
      <c r="F1847" s="260" t="s">
        <v>129</v>
      </c>
      <c r="G1847" s="261">
        <v>178.654</v>
      </c>
      <c r="H1847" s="123">
        <f>+ICF[[#This Row],[Сума във Валута]]/RESOURCE!$F$2</f>
        <v>55.212206059145117</v>
      </c>
      <c r="I1847" s="259" t="s">
        <v>338</v>
      </c>
      <c r="J1847" s="119"/>
      <c r="K1847" s="119">
        <f t="shared" si="27"/>
        <v>44592</v>
      </c>
      <c r="L18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47" s="221" t="s">
        <v>321</v>
      </c>
      <c r="N1847" s="221" t="s">
        <v>956</v>
      </c>
      <c r="O1847" s="221" t="s">
        <v>4</v>
      </c>
      <c r="P1847" s="118"/>
    </row>
    <row r="1848" spans="2:16" x14ac:dyDescent="0.25">
      <c r="B1848" s="221" t="s">
        <v>73</v>
      </c>
      <c r="C1848" s="257" t="s">
        <v>346</v>
      </c>
      <c r="D1848" s="258">
        <v>44502</v>
      </c>
      <c r="E1848" s="221" t="s">
        <v>337</v>
      </c>
      <c r="F1848" s="260" t="s">
        <v>129</v>
      </c>
      <c r="G1848" s="261">
        <v>275.721</v>
      </c>
      <c r="H1848" s="123">
        <f>+ICF[[#This Row],[Сума във Валута]]/RESOURCE!$F$2</f>
        <v>85.210320881892102</v>
      </c>
      <c r="I1848" s="259" t="s">
        <v>338</v>
      </c>
      <c r="J1848" s="119"/>
      <c r="K1848" s="119">
        <f t="shared" si="27"/>
        <v>44592</v>
      </c>
      <c r="L18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48" s="221" t="s">
        <v>321</v>
      </c>
      <c r="N1848" s="221" t="s">
        <v>956</v>
      </c>
      <c r="O1848" s="221" t="s">
        <v>4</v>
      </c>
      <c r="P1848" s="118"/>
    </row>
    <row r="1849" spans="2:16" x14ac:dyDescent="0.25">
      <c r="B1849" s="221" t="s">
        <v>73</v>
      </c>
      <c r="C1849" s="257" t="s">
        <v>346</v>
      </c>
      <c r="D1849" s="258">
        <v>44506</v>
      </c>
      <c r="E1849" s="221" t="s">
        <v>337</v>
      </c>
      <c r="F1849" s="260" t="s">
        <v>129</v>
      </c>
      <c r="G1849" s="261">
        <v>189.64699999999999</v>
      </c>
      <c r="H1849" s="123">
        <f>+ICF[[#This Row],[Сума във Валута]]/RESOURCE!$F$2</f>
        <v>58.609542705445683</v>
      </c>
      <c r="I1849" s="259" t="s">
        <v>338</v>
      </c>
      <c r="J1849" s="119"/>
      <c r="K1849" s="119">
        <f t="shared" si="27"/>
        <v>44592</v>
      </c>
      <c r="L18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49" s="221" t="s">
        <v>321</v>
      </c>
      <c r="N1849" s="221" t="s">
        <v>956</v>
      </c>
      <c r="O1849" s="221" t="s">
        <v>4</v>
      </c>
      <c r="P1849" s="118"/>
    </row>
    <row r="1850" spans="2:16" x14ac:dyDescent="0.25">
      <c r="B1850" s="221" t="s">
        <v>73</v>
      </c>
      <c r="C1850" s="257" t="s">
        <v>346</v>
      </c>
      <c r="D1850" s="258">
        <v>44512</v>
      </c>
      <c r="E1850" s="221" t="s">
        <v>337</v>
      </c>
      <c r="F1850" s="260" t="s">
        <v>129</v>
      </c>
      <c r="G1850" s="261">
        <v>275.721</v>
      </c>
      <c r="H1850" s="123">
        <f>+ICF[[#This Row],[Сума във Валута]]/RESOURCE!$F$2</f>
        <v>85.210320881892102</v>
      </c>
      <c r="I1850" s="259" t="s">
        <v>338</v>
      </c>
      <c r="J1850" s="119"/>
      <c r="K1850" s="119">
        <f t="shared" si="27"/>
        <v>44592</v>
      </c>
      <c r="L18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0" s="221" t="s">
        <v>321</v>
      </c>
      <c r="N1850" s="221" t="s">
        <v>956</v>
      </c>
      <c r="O1850" s="221" t="s">
        <v>4</v>
      </c>
      <c r="P1850" s="118"/>
    </row>
    <row r="1851" spans="2:16" x14ac:dyDescent="0.25">
      <c r="B1851" s="221" t="s">
        <v>73</v>
      </c>
      <c r="C1851" s="257" t="s">
        <v>346</v>
      </c>
      <c r="D1851" s="258">
        <v>44512</v>
      </c>
      <c r="E1851" s="221" t="s">
        <v>337</v>
      </c>
      <c r="F1851" s="260" t="s">
        <v>129</v>
      </c>
      <c r="G1851" s="261">
        <v>715.59699999999998</v>
      </c>
      <c r="H1851" s="123">
        <f>+ICF[[#This Row],[Сума във Валута]]/RESOURCE!$F$2</f>
        <v>221.15199782432001</v>
      </c>
      <c r="I1851" s="259" t="s">
        <v>338</v>
      </c>
      <c r="J1851" s="119"/>
      <c r="K1851" s="119">
        <f t="shared" si="27"/>
        <v>44592</v>
      </c>
      <c r="L18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1" s="221" t="s">
        <v>321</v>
      </c>
      <c r="N1851" s="221" t="s">
        <v>956</v>
      </c>
      <c r="O1851" s="221" t="s">
        <v>4</v>
      </c>
      <c r="P1851" s="118"/>
    </row>
    <row r="1852" spans="2:16" x14ac:dyDescent="0.25">
      <c r="B1852" s="221" t="s">
        <v>73</v>
      </c>
      <c r="C1852" s="257" t="s">
        <v>346</v>
      </c>
      <c r="D1852" s="258">
        <v>44514</v>
      </c>
      <c r="E1852" s="221" t="s">
        <v>337</v>
      </c>
      <c r="F1852" s="260" t="s">
        <v>129</v>
      </c>
      <c r="G1852" s="261">
        <v>799.03099999999995</v>
      </c>
      <c r="H1852" s="123">
        <f>+ICF[[#This Row],[Сума във Валута]]/RESOURCE!$F$2</f>
        <v>246.93689600929608</v>
      </c>
      <c r="I1852" s="259" t="s">
        <v>338</v>
      </c>
      <c r="J1852" s="119"/>
      <c r="K1852" s="119">
        <f t="shared" si="27"/>
        <v>44592</v>
      </c>
      <c r="L18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2" s="221" t="s">
        <v>321</v>
      </c>
      <c r="N1852" s="221" t="s">
        <v>956</v>
      </c>
      <c r="O1852" s="221" t="s">
        <v>4</v>
      </c>
      <c r="P1852" s="118"/>
    </row>
    <row r="1853" spans="2:16" x14ac:dyDescent="0.25">
      <c r="B1853" s="221" t="s">
        <v>73</v>
      </c>
      <c r="C1853" s="257" t="s">
        <v>346</v>
      </c>
      <c r="D1853" s="258">
        <v>44514</v>
      </c>
      <c r="E1853" s="221" t="s">
        <v>337</v>
      </c>
      <c r="F1853" s="260" t="s">
        <v>129</v>
      </c>
      <c r="G1853" s="261">
        <v>799.03099999999995</v>
      </c>
      <c r="H1853" s="123">
        <f>+ICF[[#This Row],[Сума във Валута]]/RESOURCE!$F$2</f>
        <v>246.93689600929608</v>
      </c>
      <c r="I1853" s="259" t="s">
        <v>338</v>
      </c>
      <c r="J1853" s="119"/>
      <c r="K1853" s="119">
        <f t="shared" si="27"/>
        <v>44592</v>
      </c>
      <c r="L18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3" s="221" t="s">
        <v>321</v>
      </c>
      <c r="N1853" s="221" t="s">
        <v>956</v>
      </c>
      <c r="O1853" s="221" t="s">
        <v>4</v>
      </c>
      <c r="P1853" s="118"/>
    </row>
    <row r="1854" spans="2:16" x14ac:dyDescent="0.25">
      <c r="B1854" s="221" t="s">
        <v>73</v>
      </c>
      <c r="C1854" s="257" t="s">
        <v>346</v>
      </c>
      <c r="D1854" s="258">
        <v>44520</v>
      </c>
      <c r="E1854" s="221" t="s">
        <v>337</v>
      </c>
      <c r="F1854" s="260" t="s">
        <v>129</v>
      </c>
      <c r="G1854" s="261">
        <v>189.64699999999999</v>
      </c>
      <c r="H1854" s="123">
        <f>+ICF[[#This Row],[Сума във Валута]]/RESOURCE!$F$2</f>
        <v>58.609542705445683</v>
      </c>
      <c r="I1854" s="259" t="s">
        <v>338</v>
      </c>
      <c r="J1854" s="119"/>
      <c r="K1854" s="119">
        <f t="shared" si="27"/>
        <v>44592</v>
      </c>
      <c r="L18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4" s="221" t="s">
        <v>321</v>
      </c>
      <c r="N1854" s="221" t="s">
        <v>956</v>
      </c>
      <c r="O1854" s="221" t="s">
        <v>4</v>
      </c>
      <c r="P1854" s="118"/>
    </row>
    <row r="1855" spans="2:16" x14ac:dyDescent="0.25">
      <c r="B1855" s="221" t="s">
        <v>73</v>
      </c>
      <c r="C1855" s="257" t="s">
        <v>346</v>
      </c>
      <c r="D1855" s="258">
        <v>44522</v>
      </c>
      <c r="E1855" s="221" t="s">
        <v>337</v>
      </c>
      <c r="F1855" s="260" t="s">
        <v>129</v>
      </c>
      <c r="G1855" s="261">
        <v>147.40199999999999</v>
      </c>
      <c r="H1855" s="123">
        <f>+ICF[[#This Row],[Сума във Валута]]/RESOURCE!$F$2</f>
        <v>45.553917614663582</v>
      </c>
      <c r="I1855" s="259" t="s">
        <v>338</v>
      </c>
      <c r="J1855" s="119"/>
      <c r="K1855" s="119">
        <f t="shared" si="27"/>
        <v>44592</v>
      </c>
      <c r="L18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5" s="221" t="s">
        <v>321</v>
      </c>
      <c r="N1855" s="221" t="s">
        <v>956</v>
      </c>
      <c r="O1855" s="221" t="s">
        <v>4</v>
      </c>
      <c r="P1855" s="118"/>
    </row>
    <row r="1856" spans="2:16" x14ac:dyDescent="0.25">
      <c r="B1856" s="221" t="s">
        <v>73</v>
      </c>
      <c r="C1856" s="257" t="s">
        <v>346</v>
      </c>
      <c r="D1856" s="258">
        <v>44522</v>
      </c>
      <c r="E1856" s="221" t="s">
        <v>337</v>
      </c>
      <c r="F1856" s="260" t="s">
        <v>129</v>
      </c>
      <c r="G1856" s="261">
        <v>399.815</v>
      </c>
      <c r="H1856" s="123">
        <f>+ICF[[#This Row],[Сума във Валута]]/RESOURCE!$F$2</f>
        <v>123.56100711731675</v>
      </c>
      <c r="I1856" s="259" t="s">
        <v>338</v>
      </c>
      <c r="J1856" s="119"/>
      <c r="K1856" s="119">
        <f t="shared" si="27"/>
        <v>44592</v>
      </c>
      <c r="L18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6" s="221" t="s">
        <v>321</v>
      </c>
      <c r="N1856" s="221" t="s">
        <v>956</v>
      </c>
      <c r="O1856" s="221" t="s">
        <v>4</v>
      </c>
      <c r="P1856" s="118"/>
    </row>
    <row r="1857" spans="2:16" x14ac:dyDescent="0.25">
      <c r="B1857" s="221" t="s">
        <v>73</v>
      </c>
      <c r="C1857" s="257" t="s">
        <v>346</v>
      </c>
      <c r="D1857" s="258">
        <v>44523</v>
      </c>
      <c r="E1857" s="221" t="s">
        <v>337</v>
      </c>
      <c r="F1857" s="260" t="s">
        <v>129</v>
      </c>
      <c r="G1857" s="261">
        <v>264.63099999999997</v>
      </c>
      <c r="H1857" s="123">
        <f>+ICF[[#This Row],[Сума във Валута]]/RESOURCE!$F$2</f>
        <v>81.783006826814017</v>
      </c>
      <c r="I1857" s="259" t="s">
        <v>338</v>
      </c>
      <c r="J1857" s="119"/>
      <c r="K1857" s="119">
        <f t="shared" si="27"/>
        <v>44592</v>
      </c>
      <c r="L18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7" s="221" t="s">
        <v>321</v>
      </c>
      <c r="N1857" s="221" t="s">
        <v>956</v>
      </c>
      <c r="O1857" s="221" t="s">
        <v>4</v>
      </c>
      <c r="P1857" s="118"/>
    </row>
    <row r="1858" spans="2:16" x14ac:dyDescent="0.25">
      <c r="B1858" s="221" t="s">
        <v>73</v>
      </c>
      <c r="C1858" s="257" t="s">
        <v>346</v>
      </c>
      <c r="D1858" s="258">
        <v>44523</v>
      </c>
      <c r="E1858" s="221" t="s">
        <v>337</v>
      </c>
      <c r="F1858" s="260" t="s">
        <v>129</v>
      </c>
      <c r="G1858" s="261">
        <v>799.03099999999995</v>
      </c>
      <c r="H1858" s="123">
        <f>+ICF[[#This Row],[Сума във Валута]]/RESOURCE!$F$2</f>
        <v>246.93689600929608</v>
      </c>
      <c r="I1858" s="259" t="s">
        <v>338</v>
      </c>
      <c r="J1858" s="119"/>
      <c r="K1858" s="119">
        <f t="shared" ref="K1858:K1921" si="28">$K$1</f>
        <v>44592</v>
      </c>
      <c r="L18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8" s="221" t="s">
        <v>321</v>
      </c>
      <c r="N1858" s="221" t="s">
        <v>956</v>
      </c>
      <c r="O1858" s="221" t="s">
        <v>4</v>
      </c>
      <c r="P1858" s="118"/>
    </row>
    <row r="1859" spans="2:16" x14ac:dyDescent="0.25">
      <c r="B1859" s="221" t="s">
        <v>73</v>
      </c>
      <c r="C1859" s="257" t="s">
        <v>346</v>
      </c>
      <c r="D1859" s="258">
        <v>44524</v>
      </c>
      <c r="E1859" s="221" t="s">
        <v>337</v>
      </c>
      <c r="F1859" s="260" t="s">
        <v>129</v>
      </c>
      <c r="G1859" s="261">
        <v>181.72499999999999</v>
      </c>
      <c r="H1859" s="123">
        <f>+ICF[[#This Row],[Сума във Валута]]/RESOURCE!$F$2</f>
        <v>56.161284640132024</v>
      </c>
      <c r="I1859" s="259" t="s">
        <v>338</v>
      </c>
      <c r="J1859" s="119"/>
      <c r="K1859" s="119">
        <f t="shared" si="28"/>
        <v>44592</v>
      </c>
      <c r="L18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59" s="221" t="s">
        <v>321</v>
      </c>
      <c r="N1859" s="221" t="s">
        <v>956</v>
      </c>
      <c r="O1859" s="221" t="s">
        <v>4</v>
      </c>
      <c r="P1859" s="118"/>
    </row>
    <row r="1860" spans="2:16" x14ac:dyDescent="0.25">
      <c r="B1860" s="221" t="s">
        <v>73</v>
      </c>
      <c r="C1860" s="257" t="s">
        <v>346</v>
      </c>
      <c r="D1860" s="258">
        <v>44530</v>
      </c>
      <c r="E1860" s="221" t="s">
        <v>337</v>
      </c>
      <c r="F1860" s="260" t="s">
        <v>129</v>
      </c>
      <c r="G1860" s="261">
        <v>181.72499999999999</v>
      </c>
      <c r="H1860" s="123">
        <f>+ICF[[#This Row],[Сума във Валута]]/RESOURCE!$F$2</f>
        <v>56.161284640132024</v>
      </c>
      <c r="I1860" s="259" t="s">
        <v>338</v>
      </c>
      <c r="J1860" s="119"/>
      <c r="K1860" s="119">
        <f t="shared" si="28"/>
        <v>44592</v>
      </c>
      <c r="L18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0" s="221" t="s">
        <v>321</v>
      </c>
      <c r="N1860" s="221" t="s">
        <v>956</v>
      </c>
      <c r="O1860" s="221" t="s">
        <v>4</v>
      </c>
      <c r="P1860" s="118"/>
    </row>
    <row r="1861" spans="2:16" x14ac:dyDescent="0.25">
      <c r="B1861" s="221" t="s">
        <v>73</v>
      </c>
      <c r="C1861" s="257" t="s">
        <v>346</v>
      </c>
      <c r="D1861" s="258">
        <v>44531</v>
      </c>
      <c r="E1861" s="221" t="s">
        <v>337</v>
      </c>
      <c r="F1861" s="260" t="s">
        <v>129</v>
      </c>
      <c r="G1861" s="261">
        <v>189.64699999999999</v>
      </c>
      <c r="H1861" s="123">
        <f>+ICF[[#This Row],[Сума във Валута]]/RESOURCE!$F$2</f>
        <v>58.609542705445683</v>
      </c>
      <c r="I1861" s="259" t="s">
        <v>338</v>
      </c>
      <c r="J1861" s="119"/>
      <c r="K1861" s="119">
        <f t="shared" si="28"/>
        <v>44592</v>
      </c>
      <c r="L18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1" s="221" t="s">
        <v>321</v>
      </c>
      <c r="N1861" s="221" t="s">
        <v>956</v>
      </c>
      <c r="O1861" s="221" t="s">
        <v>4</v>
      </c>
      <c r="P1861" s="118"/>
    </row>
    <row r="1862" spans="2:16" x14ac:dyDescent="0.25">
      <c r="B1862" s="221" t="s">
        <v>73</v>
      </c>
      <c r="C1862" s="257" t="s">
        <v>346</v>
      </c>
      <c r="D1862" s="258">
        <v>44534</v>
      </c>
      <c r="E1862" s="221" t="s">
        <v>337</v>
      </c>
      <c r="F1862" s="260" t="s">
        <v>129</v>
      </c>
      <c r="G1862" s="261">
        <v>799.03099999999995</v>
      </c>
      <c r="H1862" s="123">
        <f>+ICF[[#This Row],[Сума във Валута]]/RESOURCE!$F$2</f>
        <v>246.93689600929608</v>
      </c>
      <c r="I1862" s="259" t="s">
        <v>338</v>
      </c>
      <c r="J1862" s="119"/>
      <c r="K1862" s="119">
        <f t="shared" si="28"/>
        <v>44592</v>
      </c>
      <c r="L18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2" s="221" t="s">
        <v>321</v>
      </c>
      <c r="N1862" s="221" t="s">
        <v>956</v>
      </c>
      <c r="O1862" s="221" t="s">
        <v>4</v>
      </c>
      <c r="P1862" s="118"/>
    </row>
    <row r="1863" spans="2:16" x14ac:dyDescent="0.25">
      <c r="B1863" s="221" t="s">
        <v>73</v>
      </c>
      <c r="C1863" s="257" t="s">
        <v>346</v>
      </c>
      <c r="D1863" s="258">
        <v>44534</v>
      </c>
      <c r="E1863" s="221" t="s">
        <v>337</v>
      </c>
      <c r="F1863" s="260" t="s">
        <v>129</v>
      </c>
      <c r="G1863" s="261">
        <v>550.84199999999998</v>
      </c>
      <c r="H1863" s="123">
        <f>+ICF[[#This Row],[Сума във Валута]]/RESOURCE!$F$2</f>
        <v>170.23521449299548</v>
      </c>
      <c r="I1863" s="259" t="s">
        <v>338</v>
      </c>
      <c r="J1863" s="119"/>
      <c r="K1863" s="119">
        <f t="shared" si="28"/>
        <v>44592</v>
      </c>
      <c r="L18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3" s="221" t="s">
        <v>321</v>
      </c>
      <c r="N1863" s="221" t="s">
        <v>956</v>
      </c>
      <c r="O1863" s="221" t="s">
        <v>4</v>
      </c>
      <c r="P1863" s="118"/>
    </row>
    <row r="1864" spans="2:16" x14ac:dyDescent="0.25">
      <c r="B1864" s="221" t="s">
        <v>73</v>
      </c>
      <c r="C1864" s="257" t="s">
        <v>346</v>
      </c>
      <c r="D1864" s="258">
        <v>44536</v>
      </c>
      <c r="E1864" s="221" t="s">
        <v>337</v>
      </c>
      <c r="F1864" s="260" t="s">
        <v>129</v>
      </c>
      <c r="G1864" s="261">
        <v>264.63099999999997</v>
      </c>
      <c r="H1864" s="123">
        <f>+ICF[[#This Row],[Сума във Валута]]/RESOURCE!$F$2</f>
        <v>81.783006826814017</v>
      </c>
      <c r="I1864" s="259" t="s">
        <v>338</v>
      </c>
      <c r="J1864" s="119"/>
      <c r="K1864" s="119">
        <f t="shared" si="28"/>
        <v>44592</v>
      </c>
      <c r="L18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4" s="221" t="s">
        <v>321</v>
      </c>
      <c r="N1864" s="221" t="s">
        <v>956</v>
      </c>
      <c r="O1864" s="221" t="s">
        <v>4</v>
      </c>
      <c r="P1864" s="118"/>
    </row>
    <row r="1865" spans="2:16" x14ac:dyDescent="0.25">
      <c r="B1865" s="221" t="s">
        <v>73</v>
      </c>
      <c r="C1865" s="257" t="s">
        <v>346</v>
      </c>
      <c r="D1865" s="258">
        <v>44540</v>
      </c>
      <c r="E1865" s="221" t="s">
        <v>337</v>
      </c>
      <c r="F1865" s="260" t="s">
        <v>129</v>
      </c>
      <c r="G1865" s="261">
        <v>580.41300000000001</v>
      </c>
      <c r="H1865" s="123">
        <f>+ICF[[#This Row],[Сума във Валута]]/RESOURCE!$F$2</f>
        <v>179.37399753381729</v>
      </c>
      <c r="I1865" s="259" t="s">
        <v>338</v>
      </c>
      <c r="J1865" s="119"/>
      <c r="K1865" s="119">
        <f t="shared" si="28"/>
        <v>44592</v>
      </c>
      <c r="L18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5" s="221" t="s">
        <v>321</v>
      </c>
      <c r="N1865" s="221" t="s">
        <v>956</v>
      </c>
      <c r="O1865" s="221" t="s">
        <v>4</v>
      </c>
      <c r="P1865" s="118"/>
    </row>
    <row r="1866" spans="2:16" x14ac:dyDescent="0.25">
      <c r="B1866" s="221" t="s">
        <v>73</v>
      </c>
      <c r="C1866" s="257" t="s">
        <v>346</v>
      </c>
      <c r="D1866" s="258">
        <v>44542</v>
      </c>
      <c r="E1866" s="221" t="s">
        <v>337</v>
      </c>
      <c r="F1866" s="260" t="s">
        <v>129</v>
      </c>
      <c r="G1866" s="261">
        <v>550.84199999999998</v>
      </c>
      <c r="H1866" s="123">
        <f>+ICF[[#This Row],[Сума във Валута]]/RESOURCE!$F$2</f>
        <v>170.23521449299548</v>
      </c>
      <c r="I1866" s="259" t="s">
        <v>338</v>
      </c>
      <c r="J1866" s="119"/>
      <c r="K1866" s="119">
        <f t="shared" si="28"/>
        <v>44592</v>
      </c>
      <c r="L18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6" s="221" t="s">
        <v>321</v>
      </c>
      <c r="N1866" s="221" t="s">
        <v>956</v>
      </c>
      <c r="O1866" s="221" t="s">
        <v>4</v>
      </c>
      <c r="P1866" s="118"/>
    </row>
    <row r="1867" spans="2:16" x14ac:dyDescent="0.25">
      <c r="B1867" s="221" t="s">
        <v>73</v>
      </c>
      <c r="C1867" s="257" t="s">
        <v>346</v>
      </c>
      <c r="D1867" s="258">
        <v>44543</v>
      </c>
      <c r="E1867" s="221" t="s">
        <v>337</v>
      </c>
      <c r="F1867" s="260" t="s">
        <v>129</v>
      </c>
      <c r="G1867" s="261">
        <v>521.27</v>
      </c>
      <c r="H1867" s="123">
        <f>+ICF[[#This Row],[Сума във Валута]]/RESOURCE!$F$2</f>
        <v>161.09612240672234</v>
      </c>
      <c r="I1867" s="259" t="s">
        <v>338</v>
      </c>
      <c r="J1867" s="119"/>
      <c r="K1867" s="119">
        <f t="shared" si="28"/>
        <v>44592</v>
      </c>
      <c r="L18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7" s="221" t="s">
        <v>321</v>
      </c>
      <c r="N1867" s="221" t="s">
        <v>956</v>
      </c>
      <c r="O1867" s="221" t="s">
        <v>4</v>
      </c>
      <c r="P1867" s="118"/>
    </row>
    <row r="1868" spans="2:16" x14ac:dyDescent="0.25">
      <c r="B1868" s="221" t="s">
        <v>73</v>
      </c>
      <c r="C1868" s="257" t="s">
        <v>346</v>
      </c>
      <c r="D1868" s="258">
        <v>44543</v>
      </c>
      <c r="E1868" s="221" t="s">
        <v>337</v>
      </c>
      <c r="F1868" s="260" t="s">
        <v>129</v>
      </c>
      <c r="G1868" s="261">
        <v>399.815</v>
      </c>
      <c r="H1868" s="123">
        <f>+ICF[[#This Row],[Сума във Валута]]/RESOURCE!$F$2</f>
        <v>123.56100711731675</v>
      </c>
      <c r="I1868" s="259" t="s">
        <v>338</v>
      </c>
      <c r="J1868" s="119"/>
      <c r="K1868" s="119">
        <f t="shared" si="28"/>
        <v>44592</v>
      </c>
      <c r="L18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8" s="221" t="s">
        <v>321</v>
      </c>
      <c r="N1868" s="221" t="s">
        <v>956</v>
      </c>
      <c r="O1868" s="221" t="s">
        <v>4</v>
      </c>
      <c r="P1868" s="118"/>
    </row>
    <row r="1869" spans="2:16" x14ac:dyDescent="0.25">
      <c r="B1869" s="221" t="s">
        <v>73</v>
      </c>
      <c r="C1869" s="257" t="s">
        <v>346</v>
      </c>
      <c r="D1869" s="258">
        <v>44544</v>
      </c>
      <c r="E1869" s="221" t="s">
        <v>337</v>
      </c>
      <c r="F1869" s="260" t="s">
        <v>129</v>
      </c>
      <c r="G1869" s="261">
        <v>181.72499999999999</v>
      </c>
      <c r="H1869" s="123">
        <f>+ICF[[#This Row],[Сума във Валута]]/RESOURCE!$F$2</f>
        <v>56.161284640132024</v>
      </c>
      <c r="I1869" s="259" t="s">
        <v>338</v>
      </c>
      <c r="J1869" s="119"/>
      <c r="K1869" s="119">
        <f t="shared" si="28"/>
        <v>44592</v>
      </c>
      <c r="L18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69" s="221" t="s">
        <v>321</v>
      </c>
      <c r="N1869" s="221" t="s">
        <v>956</v>
      </c>
      <c r="O1869" s="221" t="s">
        <v>4</v>
      </c>
      <c r="P1869" s="118"/>
    </row>
    <row r="1870" spans="2:16" x14ac:dyDescent="0.25">
      <c r="B1870" s="221" t="s">
        <v>73</v>
      </c>
      <c r="C1870" s="257" t="s">
        <v>346</v>
      </c>
      <c r="D1870" s="258">
        <v>44544</v>
      </c>
      <c r="E1870" s="221" t="s">
        <v>337</v>
      </c>
      <c r="F1870" s="260" t="s">
        <v>129</v>
      </c>
      <c r="G1870" s="261">
        <v>179.613</v>
      </c>
      <c r="H1870" s="123">
        <f>+ICF[[#This Row],[Сума във Валута]]/RESOURCE!$F$2</f>
        <v>55.50858064695575</v>
      </c>
      <c r="I1870" s="259" t="s">
        <v>338</v>
      </c>
      <c r="J1870" s="119"/>
      <c r="K1870" s="119">
        <f t="shared" si="28"/>
        <v>44592</v>
      </c>
      <c r="L18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0" s="221" t="s">
        <v>321</v>
      </c>
      <c r="N1870" s="221" t="s">
        <v>956</v>
      </c>
      <c r="O1870" s="221" t="s">
        <v>4</v>
      </c>
      <c r="P1870" s="118"/>
    </row>
    <row r="1871" spans="2:16" x14ac:dyDescent="0.25">
      <c r="B1871" s="221" t="s">
        <v>73</v>
      </c>
      <c r="C1871" s="257" t="s">
        <v>346</v>
      </c>
      <c r="D1871" s="258">
        <v>44548</v>
      </c>
      <c r="E1871" s="221" t="s">
        <v>337</v>
      </c>
      <c r="F1871" s="260" t="s">
        <v>129</v>
      </c>
      <c r="G1871" s="261">
        <v>1119.037</v>
      </c>
      <c r="H1871" s="123">
        <f>+ICF[[#This Row],[Сума във Валута]]/RESOURCE!$F$2</f>
        <v>345.83329470265193</v>
      </c>
      <c r="I1871" s="259" t="s">
        <v>338</v>
      </c>
      <c r="J1871" s="119"/>
      <c r="K1871" s="119">
        <f t="shared" si="28"/>
        <v>44592</v>
      </c>
      <c r="L18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1" s="221" t="s">
        <v>321</v>
      </c>
      <c r="N1871" s="221" t="s">
        <v>956</v>
      </c>
      <c r="O1871" s="221" t="s">
        <v>4</v>
      </c>
      <c r="P1871" s="118"/>
    </row>
    <row r="1872" spans="2:16" x14ac:dyDescent="0.25">
      <c r="B1872" s="221" t="s">
        <v>73</v>
      </c>
      <c r="C1872" s="257" t="s">
        <v>346</v>
      </c>
      <c r="D1872" s="258">
        <v>44558</v>
      </c>
      <c r="E1872" s="221" t="s">
        <v>337</v>
      </c>
      <c r="F1872" s="260" t="s">
        <v>129</v>
      </c>
      <c r="G1872" s="261">
        <v>181.72499999999999</v>
      </c>
      <c r="H1872" s="123">
        <f>+ICF[[#This Row],[Сума във Валута]]/RESOURCE!$F$2</f>
        <v>56.161284640132024</v>
      </c>
      <c r="I1872" s="259" t="s">
        <v>338</v>
      </c>
      <c r="J1872" s="119"/>
      <c r="K1872" s="119">
        <f t="shared" si="28"/>
        <v>44592</v>
      </c>
      <c r="L18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2" s="221" t="s">
        <v>321</v>
      </c>
      <c r="N1872" s="221" t="s">
        <v>956</v>
      </c>
      <c r="O1872" s="221" t="s">
        <v>4</v>
      </c>
      <c r="P1872" s="118"/>
    </row>
    <row r="1873" spans="2:16" x14ac:dyDescent="0.25">
      <c r="B1873" s="221" t="s">
        <v>73</v>
      </c>
      <c r="C1873" s="257" t="s">
        <v>346</v>
      </c>
      <c r="D1873" s="258">
        <v>44563</v>
      </c>
      <c r="E1873" s="221" t="s">
        <v>337</v>
      </c>
      <c r="F1873" s="260" t="s">
        <v>129</v>
      </c>
      <c r="G1873" s="261">
        <v>799.03099999999995</v>
      </c>
      <c r="H1873" s="123">
        <f>+ICF[[#This Row],[Сума във Валута]]/RESOURCE!$F$2</f>
        <v>246.93689600929608</v>
      </c>
      <c r="I1873" s="259" t="s">
        <v>338</v>
      </c>
      <c r="J1873" s="119"/>
      <c r="K1873" s="119">
        <f t="shared" si="28"/>
        <v>44592</v>
      </c>
      <c r="L18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3" s="221" t="s">
        <v>321</v>
      </c>
      <c r="N1873" s="221" t="s">
        <v>956</v>
      </c>
      <c r="O1873" s="221" t="s">
        <v>4</v>
      </c>
      <c r="P1873" s="118"/>
    </row>
    <row r="1874" spans="2:16" x14ac:dyDescent="0.25">
      <c r="B1874" s="221" t="s">
        <v>73</v>
      </c>
      <c r="C1874" s="257" t="s">
        <v>346</v>
      </c>
      <c r="D1874" s="258">
        <v>44565</v>
      </c>
      <c r="E1874" s="221" t="s">
        <v>337</v>
      </c>
      <c r="F1874" s="260" t="s">
        <v>129</v>
      </c>
      <c r="G1874" s="261">
        <v>181.72499999999999</v>
      </c>
      <c r="H1874" s="123">
        <f>+ICF[[#This Row],[Сума във Валута]]/RESOURCE!$F$2</f>
        <v>56.161284640132024</v>
      </c>
      <c r="I1874" s="259" t="s">
        <v>338</v>
      </c>
      <c r="J1874" s="119"/>
      <c r="K1874" s="119">
        <f t="shared" si="28"/>
        <v>44592</v>
      </c>
      <c r="L18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4" s="221" t="s">
        <v>321</v>
      </c>
      <c r="N1874" s="221" t="s">
        <v>956</v>
      </c>
      <c r="O1874" s="221" t="s">
        <v>4</v>
      </c>
      <c r="P1874" s="118"/>
    </row>
    <row r="1875" spans="2:16" x14ac:dyDescent="0.25">
      <c r="B1875" s="221" t="s">
        <v>73</v>
      </c>
      <c r="C1875" s="257" t="s">
        <v>346</v>
      </c>
      <c r="D1875" s="258">
        <v>44566</v>
      </c>
      <c r="E1875" s="221" t="s">
        <v>337</v>
      </c>
      <c r="F1875" s="260" t="s">
        <v>129</v>
      </c>
      <c r="G1875" s="261">
        <v>715.59699999999998</v>
      </c>
      <c r="H1875" s="123">
        <f>+ICF[[#This Row],[Сума във Валута]]/RESOURCE!$F$2</f>
        <v>221.15199782432001</v>
      </c>
      <c r="I1875" s="259" t="s">
        <v>338</v>
      </c>
      <c r="J1875" s="119"/>
      <c r="K1875" s="119">
        <f t="shared" si="28"/>
        <v>44592</v>
      </c>
      <c r="L18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5" s="221" t="s">
        <v>321</v>
      </c>
      <c r="N1875" s="221" t="s">
        <v>956</v>
      </c>
      <c r="O1875" s="221" t="s">
        <v>4</v>
      </c>
      <c r="P1875" s="118"/>
    </row>
    <row r="1876" spans="2:16" x14ac:dyDescent="0.25">
      <c r="B1876" s="221" t="s">
        <v>73</v>
      </c>
      <c r="C1876" s="257" t="s">
        <v>346</v>
      </c>
      <c r="D1876" s="258">
        <v>44569</v>
      </c>
      <c r="E1876" s="221" t="s">
        <v>337</v>
      </c>
      <c r="F1876" s="260" t="s">
        <v>129</v>
      </c>
      <c r="G1876" s="261">
        <v>715.59699999999998</v>
      </c>
      <c r="H1876" s="123">
        <f>+ICF[[#This Row],[Сума във Валута]]/RESOURCE!$F$2</f>
        <v>221.15199782432001</v>
      </c>
      <c r="I1876" s="259" t="s">
        <v>338</v>
      </c>
      <c r="J1876" s="119"/>
      <c r="K1876" s="119">
        <f t="shared" si="28"/>
        <v>44592</v>
      </c>
      <c r="L18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6" s="221" t="s">
        <v>321</v>
      </c>
      <c r="N1876" s="221" t="s">
        <v>956</v>
      </c>
      <c r="O1876" s="221" t="s">
        <v>4</v>
      </c>
      <c r="P1876" s="118"/>
    </row>
    <row r="1877" spans="2:16" x14ac:dyDescent="0.25">
      <c r="B1877" s="221" t="s">
        <v>73</v>
      </c>
      <c r="C1877" s="257" t="s">
        <v>346</v>
      </c>
      <c r="D1877" s="258">
        <v>44569</v>
      </c>
      <c r="E1877" s="221" t="s">
        <v>337</v>
      </c>
      <c r="F1877" s="260" t="s">
        <v>129</v>
      </c>
      <c r="G1877" s="261">
        <v>715.59699999999998</v>
      </c>
      <c r="H1877" s="123">
        <f>+ICF[[#This Row],[Сума във Валута]]/RESOURCE!$F$2</f>
        <v>221.15199782432001</v>
      </c>
      <c r="I1877" s="259" t="s">
        <v>338</v>
      </c>
      <c r="J1877" s="119"/>
      <c r="K1877" s="119">
        <f t="shared" si="28"/>
        <v>44592</v>
      </c>
      <c r="L18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7" s="221" t="s">
        <v>321</v>
      </c>
      <c r="N1877" s="221" t="s">
        <v>956</v>
      </c>
      <c r="O1877" s="221" t="s">
        <v>4</v>
      </c>
      <c r="P1877" s="118"/>
    </row>
    <row r="1878" spans="2:16" x14ac:dyDescent="0.25">
      <c r="B1878" s="221" t="s">
        <v>73</v>
      </c>
      <c r="C1878" s="257" t="s">
        <v>346</v>
      </c>
      <c r="D1878" s="258">
        <v>44573</v>
      </c>
      <c r="E1878" s="221" t="s">
        <v>337</v>
      </c>
      <c r="F1878" s="260" t="s">
        <v>129</v>
      </c>
      <c r="G1878" s="261">
        <v>1041.9390000000001</v>
      </c>
      <c r="H1878" s="123">
        <f>+ICF[[#This Row],[Сума във Валута]]/RESOURCE!$F$2</f>
        <v>322.00650849720472</v>
      </c>
      <c r="I1878" s="259" t="s">
        <v>338</v>
      </c>
      <c r="J1878" s="119"/>
      <c r="K1878" s="119">
        <f t="shared" si="28"/>
        <v>44592</v>
      </c>
      <c r="L18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8" s="221" t="s">
        <v>321</v>
      </c>
      <c r="N1878" s="221" t="s">
        <v>956</v>
      </c>
      <c r="O1878" s="221" t="s">
        <v>4</v>
      </c>
      <c r="P1878" s="118"/>
    </row>
    <row r="1879" spans="2:16" x14ac:dyDescent="0.25">
      <c r="B1879" s="221" t="s">
        <v>73</v>
      </c>
      <c r="C1879" s="257" t="s">
        <v>346</v>
      </c>
      <c r="D1879" s="258">
        <v>44575</v>
      </c>
      <c r="E1879" s="221" t="s">
        <v>337</v>
      </c>
      <c r="F1879" s="260" t="s">
        <v>129</v>
      </c>
      <c r="G1879" s="261">
        <v>264.63099999999997</v>
      </c>
      <c r="H1879" s="123">
        <f>+ICF[[#This Row],[Сума във Валута]]/RESOURCE!$F$2</f>
        <v>81.783006826814017</v>
      </c>
      <c r="I1879" s="259" t="s">
        <v>338</v>
      </c>
      <c r="J1879" s="119"/>
      <c r="K1879" s="119">
        <f t="shared" si="28"/>
        <v>44592</v>
      </c>
      <c r="L18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79" s="221" t="s">
        <v>321</v>
      </c>
      <c r="N1879" s="221" t="s">
        <v>956</v>
      </c>
      <c r="O1879" s="221" t="s">
        <v>4</v>
      </c>
      <c r="P1879" s="118"/>
    </row>
    <row r="1880" spans="2:16" x14ac:dyDescent="0.25">
      <c r="B1880" s="221" t="s">
        <v>73</v>
      </c>
      <c r="C1880" s="257" t="s">
        <v>346</v>
      </c>
      <c r="D1880" s="258">
        <v>44577</v>
      </c>
      <c r="E1880" s="221" t="s">
        <v>337</v>
      </c>
      <c r="F1880" s="260" t="s">
        <v>129</v>
      </c>
      <c r="G1880" s="261">
        <v>399.815</v>
      </c>
      <c r="H1880" s="123">
        <f>+ICF[[#This Row],[Сума във Валута]]/RESOURCE!$F$2</f>
        <v>123.56100711731675</v>
      </c>
      <c r="I1880" s="259" t="s">
        <v>338</v>
      </c>
      <c r="J1880" s="119"/>
      <c r="K1880" s="119">
        <f t="shared" si="28"/>
        <v>44592</v>
      </c>
      <c r="L18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80" s="221" t="s">
        <v>321</v>
      </c>
      <c r="N1880" s="221" t="s">
        <v>956</v>
      </c>
      <c r="O1880" s="221" t="s">
        <v>4</v>
      </c>
      <c r="P1880" s="118"/>
    </row>
    <row r="1881" spans="2:16" x14ac:dyDescent="0.25">
      <c r="B1881" s="221" t="s">
        <v>73</v>
      </c>
      <c r="C1881" s="257" t="s">
        <v>346</v>
      </c>
      <c r="D1881" s="258">
        <v>44578</v>
      </c>
      <c r="E1881" s="221" t="s">
        <v>337</v>
      </c>
      <c r="F1881" s="260" t="s">
        <v>129</v>
      </c>
      <c r="G1881" s="261">
        <v>799.03099999999995</v>
      </c>
      <c r="H1881" s="123">
        <f>+ICF[[#This Row],[Сума във Валута]]/RESOURCE!$F$2</f>
        <v>246.93689600929608</v>
      </c>
      <c r="I1881" s="259" t="s">
        <v>338</v>
      </c>
      <c r="J1881" s="119"/>
      <c r="K1881" s="119">
        <f t="shared" si="28"/>
        <v>44592</v>
      </c>
      <c r="L18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81" s="221" t="s">
        <v>321</v>
      </c>
      <c r="N1881" s="221" t="s">
        <v>956</v>
      </c>
      <c r="O1881" s="221" t="s">
        <v>4</v>
      </c>
      <c r="P1881" s="118"/>
    </row>
    <row r="1882" spans="2:16" x14ac:dyDescent="0.25">
      <c r="B1882" s="221" t="s">
        <v>73</v>
      </c>
      <c r="C1882" s="257" t="s">
        <v>346</v>
      </c>
      <c r="D1882" s="258">
        <v>44579</v>
      </c>
      <c r="E1882" s="221" t="s">
        <v>337</v>
      </c>
      <c r="F1882" s="260" t="s">
        <v>129</v>
      </c>
      <c r="G1882" s="261">
        <v>799.03099999999995</v>
      </c>
      <c r="H1882" s="123">
        <f>+ICF[[#This Row],[Сума във Валута]]/RESOURCE!$F$2</f>
        <v>246.93689600929608</v>
      </c>
      <c r="I1882" s="259" t="s">
        <v>338</v>
      </c>
      <c r="J1882" s="119"/>
      <c r="K1882" s="119">
        <f t="shared" si="28"/>
        <v>44592</v>
      </c>
      <c r="L18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82" s="221" t="s">
        <v>321</v>
      </c>
      <c r="N1882" s="221" t="s">
        <v>956</v>
      </c>
      <c r="O1882" s="221" t="s">
        <v>4</v>
      </c>
      <c r="P1882" s="118"/>
    </row>
    <row r="1883" spans="2:16" x14ac:dyDescent="0.25">
      <c r="B1883" s="221" t="s">
        <v>73</v>
      </c>
      <c r="C1883" s="257" t="s">
        <v>346</v>
      </c>
      <c r="D1883" s="258">
        <v>44589</v>
      </c>
      <c r="E1883" s="221" t="s">
        <v>337</v>
      </c>
      <c r="F1883" s="260" t="s">
        <v>129</v>
      </c>
      <c r="G1883" s="261">
        <v>799.03099999999995</v>
      </c>
      <c r="H1883" s="123">
        <f>+ICF[[#This Row],[Сума във Валута]]/RESOURCE!$F$2</f>
        <v>246.93689600929608</v>
      </c>
      <c r="I1883" s="259" t="s">
        <v>338</v>
      </c>
      <c r="J1883" s="119"/>
      <c r="K1883" s="119">
        <f t="shared" si="28"/>
        <v>44592</v>
      </c>
      <c r="L18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83" s="221" t="s">
        <v>321</v>
      </c>
      <c r="N1883" s="221" t="s">
        <v>956</v>
      </c>
      <c r="O1883" s="221" t="s">
        <v>4</v>
      </c>
      <c r="P1883" s="118"/>
    </row>
    <row r="1884" spans="2:16" x14ac:dyDescent="0.25">
      <c r="B1884" s="221" t="s">
        <v>73</v>
      </c>
      <c r="C1884" s="257" t="s">
        <v>346</v>
      </c>
      <c r="D1884" s="258">
        <v>44591</v>
      </c>
      <c r="E1884" s="221" t="s">
        <v>337</v>
      </c>
      <c r="F1884" s="260" t="s">
        <v>129</v>
      </c>
      <c r="G1884" s="261">
        <v>196.511</v>
      </c>
      <c r="H1884" s="123">
        <f>+ICF[[#This Row],[Сума във Валута]]/RESOURCE!$F$2</f>
        <v>60.730830683268586</v>
      </c>
      <c r="I1884" s="259" t="s">
        <v>338</v>
      </c>
      <c r="J1884" s="119"/>
      <c r="K1884" s="119">
        <f t="shared" si="28"/>
        <v>44592</v>
      </c>
      <c r="L18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84" s="221" t="s">
        <v>321</v>
      </c>
      <c r="N1884" s="221" t="s">
        <v>956</v>
      </c>
      <c r="O1884" s="221" t="s">
        <v>4</v>
      </c>
      <c r="P1884" s="118"/>
    </row>
    <row r="1885" spans="2:16" x14ac:dyDescent="0.25">
      <c r="B1885" s="221" t="s">
        <v>73</v>
      </c>
      <c r="C1885" s="257" t="s">
        <v>346</v>
      </c>
      <c r="D1885" s="258">
        <v>44592</v>
      </c>
      <c r="E1885" s="221" t="s">
        <v>337</v>
      </c>
      <c r="F1885" s="260" t="s">
        <v>129</v>
      </c>
      <c r="G1885" s="261">
        <v>181.72499999999999</v>
      </c>
      <c r="H1885" s="123">
        <f>+ICF[[#This Row],[Сума във Валута]]/RESOURCE!$F$2</f>
        <v>56.161284640132024</v>
      </c>
      <c r="I1885" s="259" t="s">
        <v>338</v>
      </c>
      <c r="J1885" s="119"/>
      <c r="K1885" s="119">
        <f t="shared" si="28"/>
        <v>44592</v>
      </c>
      <c r="L18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85" s="221" t="s">
        <v>321</v>
      </c>
      <c r="N1885" s="221" t="s">
        <v>956</v>
      </c>
      <c r="O1885" s="221" t="s">
        <v>4</v>
      </c>
      <c r="P1885" s="118"/>
    </row>
    <row r="1886" spans="2:16" x14ac:dyDescent="0.25">
      <c r="B1886" s="221" t="s">
        <v>73</v>
      </c>
      <c r="C1886" s="257" t="s">
        <v>346</v>
      </c>
      <c r="D1886" s="258">
        <v>44592</v>
      </c>
      <c r="E1886" s="221" t="s">
        <v>337</v>
      </c>
      <c r="F1886" s="260" t="s">
        <v>129</v>
      </c>
      <c r="G1886" s="261">
        <v>715.59699999999998</v>
      </c>
      <c r="H1886" s="123">
        <f>+ICF[[#This Row],[Сума във Валута]]/RESOURCE!$F$2</f>
        <v>221.15199782432001</v>
      </c>
      <c r="I1886" s="259" t="s">
        <v>338</v>
      </c>
      <c r="J1886" s="119"/>
      <c r="K1886" s="119">
        <f t="shared" si="28"/>
        <v>44592</v>
      </c>
      <c r="L18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86" s="221" t="s">
        <v>321</v>
      </c>
      <c r="N1886" s="221" t="s">
        <v>956</v>
      </c>
      <c r="O1886" s="221" t="s">
        <v>4</v>
      </c>
      <c r="P1886" s="118"/>
    </row>
    <row r="1887" spans="2:16" x14ac:dyDescent="0.25">
      <c r="B1887" s="221" t="s">
        <v>73</v>
      </c>
      <c r="C1887" s="257" t="s">
        <v>346</v>
      </c>
      <c r="D1887" s="258">
        <v>44596</v>
      </c>
      <c r="E1887" s="221" t="s">
        <v>337</v>
      </c>
      <c r="F1887" s="260" t="s">
        <v>129</v>
      </c>
      <c r="G1887" s="261">
        <v>264.63099999999997</v>
      </c>
      <c r="H1887" s="123">
        <f>+ICF[[#This Row],[Сума във Валута]]/RESOURCE!$F$2</f>
        <v>81.783006826814017</v>
      </c>
      <c r="I1887" s="259" t="s">
        <v>338</v>
      </c>
      <c r="J1887" s="119"/>
      <c r="K1887" s="119">
        <f t="shared" si="28"/>
        <v>44592</v>
      </c>
      <c r="L18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887" s="221" t="s">
        <v>321</v>
      </c>
      <c r="N1887" s="221" t="s">
        <v>956</v>
      </c>
      <c r="O1887" s="221" t="s">
        <v>4</v>
      </c>
      <c r="P1887" s="118"/>
    </row>
    <row r="1888" spans="2:16" x14ac:dyDescent="0.25">
      <c r="B1888" s="221" t="s">
        <v>73</v>
      </c>
      <c r="C1888" s="257" t="s">
        <v>346</v>
      </c>
      <c r="D1888" s="258">
        <v>44611</v>
      </c>
      <c r="E1888" s="221" t="s">
        <v>337</v>
      </c>
      <c r="F1888" s="260" t="s">
        <v>129</v>
      </c>
      <c r="G1888" s="261">
        <v>181.72499999999999</v>
      </c>
      <c r="H1888" s="123">
        <f>+ICF[[#This Row],[Сума във Валута]]/RESOURCE!$F$2</f>
        <v>56.161284640132024</v>
      </c>
      <c r="I1888" s="259" t="s">
        <v>338</v>
      </c>
      <c r="J1888" s="119"/>
      <c r="K1888" s="119">
        <f t="shared" si="28"/>
        <v>44592</v>
      </c>
      <c r="L18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888" s="221" t="s">
        <v>321</v>
      </c>
      <c r="N1888" s="221" t="s">
        <v>956</v>
      </c>
      <c r="O1888" s="221" t="s">
        <v>4</v>
      </c>
      <c r="P1888" s="118"/>
    </row>
    <row r="1889" spans="2:16" x14ac:dyDescent="0.25">
      <c r="B1889" s="221" t="s">
        <v>73</v>
      </c>
      <c r="C1889" s="257" t="s">
        <v>346</v>
      </c>
      <c r="D1889" s="258">
        <v>44612</v>
      </c>
      <c r="E1889" s="221" t="s">
        <v>337</v>
      </c>
      <c r="F1889" s="260" t="s">
        <v>129</v>
      </c>
      <c r="G1889" s="261">
        <v>715.59699999999998</v>
      </c>
      <c r="H1889" s="123">
        <f>+ICF[[#This Row],[Сума във Валута]]/RESOURCE!$F$2</f>
        <v>221.15199782432001</v>
      </c>
      <c r="I1889" s="259" t="s">
        <v>338</v>
      </c>
      <c r="J1889" s="119"/>
      <c r="K1889" s="119">
        <f t="shared" si="28"/>
        <v>44592</v>
      </c>
      <c r="L18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889" s="221" t="s">
        <v>321</v>
      </c>
      <c r="N1889" s="221" t="s">
        <v>956</v>
      </c>
      <c r="O1889" s="221" t="s">
        <v>4</v>
      </c>
      <c r="P1889" s="118"/>
    </row>
    <row r="1890" spans="2:16" x14ac:dyDescent="0.25">
      <c r="B1890" s="221" t="s">
        <v>73</v>
      </c>
      <c r="C1890" s="257" t="s">
        <v>346</v>
      </c>
      <c r="D1890" s="258">
        <v>44612</v>
      </c>
      <c r="E1890" s="221" t="s">
        <v>337</v>
      </c>
      <c r="F1890" s="260" t="s">
        <v>129</v>
      </c>
      <c r="G1890" s="261">
        <v>181.72499999999999</v>
      </c>
      <c r="H1890" s="123">
        <f>+ICF[[#This Row],[Сума във Валута]]/RESOURCE!$F$2</f>
        <v>56.161284640132024</v>
      </c>
      <c r="I1890" s="259" t="s">
        <v>338</v>
      </c>
      <c r="J1890" s="119"/>
      <c r="K1890" s="119">
        <f t="shared" si="28"/>
        <v>44592</v>
      </c>
      <c r="L18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890" s="221" t="s">
        <v>321</v>
      </c>
      <c r="N1890" s="221" t="s">
        <v>956</v>
      </c>
      <c r="O1890" s="221" t="s">
        <v>4</v>
      </c>
      <c r="P1890" s="118"/>
    </row>
    <row r="1891" spans="2:16" x14ac:dyDescent="0.25">
      <c r="B1891" s="221" t="s">
        <v>73</v>
      </c>
      <c r="C1891" s="257" t="s">
        <v>346</v>
      </c>
      <c r="D1891" s="258">
        <v>44614</v>
      </c>
      <c r="E1891" s="221" t="s">
        <v>337</v>
      </c>
      <c r="F1891" s="260" t="s">
        <v>129</v>
      </c>
      <c r="G1891" s="261">
        <v>249.31700000000001</v>
      </c>
      <c r="H1891" s="123">
        <f>+ICF[[#This Row],[Сума във Валута]]/RESOURCE!$F$2</f>
        <v>77.050284785383383</v>
      </c>
      <c r="I1891" s="259" t="s">
        <v>338</v>
      </c>
      <c r="J1891" s="119"/>
      <c r="K1891" s="119">
        <f t="shared" si="28"/>
        <v>44592</v>
      </c>
      <c r="L18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891" s="221" t="s">
        <v>321</v>
      </c>
      <c r="N1891" s="221" t="s">
        <v>956</v>
      </c>
      <c r="O1891" s="221" t="s">
        <v>4</v>
      </c>
      <c r="P1891" s="118"/>
    </row>
    <row r="1892" spans="2:16" x14ac:dyDescent="0.25">
      <c r="B1892" s="221" t="s">
        <v>73</v>
      </c>
      <c r="C1892" s="257" t="s">
        <v>346</v>
      </c>
      <c r="D1892" s="258">
        <v>44620</v>
      </c>
      <c r="E1892" s="221" t="s">
        <v>337</v>
      </c>
      <c r="F1892" s="260" t="s">
        <v>129</v>
      </c>
      <c r="G1892" s="261">
        <v>799.03099999999995</v>
      </c>
      <c r="H1892" s="123">
        <f>+ICF[[#This Row],[Сума във Валута]]/RESOURCE!$F$2</f>
        <v>246.93689600929608</v>
      </c>
      <c r="I1892" s="259" t="s">
        <v>338</v>
      </c>
      <c r="J1892" s="119"/>
      <c r="K1892" s="119">
        <f t="shared" si="28"/>
        <v>44592</v>
      </c>
      <c r="L18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92" s="221" t="s">
        <v>321</v>
      </c>
      <c r="N1892" s="221" t="s">
        <v>956</v>
      </c>
      <c r="O1892" s="221" t="s">
        <v>4</v>
      </c>
      <c r="P1892" s="118"/>
    </row>
    <row r="1893" spans="2:16" x14ac:dyDescent="0.25">
      <c r="B1893" s="221" t="s">
        <v>73</v>
      </c>
      <c r="C1893" s="257" t="s">
        <v>346</v>
      </c>
      <c r="D1893" s="258">
        <v>44626</v>
      </c>
      <c r="E1893" s="221" t="s">
        <v>337</v>
      </c>
      <c r="F1893" s="260" t="s">
        <v>129</v>
      </c>
      <c r="G1893" s="261">
        <v>275.721</v>
      </c>
      <c r="H1893" s="123">
        <f>+ICF[[#This Row],[Сума във Валута]]/RESOURCE!$F$2</f>
        <v>85.210320881892102</v>
      </c>
      <c r="I1893" s="259" t="s">
        <v>338</v>
      </c>
      <c r="J1893" s="119"/>
      <c r="K1893" s="119">
        <f t="shared" si="28"/>
        <v>44592</v>
      </c>
      <c r="L18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93" s="221" t="s">
        <v>321</v>
      </c>
      <c r="N1893" s="221" t="s">
        <v>956</v>
      </c>
      <c r="O1893" s="221" t="s">
        <v>4</v>
      </c>
      <c r="P1893" s="118"/>
    </row>
    <row r="1894" spans="2:16" x14ac:dyDescent="0.25">
      <c r="B1894" s="221" t="s">
        <v>73</v>
      </c>
      <c r="C1894" s="257" t="s">
        <v>346</v>
      </c>
      <c r="D1894" s="258">
        <v>44626</v>
      </c>
      <c r="E1894" s="221" t="s">
        <v>337</v>
      </c>
      <c r="F1894" s="260" t="s">
        <v>129</v>
      </c>
      <c r="G1894" s="261">
        <v>799.03099999999995</v>
      </c>
      <c r="H1894" s="123">
        <f>+ICF[[#This Row],[Сума във Валута]]/RESOURCE!$F$2</f>
        <v>246.93689600929608</v>
      </c>
      <c r="I1894" s="259" t="s">
        <v>338</v>
      </c>
      <c r="J1894" s="119"/>
      <c r="K1894" s="119">
        <f t="shared" si="28"/>
        <v>44592</v>
      </c>
      <c r="L18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894" s="221" t="s">
        <v>321</v>
      </c>
      <c r="N1894" s="221" t="s">
        <v>956</v>
      </c>
      <c r="O1894" s="221" t="s">
        <v>4</v>
      </c>
      <c r="P1894" s="118"/>
    </row>
    <row r="1895" spans="2:16" x14ac:dyDescent="0.25">
      <c r="B1895" s="221" t="s">
        <v>73</v>
      </c>
      <c r="C1895" s="257" t="s">
        <v>346</v>
      </c>
      <c r="D1895" s="258">
        <v>44629</v>
      </c>
      <c r="E1895" s="221" t="s">
        <v>337</v>
      </c>
      <c r="F1895" s="260" t="s">
        <v>129</v>
      </c>
      <c r="G1895" s="261">
        <v>269.91199999999998</v>
      </c>
      <c r="H1895" s="123">
        <f>+ICF[[#This Row],[Сума във Валута]]/RESOURCE!$F$2</f>
        <v>83.415075855206013</v>
      </c>
      <c r="I1895" s="259" t="s">
        <v>338</v>
      </c>
      <c r="J1895" s="119"/>
      <c r="K1895" s="119">
        <f t="shared" si="28"/>
        <v>44592</v>
      </c>
      <c r="L18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895" s="221" t="s">
        <v>321</v>
      </c>
      <c r="N1895" s="221" t="s">
        <v>956</v>
      </c>
      <c r="O1895" s="221" t="s">
        <v>4</v>
      </c>
      <c r="P1895" s="118"/>
    </row>
    <row r="1896" spans="2:16" x14ac:dyDescent="0.25">
      <c r="B1896" s="221" t="s">
        <v>73</v>
      </c>
      <c r="C1896" s="257" t="s">
        <v>346</v>
      </c>
      <c r="D1896" s="258">
        <v>44629</v>
      </c>
      <c r="E1896" s="221" t="s">
        <v>337</v>
      </c>
      <c r="F1896" s="260" t="s">
        <v>129</v>
      </c>
      <c r="G1896" s="261">
        <v>130.40899999999999</v>
      </c>
      <c r="H1896" s="123">
        <f>+ICF[[#This Row],[Сума във Валута]]/RESOURCE!$F$2</f>
        <v>40.302308260475868</v>
      </c>
      <c r="I1896" s="259" t="s">
        <v>338</v>
      </c>
      <c r="J1896" s="119"/>
      <c r="K1896" s="119">
        <f t="shared" si="28"/>
        <v>44592</v>
      </c>
      <c r="L18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896" s="221" t="s">
        <v>321</v>
      </c>
      <c r="N1896" s="221" t="s">
        <v>956</v>
      </c>
      <c r="O1896" s="221" t="s">
        <v>4</v>
      </c>
      <c r="P1896" s="118"/>
    </row>
    <row r="1897" spans="2:16" x14ac:dyDescent="0.25">
      <c r="B1897" s="221" t="s">
        <v>73</v>
      </c>
      <c r="C1897" s="257" t="s">
        <v>346</v>
      </c>
      <c r="D1897" s="258">
        <v>44629</v>
      </c>
      <c r="E1897" s="221" t="s">
        <v>337</v>
      </c>
      <c r="F1897" s="260" t="s">
        <v>129</v>
      </c>
      <c r="G1897" s="261">
        <v>1994.046</v>
      </c>
      <c r="H1897" s="123">
        <f>+ICF[[#This Row],[Сума във Валута]]/RESOURCE!$F$2</f>
        <v>616.25084601192293</v>
      </c>
      <c r="I1897" s="259" t="s">
        <v>338</v>
      </c>
      <c r="J1897" s="119"/>
      <c r="K1897" s="119">
        <f t="shared" si="28"/>
        <v>44592</v>
      </c>
      <c r="L18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897" s="221" t="s">
        <v>321</v>
      </c>
      <c r="N1897" s="221" t="s">
        <v>956</v>
      </c>
      <c r="O1897" s="221" t="s">
        <v>4</v>
      </c>
      <c r="P1897" s="118"/>
    </row>
    <row r="1898" spans="2:16" x14ac:dyDescent="0.25">
      <c r="B1898" s="221" t="s">
        <v>73</v>
      </c>
      <c r="C1898" s="257" t="s">
        <v>346</v>
      </c>
      <c r="D1898" s="258">
        <v>44636</v>
      </c>
      <c r="E1898" s="221" t="s">
        <v>337</v>
      </c>
      <c r="F1898" s="260" t="s">
        <v>129</v>
      </c>
      <c r="G1898" s="261">
        <v>814.99900000000002</v>
      </c>
      <c r="H1898" s="123">
        <f>+ICF[[#This Row],[Сума във Валута]]/RESOURCE!$F$2</f>
        <v>251.87173377588641</v>
      </c>
      <c r="I1898" s="259" t="s">
        <v>338</v>
      </c>
      <c r="J1898" s="119"/>
      <c r="K1898" s="119">
        <f t="shared" si="28"/>
        <v>44592</v>
      </c>
      <c r="L18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898" s="221" t="s">
        <v>321</v>
      </c>
      <c r="N1898" s="221" t="s">
        <v>956</v>
      </c>
      <c r="O1898" s="221" t="s">
        <v>4</v>
      </c>
      <c r="P1898" s="118"/>
    </row>
    <row r="1899" spans="2:16" x14ac:dyDescent="0.25">
      <c r="B1899" s="221" t="s">
        <v>73</v>
      </c>
      <c r="C1899" s="257" t="s">
        <v>346</v>
      </c>
      <c r="D1899" s="258">
        <v>44642</v>
      </c>
      <c r="E1899" s="221" t="s">
        <v>337</v>
      </c>
      <c r="F1899" s="260" t="s">
        <v>129</v>
      </c>
      <c r="G1899" s="261">
        <v>814.99900000000002</v>
      </c>
      <c r="H1899" s="123">
        <f>+ICF[[#This Row],[Сума във Валута]]/RESOURCE!$F$2</f>
        <v>251.87173377588641</v>
      </c>
      <c r="I1899" s="259" t="s">
        <v>338</v>
      </c>
      <c r="J1899" s="119"/>
      <c r="K1899" s="119">
        <f t="shared" si="28"/>
        <v>44592</v>
      </c>
      <c r="L18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899" s="221" t="s">
        <v>321</v>
      </c>
      <c r="N1899" s="221" t="s">
        <v>956</v>
      </c>
      <c r="O1899" s="221" t="s">
        <v>4</v>
      </c>
      <c r="P1899" s="118"/>
    </row>
    <row r="1900" spans="2:16" x14ac:dyDescent="0.25">
      <c r="B1900" s="221" t="s">
        <v>73</v>
      </c>
      <c r="C1900" s="257" t="s">
        <v>346</v>
      </c>
      <c r="D1900" s="258">
        <v>44642</v>
      </c>
      <c r="E1900" s="221" t="s">
        <v>337</v>
      </c>
      <c r="F1900" s="260" t="s">
        <v>129</v>
      </c>
      <c r="G1900" s="261">
        <v>814.99900000000002</v>
      </c>
      <c r="H1900" s="123">
        <f>+ICF[[#This Row],[Сума във Валута]]/RESOURCE!$F$2</f>
        <v>251.87173377588641</v>
      </c>
      <c r="I1900" s="259" t="s">
        <v>338</v>
      </c>
      <c r="J1900" s="119"/>
      <c r="K1900" s="119">
        <f t="shared" si="28"/>
        <v>44592</v>
      </c>
      <c r="L19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900" s="221" t="s">
        <v>321</v>
      </c>
      <c r="N1900" s="221" t="s">
        <v>956</v>
      </c>
      <c r="O1900" s="221" t="s">
        <v>4</v>
      </c>
      <c r="P1900" s="118"/>
    </row>
    <row r="1901" spans="2:16" x14ac:dyDescent="0.25">
      <c r="B1901" s="221" t="s">
        <v>73</v>
      </c>
      <c r="C1901" s="257" t="s">
        <v>346</v>
      </c>
      <c r="D1901" s="258">
        <v>44642</v>
      </c>
      <c r="E1901" s="221" t="s">
        <v>337</v>
      </c>
      <c r="F1901" s="260" t="s">
        <v>129</v>
      </c>
      <c r="G1901" s="261">
        <v>561.84699999999998</v>
      </c>
      <c r="H1901" s="123">
        <f>+ICF[[#This Row],[Сума във Валута]]/RESOURCE!$F$2</f>
        <v>173.63625968471183</v>
      </c>
      <c r="I1901" s="259" t="s">
        <v>338</v>
      </c>
      <c r="J1901" s="119"/>
      <c r="K1901" s="119">
        <f t="shared" si="28"/>
        <v>44592</v>
      </c>
      <c r="L19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901" s="221" t="s">
        <v>321</v>
      </c>
      <c r="N1901" s="221" t="s">
        <v>956</v>
      </c>
      <c r="O1901" s="221" t="s">
        <v>4</v>
      </c>
      <c r="P1901" s="118"/>
    </row>
    <row r="1902" spans="2:16" x14ac:dyDescent="0.25">
      <c r="B1902" s="221" t="s">
        <v>73</v>
      </c>
      <c r="C1902" s="257" t="s">
        <v>346</v>
      </c>
      <c r="D1902" s="258">
        <v>44645</v>
      </c>
      <c r="E1902" s="221" t="s">
        <v>337</v>
      </c>
      <c r="F1902" s="260" t="s">
        <v>129</v>
      </c>
      <c r="G1902" s="261">
        <v>2749.739</v>
      </c>
      <c r="H1902" s="123">
        <f>+ICF[[#This Row],[Сума във Валута]]/RESOURCE!$F$2</f>
        <v>849.79433025215019</v>
      </c>
      <c r="I1902" s="259" t="s">
        <v>338</v>
      </c>
      <c r="J1902" s="119"/>
      <c r="K1902" s="119">
        <f t="shared" si="28"/>
        <v>44592</v>
      </c>
      <c r="L19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902" s="221" t="s">
        <v>321</v>
      </c>
      <c r="N1902" s="221" t="s">
        <v>956</v>
      </c>
      <c r="O1902" s="221" t="s">
        <v>4</v>
      </c>
      <c r="P1902" s="118"/>
    </row>
    <row r="1903" spans="2:16" x14ac:dyDescent="0.25">
      <c r="B1903" s="221" t="s">
        <v>73</v>
      </c>
      <c r="C1903" s="257" t="s">
        <v>346</v>
      </c>
      <c r="D1903" s="258">
        <v>44645</v>
      </c>
      <c r="E1903" s="221" t="s">
        <v>337</v>
      </c>
      <c r="F1903" s="260" t="s">
        <v>129</v>
      </c>
      <c r="G1903" s="261">
        <v>269.91199999999998</v>
      </c>
      <c r="H1903" s="123">
        <f>+ICF[[#This Row],[Сума във Валута]]/RESOURCE!$F$2</f>
        <v>83.415075855206013</v>
      </c>
      <c r="I1903" s="259" t="s">
        <v>338</v>
      </c>
      <c r="J1903" s="119"/>
      <c r="K1903" s="119">
        <f t="shared" si="28"/>
        <v>44592</v>
      </c>
      <c r="L19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903" s="221" t="s">
        <v>321</v>
      </c>
      <c r="N1903" s="221" t="s">
        <v>956</v>
      </c>
      <c r="O1903" s="221" t="s">
        <v>4</v>
      </c>
      <c r="P1903" s="118"/>
    </row>
    <row r="1904" spans="2:16" x14ac:dyDescent="0.25">
      <c r="B1904" s="221" t="s">
        <v>73</v>
      </c>
      <c r="C1904" s="257" t="s">
        <v>346</v>
      </c>
      <c r="D1904" s="258">
        <v>44645</v>
      </c>
      <c r="E1904" s="221" t="s">
        <v>337</v>
      </c>
      <c r="F1904" s="260" t="s">
        <v>129</v>
      </c>
      <c r="G1904" s="261">
        <v>814.99900000000002</v>
      </c>
      <c r="H1904" s="123">
        <f>+ICF[[#This Row],[Сума във Валута]]/RESOURCE!$F$2</f>
        <v>251.87173377588641</v>
      </c>
      <c r="I1904" s="259" t="s">
        <v>338</v>
      </c>
      <c r="J1904" s="119"/>
      <c r="K1904" s="119">
        <f t="shared" si="28"/>
        <v>44592</v>
      </c>
      <c r="L19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904" s="221" t="s">
        <v>321</v>
      </c>
      <c r="N1904" s="221" t="s">
        <v>956</v>
      </c>
      <c r="O1904" s="221" t="s">
        <v>4</v>
      </c>
      <c r="P1904" s="118"/>
    </row>
    <row r="1905" spans="2:16" x14ac:dyDescent="0.25">
      <c r="B1905" s="221" t="s">
        <v>73</v>
      </c>
      <c r="C1905" s="257" t="s">
        <v>346</v>
      </c>
      <c r="D1905" s="258">
        <v>44649</v>
      </c>
      <c r="E1905" s="221" t="s">
        <v>337</v>
      </c>
      <c r="F1905" s="260" t="s">
        <v>129</v>
      </c>
      <c r="G1905" s="261">
        <v>365.24799999999999</v>
      </c>
      <c r="H1905" s="123">
        <f>+ICF[[#This Row],[Сума във Валута]]/RESOURCE!$F$2</f>
        <v>112.87823300172757</v>
      </c>
      <c r="I1905" s="259" t="s">
        <v>338</v>
      </c>
      <c r="J1905" s="119"/>
      <c r="K1905" s="119">
        <f t="shared" si="28"/>
        <v>44592</v>
      </c>
      <c r="L19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05" s="221" t="s">
        <v>321</v>
      </c>
      <c r="N1905" s="221" t="s">
        <v>956</v>
      </c>
      <c r="O1905" s="221" t="s">
        <v>4</v>
      </c>
      <c r="P1905" s="118"/>
    </row>
    <row r="1906" spans="2:16" x14ac:dyDescent="0.25">
      <c r="B1906" s="221" t="s">
        <v>73</v>
      </c>
      <c r="C1906" s="257" t="s">
        <v>346</v>
      </c>
      <c r="D1906" s="258">
        <v>44650</v>
      </c>
      <c r="E1906" s="221" t="s">
        <v>337</v>
      </c>
      <c r="F1906" s="260" t="s">
        <v>129</v>
      </c>
      <c r="G1906" s="261">
        <v>185.34899999999999</v>
      </c>
      <c r="H1906" s="123">
        <f>+ICF[[#This Row],[Сума във Валута]]/RESOURCE!$F$2</f>
        <v>57.281265355695858</v>
      </c>
      <c r="I1906" s="259" t="s">
        <v>338</v>
      </c>
      <c r="J1906" s="119"/>
      <c r="K1906" s="119">
        <f t="shared" si="28"/>
        <v>44592</v>
      </c>
      <c r="L19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06" s="221" t="s">
        <v>321</v>
      </c>
      <c r="N1906" s="221" t="s">
        <v>956</v>
      </c>
      <c r="O1906" s="221" t="s">
        <v>4</v>
      </c>
      <c r="P1906" s="118"/>
    </row>
    <row r="1907" spans="2:16" x14ac:dyDescent="0.25">
      <c r="B1907" s="221" t="s">
        <v>73</v>
      </c>
      <c r="C1907" s="257" t="s">
        <v>346</v>
      </c>
      <c r="D1907" s="258">
        <v>44650</v>
      </c>
      <c r="E1907" s="221" t="s">
        <v>337</v>
      </c>
      <c r="F1907" s="260" t="s">
        <v>129</v>
      </c>
      <c r="G1907" s="261">
        <v>193.428</v>
      </c>
      <c r="H1907" s="123">
        <f>+ICF[[#This Row],[Сума във Валута]]/RESOURCE!$F$2</f>
        <v>59.77804355686591</v>
      </c>
      <c r="I1907" s="259" t="s">
        <v>338</v>
      </c>
      <c r="J1907" s="119"/>
      <c r="K1907" s="119">
        <f t="shared" si="28"/>
        <v>44592</v>
      </c>
      <c r="L19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07" s="221" t="s">
        <v>321</v>
      </c>
      <c r="N1907" s="221" t="s">
        <v>956</v>
      </c>
      <c r="O1907" s="221" t="s">
        <v>4</v>
      </c>
      <c r="P1907" s="118"/>
    </row>
    <row r="1908" spans="2:16" x14ac:dyDescent="0.25">
      <c r="B1908" s="221" t="s">
        <v>73</v>
      </c>
      <c r="C1908" s="257" t="s">
        <v>346</v>
      </c>
      <c r="D1908" s="258">
        <v>44650</v>
      </c>
      <c r="E1908" s="221" t="s">
        <v>337</v>
      </c>
      <c r="F1908" s="260" t="s">
        <v>129</v>
      </c>
      <c r="G1908" s="261">
        <v>281.22300000000001</v>
      </c>
      <c r="H1908" s="123">
        <f>+ICF[[#This Row],[Сума във Валута]]/RESOURCE!$F$2</f>
        <v>86.910688955024625</v>
      </c>
      <c r="I1908" s="259" t="s">
        <v>338</v>
      </c>
      <c r="J1908" s="119"/>
      <c r="K1908" s="119">
        <f t="shared" si="28"/>
        <v>44592</v>
      </c>
      <c r="L19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08" s="221" t="s">
        <v>321</v>
      </c>
      <c r="N1908" s="221" t="s">
        <v>956</v>
      </c>
      <c r="O1908" s="221" t="s">
        <v>4</v>
      </c>
      <c r="P1908" s="118"/>
    </row>
    <row r="1909" spans="2:16" x14ac:dyDescent="0.25">
      <c r="B1909" s="221" t="s">
        <v>73</v>
      </c>
      <c r="C1909" s="257" t="s">
        <v>1195</v>
      </c>
      <c r="D1909" s="258">
        <v>44623</v>
      </c>
      <c r="E1909" s="221" t="s">
        <v>337</v>
      </c>
      <c r="F1909" s="260" t="s">
        <v>129</v>
      </c>
      <c r="G1909" s="261">
        <v>1500</v>
      </c>
      <c r="H1909" s="123">
        <f>+ICF[[#This Row],[Сума във Валута]]/RESOURCE!$F$2</f>
        <v>463.56817697178724</v>
      </c>
      <c r="I1909" s="259" t="s">
        <v>338</v>
      </c>
      <c r="J1909" s="119"/>
      <c r="K1909" s="119">
        <f t="shared" si="28"/>
        <v>44592</v>
      </c>
      <c r="L19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909" s="221" t="s">
        <v>321</v>
      </c>
      <c r="N1909" s="221" t="s">
        <v>956</v>
      </c>
      <c r="O1909" s="221" t="s">
        <v>4</v>
      </c>
      <c r="P1909" s="118"/>
    </row>
    <row r="1910" spans="2:16" x14ac:dyDescent="0.25">
      <c r="B1910" s="221" t="s">
        <v>73</v>
      </c>
      <c r="C1910" s="257" t="s">
        <v>896</v>
      </c>
      <c r="D1910" s="258">
        <v>44651</v>
      </c>
      <c r="E1910" s="221" t="s">
        <v>337</v>
      </c>
      <c r="F1910" s="260" t="s">
        <v>129</v>
      </c>
      <c r="G1910" s="261">
        <v>623.50599999999997</v>
      </c>
      <c r="H1910" s="123">
        <f>+ICF[[#This Row],[Сума във Валута]]/RESOURCE!$F$2</f>
        <v>192.6916931673141</v>
      </c>
      <c r="I1910" s="259" t="s">
        <v>338</v>
      </c>
      <c r="J1910" s="119"/>
      <c r="K1910" s="119">
        <f t="shared" si="28"/>
        <v>44592</v>
      </c>
      <c r="L19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10" s="221" t="s">
        <v>321</v>
      </c>
      <c r="N1910" s="221" t="s">
        <v>956</v>
      </c>
      <c r="O1910" s="221" t="s">
        <v>4</v>
      </c>
      <c r="P1910" s="118"/>
    </row>
    <row r="1911" spans="2:16" x14ac:dyDescent="0.25">
      <c r="B1911" s="221" t="s">
        <v>73</v>
      </c>
      <c r="C1911" s="257" t="s">
        <v>896</v>
      </c>
      <c r="D1911" s="258">
        <v>44661</v>
      </c>
      <c r="E1911" s="221" t="s">
        <v>337</v>
      </c>
      <c r="F1911" s="260" t="s">
        <v>129</v>
      </c>
      <c r="G1911" s="261">
        <v>1424.4649999999999</v>
      </c>
      <c r="H1911" s="123">
        <f>+ICF[[#This Row],[Сума във Валута]]/RESOURCE!$F$2</f>
        <v>440.22442880674458</v>
      </c>
      <c r="I1911" s="259" t="s">
        <v>338</v>
      </c>
      <c r="J1911" s="119"/>
      <c r="K1911" s="119">
        <f t="shared" si="28"/>
        <v>44592</v>
      </c>
      <c r="L19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11" s="221" t="s">
        <v>321</v>
      </c>
      <c r="N1911" s="221" t="s">
        <v>956</v>
      </c>
      <c r="O1911" s="221" t="s">
        <v>4</v>
      </c>
      <c r="P1911" s="118"/>
    </row>
    <row r="1912" spans="2:16" x14ac:dyDescent="0.25">
      <c r="B1912" s="221" t="s">
        <v>73</v>
      </c>
      <c r="C1912" s="257" t="s">
        <v>876</v>
      </c>
      <c r="D1912" s="258">
        <v>44621</v>
      </c>
      <c r="E1912" s="221" t="s">
        <v>337</v>
      </c>
      <c r="F1912" s="260" t="s">
        <v>129</v>
      </c>
      <c r="G1912" s="261">
        <v>213.61</v>
      </c>
      <c r="H1912" s="123">
        <f>+ICF[[#This Row],[Сума във Валута]]/RESOURCE!$F$2</f>
        <v>66.015198855295651</v>
      </c>
      <c r="I1912" s="259" t="s">
        <v>338</v>
      </c>
      <c r="J1912" s="119"/>
      <c r="K1912" s="119">
        <f t="shared" si="28"/>
        <v>44592</v>
      </c>
      <c r="L19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912" s="221" t="s">
        <v>321</v>
      </c>
      <c r="N1912" s="221" t="s">
        <v>956</v>
      </c>
      <c r="O1912" s="221" t="s">
        <v>4</v>
      </c>
      <c r="P1912" s="118"/>
    </row>
    <row r="1913" spans="2:16" x14ac:dyDescent="0.25">
      <c r="B1913" s="221" t="s">
        <v>73</v>
      </c>
      <c r="C1913" s="257" t="s">
        <v>876</v>
      </c>
      <c r="D1913" s="258">
        <v>44650</v>
      </c>
      <c r="E1913" s="221" t="s">
        <v>337</v>
      </c>
      <c r="F1913" s="260" t="s">
        <v>129</v>
      </c>
      <c r="G1913" s="261">
        <v>286.45</v>
      </c>
      <c r="H1913" s="123">
        <f>+ICF[[#This Row],[Сума във Валута]]/RESOURCE!$F$2</f>
        <v>88.526069529045628</v>
      </c>
      <c r="I1913" s="259" t="s">
        <v>338</v>
      </c>
      <c r="J1913" s="119"/>
      <c r="K1913" s="119">
        <f t="shared" si="28"/>
        <v>44592</v>
      </c>
      <c r="L19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13" s="221" t="s">
        <v>321</v>
      </c>
      <c r="N1913" s="221" t="s">
        <v>956</v>
      </c>
      <c r="O1913" s="221" t="s">
        <v>4</v>
      </c>
      <c r="P1913" s="118"/>
    </row>
    <row r="1914" spans="2:16" x14ac:dyDescent="0.25">
      <c r="B1914" s="221" t="s">
        <v>73</v>
      </c>
      <c r="C1914" s="257" t="s">
        <v>665</v>
      </c>
      <c r="D1914" s="258">
        <v>44712</v>
      </c>
      <c r="E1914" s="221" t="s">
        <v>337</v>
      </c>
      <c r="F1914" s="260" t="s">
        <v>129</v>
      </c>
      <c r="G1914" s="261">
        <v>2599.9160000000002</v>
      </c>
      <c r="H1914" s="123">
        <f>+ICF[[#This Row],[Сума във Валута]]/RESOURCE!$F$2</f>
        <v>803.49221359985415</v>
      </c>
      <c r="I1914" s="259" t="s">
        <v>338</v>
      </c>
      <c r="J1914" s="119"/>
      <c r="K1914" s="119">
        <f t="shared" si="28"/>
        <v>44592</v>
      </c>
      <c r="L19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14" s="221" t="s">
        <v>321</v>
      </c>
      <c r="N1914" s="221" t="s">
        <v>956</v>
      </c>
      <c r="O1914" s="221" t="s">
        <v>4</v>
      </c>
      <c r="P1914" s="118"/>
    </row>
    <row r="1915" spans="2:16" x14ac:dyDescent="0.25">
      <c r="B1915" s="221" t="s">
        <v>73</v>
      </c>
      <c r="C1915" s="257" t="s">
        <v>1318</v>
      </c>
      <c r="D1915" s="258">
        <v>42386</v>
      </c>
      <c r="E1915" s="221" t="s">
        <v>337</v>
      </c>
      <c r="F1915" s="260" t="s">
        <v>129</v>
      </c>
      <c r="G1915" s="261">
        <v>-4.0000000000000001E-3</v>
      </c>
      <c r="H1915" s="123">
        <f>+ICF[[#This Row],[Сума във Валута]]/RESOURCE!$F$2</f>
        <v>-1.2361818052580994E-3</v>
      </c>
      <c r="I1915" s="259" t="s">
        <v>338</v>
      </c>
      <c r="J1915" s="119"/>
      <c r="K1915" s="119">
        <f t="shared" si="28"/>
        <v>44592</v>
      </c>
      <c r="L19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15" s="221" t="s">
        <v>321</v>
      </c>
      <c r="N1915" s="221" t="s">
        <v>956</v>
      </c>
      <c r="O1915" s="221" t="s">
        <v>4</v>
      </c>
      <c r="P1915" s="118"/>
    </row>
    <row r="1916" spans="2:16" x14ac:dyDescent="0.25">
      <c r="B1916" s="221" t="s">
        <v>73</v>
      </c>
      <c r="C1916" s="257" t="s">
        <v>484</v>
      </c>
      <c r="D1916" s="258">
        <v>44712</v>
      </c>
      <c r="E1916" s="221" t="s">
        <v>337</v>
      </c>
      <c r="F1916" s="260" t="s">
        <v>129</v>
      </c>
      <c r="G1916" s="261">
        <v>2558.5369999999998</v>
      </c>
      <c r="H1916" s="123">
        <f>+ICF[[#This Row],[Сума във Валута]]/RESOURCE!$F$2</f>
        <v>790.70422186991038</v>
      </c>
      <c r="I1916" s="259" t="s">
        <v>338</v>
      </c>
      <c r="J1916" s="119"/>
      <c r="K1916" s="119">
        <f t="shared" si="28"/>
        <v>44592</v>
      </c>
      <c r="L19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16" s="221" t="s">
        <v>321</v>
      </c>
      <c r="N1916" s="221" t="s">
        <v>956</v>
      </c>
      <c r="O1916" s="221" t="s">
        <v>4</v>
      </c>
      <c r="P1916" s="118"/>
    </row>
    <row r="1917" spans="2:16" x14ac:dyDescent="0.25">
      <c r="B1917" s="221" t="s">
        <v>73</v>
      </c>
      <c r="C1917" s="257" t="s">
        <v>1319</v>
      </c>
      <c r="D1917" s="258">
        <v>44712</v>
      </c>
      <c r="E1917" s="221" t="s">
        <v>337</v>
      </c>
      <c r="F1917" s="260" t="s">
        <v>129</v>
      </c>
      <c r="G1917" s="261">
        <v>2128.0920000000001</v>
      </c>
      <c r="H1917" s="123">
        <f>+ICF[[#This Row],[Сума във Валута]]/RESOURCE!$F$2</f>
        <v>657.6771525788298</v>
      </c>
      <c r="I1917" s="259" t="s">
        <v>338</v>
      </c>
      <c r="J1917" s="119"/>
      <c r="K1917" s="119">
        <f t="shared" si="28"/>
        <v>44592</v>
      </c>
      <c r="L19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17" s="221" t="s">
        <v>321</v>
      </c>
      <c r="N1917" s="221" t="s">
        <v>956</v>
      </c>
      <c r="O1917" s="221" t="s">
        <v>4</v>
      </c>
      <c r="P1917" s="118"/>
    </row>
    <row r="1918" spans="2:16" x14ac:dyDescent="0.25">
      <c r="B1918" s="221" t="s">
        <v>73</v>
      </c>
      <c r="C1918" s="257" t="s">
        <v>519</v>
      </c>
      <c r="D1918" s="258">
        <v>44682</v>
      </c>
      <c r="E1918" s="221" t="s">
        <v>337</v>
      </c>
      <c r="F1918" s="260" t="s">
        <v>129</v>
      </c>
      <c r="G1918" s="261">
        <v>514.76499999999999</v>
      </c>
      <c r="H1918" s="123">
        <f>+ICF[[#This Row],[Сума във Валута]]/RESOURCE!$F$2</f>
        <v>159.08578174592137</v>
      </c>
      <c r="I1918" s="259" t="s">
        <v>338</v>
      </c>
      <c r="J1918" s="119"/>
      <c r="K1918" s="119">
        <f t="shared" si="28"/>
        <v>44592</v>
      </c>
      <c r="L19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18" s="221" t="s">
        <v>321</v>
      </c>
      <c r="N1918" s="221" t="s">
        <v>956</v>
      </c>
      <c r="O1918" s="221" t="s">
        <v>4</v>
      </c>
      <c r="P1918" s="118"/>
    </row>
    <row r="1919" spans="2:16" x14ac:dyDescent="0.25">
      <c r="B1919" s="221" t="s">
        <v>73</v>
      </c>
      <c r="C1919" s="257" t="s">
        <v>1320</v>
      </c>
      <c r="D1919" s="258">
        <v>44712</v>
      </c>
      <c r="E1919" s="221" t="s">
        <v>337</v>
      </c>
      <c r="F1919" s="260" t="s">
        <v>129</v>
      </c>
      <c r="G1919" s="261">
        <v>572.54399999999998</v>
      </c>
      <c r="H1919" s="123">
        <f>+ICF[[#This Row],[Сума във Валута]]/RESOURCE!$F$2</f>
        <v>176.9421188774233</v>
      </c>
      <c r="I1919" s="259" t="s">
        <v>338</v>
      </c>
      <c r="J1919" s="119"/>
      <c r="K1919" s="119">
        <f t="shared" si="28"/>
        <v>44592</v>
      </c>
      <c r="L19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19" s="221" t="s">
        <v>321</v>
      </c>
      <c r="N1919" s="221" t="s">
        <v>956</v>
      </c>
      <c r="O1919" s="221" t="s">
        <v>4</v>
      </c>
      <c r="P1919" s="118"/>
    </row>
    <row r="1920" spans="2:16" x14ac:dyDescent="0.25">
      <c r="B1920" s="221" t="s">
        <v>73</v>
      </c>
      <c r="C1920" s="257" t="s">
        <v>831</v>
      </c>
      <c r="D1920" s="258">
        <v>44682</v>
      </c>
      <c r="E1920" s="221" t="s">
        <v>337</v>
      </c>
      <c r="F1920" s="260" t="s">
        <v>129</v>
      </c>
      <c r="G1920" s="261">
        <v>8127.915</v>
      </c>
      <c r="H1920" s="123">
        <f>+ICF[[#This Row],[Сума във Валута]]/RESOURCE!$F$2</f>
        <v>2511.8951594210962</v>
      </c>
      <c r="I1920" s="259" t="s">
        <v>338</v>
      </c>
      <c r="J1920" s="119"/>
      <c r="K1920" s="119">
        <f t="shared" si="28"/>
        <v>44592</v>
      </c>
      <c r="L19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20" s="221" t="s">
        <v>321</v>
      </c>
      <c r="N1920" s="221" t="s">
        <v>956</v>
      </c>
      <c r="O1920" s="221" t="s">
        <v>4</v>
      </c>
      <c r="P1920" s="118"/>
    </row>
    <row r="1921" spans="2:16" x14ac:dyDescent="0.25">
      <c r="B1921" s="221" t="s">
        <v>73</v>
      </c>
      <c r="C1921" s="257" t="s">
        <v>345</v>
      </c>
      <c r="D1921" s="258">
        <v>44586</v>
      </c>
      <c r="E1921" s="221" t="s">
        <v>337</v>
      </c>
      <c r="F1921" s="260" t="s">
        <v>129</v>
      </c>
      <c r="G1921" s="261">
        <v>2007.2380000000001</v>
      </c>
      <c r="H1921" s="123">
        <f>+ICF[[#This Row],[Сума във Валута]]/RESOURCE!$F$2</f>
        <v>620.32777360566422</v>
      </c>
      <c r="I1921" s="259" t="s">
        <v>338</v>
      </c>
      <c r="J1921" s="119"/>
      <c r="K1921" s="119">
        <f t="shared" si="28"/>
        <v>44592</v>
      </c>
      <c r="L19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21" s="221" t="s">
        <v>321</v>
      </c>
      <c r="N1921" s="221" t="s">
        <v>956</v>
      </c>
      <c r="O1921" s="221" t="s">
        <v>4</v>
      </c>
      <c r="P1921" s="118"/>
    </row>
    <row r="1922" spans="2:16" x14ac:dyDescent="0.25">
      <c r="B1922" s="221" t="s">
        <v>73</v>
      </c>
      <c r="C1922" s="257" t="s">
        <v>345</v>
      </c>
      <c r="D1922" s="258">
        <v>44594</v>
      </c>
      <c r="E1922" s="221" t="s">
        <v>337</v>
      </c>
      <c r="F1922" s="260" t="s">
        <v>129</v>
      </c>
      <c r="G1922" s="261">
        <v>3805.8629999999998</v>
      </c>
      <c r="H1922" s="123">
        <f>+ICF[[#This Row],[Сума във Валута]]/RESOURCE!$F$2</f>
        <v>1176.1846484762514</v>
      </c>
      <c r="I1922" s="259" t="s">
        <v>338</v>
      </c>
      <c r="J1922" s="119"/>
      <c r="K1922" s="119">
        <f t="shared" ref="K1922:K1985" si="29">$K$1</f>
        <v>44592</v>
      </c>
      <c r="L19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22" s="221" t="s">
        <v>321</v>
      </c>
      <c r="N1922" s="221" t="s">
        <v>956</v>
      </c>
      <c r="O1922" s="221" t="s">
        <v>4</v>
      </c>
      <c r="P1922" s="118"/>
    </row>
    <row r="1923" spans="2:16" x14ac:dyDescent="0.25">
      <c r="B1923" s="221" t="s">
        <v>73</v>
      </c>
      <c r="C1923" s="257" t="s">
        <v>345</v>
      </c>
      <c r="D1923" s="258">
        <v>44599</v>
      </c>
      <c r="E1923" s="221" t="s">
        <v>337</v>
      </c>
      <c r="F1923" s="260" t="s">
        <v>129</v>
      </c>
      <c r="G1923" s="261">
        <v>295.09500000000003</v>
      </c>
      <c r="H1923" s="123">
        <f>+ICF[[#This Row],[Сума във Валута]]/RESOURCE!$F$2</f>
        <v>91.197767455659715</v>
      </c>
      <c r="I1923" s="259" t="s">
        <v>338</v>
      </c>
      <c r="J1923" s="119"/>
      <c r="K1923" s="119">
        <f t="shared" si="29"/>
        <v>44592</v>
      </c>
      <c r="L19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923" s="221" t="s">
        <v>321</v>
      </c>
      <c r="N1923" s="221" t="s">
        <v>956</v>
      </c>
      <c r="O1923" s="221" t="s">
        <v>4</v>
      </c>
      <c r="P1923" s="118"/>
    </row>
    <row r="1924" spans="2:16" x14ac:dyDescent="0.25">
      <c r="B1924" s="221" t="s">
        <v>73</v>
      </c>
      <c r="C1924" s="257" t="s">
        <v>345</v>
      </c>
      <c r="D1924" s="258">
        <v>44603</v>
      </c>
      <c r="E1924" s="221" t="s">
        <v>337</v>
      </c>
      <c r="F1924" s="260" t="s">
        <v>129</v>
      </c>
      <c r="G1924" s="261">
        <v>283.22500000000002</v>
      </c>
      <c r="H1924" s="123">
        <f>+ICF[[#This Row],[Сума във Валута]]/RESOURCE!$F$2</f>
        <v>87.529397948556294</v>
      </c>
      <c r="I1924" s="259" t="s">
        <v>338</v>
      </c>
      <c r="J1924" s="119"/>
      <c r="K1924" s="119">
        <f t="shared" si="29"/>
        <v>44592</v>
      </c>
      <c r="L19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924" s="221" t="s">
        <v>321</v>
      </c>
      <c r="N1924" s="221" t="s">
        <v>956</v>
      </c>
      <c r="O1924" s="221" t="s">
        <v>4</v>
      </c>
      <c r="P1924" s="118"/>
    </row>
    <row r="1925" spans="2:16" x14ac:dyDescent="0.25">
      <c r="B1925" s="221" t="s">
        <v>73</v>
      </c>
      <c r="C1925" s="257" t="s">
        <v>345</v>
      </c>
      <c r="D1925" s="258">
        <v>44613</v>
      </c>
      <c r="E1925" s="221" t="s">
        <v>337</v>
      </c>
      <c r="F1925" s="260" t="s">
        <v>129</v>
      </c>
      <c r="G1925" s="261">
        <v>765.94899999999996</v>
      </c>
      <c r="H1925" s="123">
        <f>+ICF[[#This Row],[Сума във Валута]]/RESOURCE!$F$2</f>
        <v>236.71305438890897</v>
      </c>
      <c r="I1925" s="259" t="s">
        <v>338</v>
      </c>
      <c r="J1925" s="119"/>
      <c r="K1925" s="119">
        <f t="shared" si="29"/>
        <v>44592</v>
      </c>
      <c r="L19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925" s="221" t="s">
        <v>321</v>
      </c>
      <c r="N1925" s="221" t="s">
        <v>956</v>
      </c>
      <c r="O1925" s="221" t="s">
        <v>4</v>
      </c>
      <c r="P1925" s="118"/>
    </row>
    <row r="1926" spans="2:16" x14ac:dyDescent="0.25">
      <c r="B1926" s="221" t="s">
        <v>73</v>
      </c>
      <c r="C1926" s="257" t="s">
        <v>345</v>
      </c>
      <c r="D1926" s="258">
        <v>44633</v>
      </c>
      <c r="E1926" s="221" t="s">
        <v>337</v>
      </c>
      <c r="F1926" s="260" t="s">
        <v>129</v>
      </c>
      <c r="G1926" s="261">
        <v>915.74</v>
      </c>
      <c r="H1926" s="123">
        <f>+ICF[[#This Row],[Сума във Валута]]/RESOURCE!$F$2</f>
        <v>283.00528158676298</v>
      </c>
      <c r="I1926" s="259" t="s">
        <v>338</v>
      </c>
      <c r="J1926" s="119"/>
      <c r="K1926" s="119">
        <f t="shared" si="29"/>
        <v>44592</v>
      </c>
      <c r="L19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926" s="221" t="s">
        <v>321</v>
      </c>
      <c r="N1926" s="221" t="s">
        <v>956</v>
      </c>
      <c r="O1926" s="221" t="s">
        <v>4</v>
      </c>
      <c r="P1926" s="118"/>
    </row>
    <row r="1927" spans="2:16" x14ac:dyDescent="0.25">
      <c r="B1927" s="221" t="s">
        <v>73</v>
      </c>
      <c r="C1927" s="257" t="s">
        <v>345</v>
      </c>
      <c r="D1927" s="258">
        <v>44635</v>
      </c>
      <c r="E1927" s="221" t="s">
        <v>337</v>
      </c>
      <c r="F1927" s="260" t="s">
        <v>129</v>
      </c>
      <c r="G1927" s="261">
        <v>383.274</v>
      </c>
      <c r="H1927" s="123">
        <f>+ICF[[#This Row],[Сума във Валута]]/RESOURCE!$F$2</f>
        <v>118.44908630712318</v>
      </c>
      <c r="I1927" s="259" t="s">
        <v>338</v>
      </c>
      <c r="J1927" s="119"/>
      <c r="K1927" s="119">
        <f t="shared" si="29"/>
        <v>44592</v>
      </c>
      <c r="L19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927" s="221" t="s">
        <v>321</v>
      </c>
      <c r="N1927" s="221" t="s">
        <v>956</v>
      </c>
      <c r="O1927" s="221" t="s">
        <v>4</v>
      </c>
      <c r="P1927" s="118"/>
    </row>
    <row r="1928" spans="2:16" x14ac:dyDescent="0.25">
      <c r="B1928" s="221" t="s">
        <v>73</v>
      </c>
      <c r="C1928" s="257" t="s">
        <v>345</v>
      </c>
      <c r="D1928" s="258">
        <v>44636</v>
      </c>
      <c r="E1928" s="221" t="s">
        <v>337</v>
      </c>
      <c r="F1928" s="260" t="s">
        <v>129</v>
      </c>
      <c r="G1928" s="261">
        <v>1115.2729999999999</v>
      </c>
      <c r="H1928" s="123">
        <f>+ICF[[#This Row],[Сума във Валута]]/RESOURCE!$F$2</f>
        <v>344.670047623904</v>
      </c>
      <c r="I1928" s="259" t="s">
        <v>338</v>
      </c>
      <c r="J1928" s="119"/>
      <c r="K1928" s="119">
        <f t="shared" si="29"/>
        <v>44592</v>
      </c>
      <c r="L19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928" s="221" t="s">
        <v>321</v>
      </c>
      <c r="N1928" s="221" t="s">
        <v>956</v>
      </c>
      <c r="O1928" s="221" t="s">
        <v>4</v>
      </c>
      <c r="P1928" s="118"/>
    </row>
    <row r="1929" spans="2:16" x14ac:dyDescent="0.25">
      <c r="B1929" s="221" t="s">
        <v>73</v>
      </c>
      <c r="C1929" s="257" t="s">
        <v>345</v>
      </c>
      <c r="D1929" s="258">
        <v>44636</v>
      </c>
      <c r="E1929" s="221" t="s">
        <v>337</v>
      </c>
      <c r="F1929" s="260" t="s">
        <v>129</v>
      </c>
      <c r="G1929" s="261">
        <v>621.245</v>
      </c>
      <c r="H1929" s="123">
        <f>+ICF[[#This Row],[Сума във Валута]]/RESOURCE!$F$2</f>
        <v>191.99294140189198</v>
      </c>
      <c r="I1929" s="259" t="s">
        <v>338</v>
      </c>
      <c r="J1929" s="119"/>
      <c r="K1929" s="119">
        <f t="shared" si="29"/>
        <v>44592</v>
      </c>
      <c r="L19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929" s="221" t="s">
        <v>321</v>
      </c>
      <c r="N1929" s="221" t="s">
        <v>956</v>
      </c>
      <c r="O1929" s="221" t="s">
        <v>4</v>
      </c>
      <c r="P1929" s="118"/>
    </row>
    <row r="1930" spans="2:16" x14ac:dyDescent="0.25">
      <c r="B1930" s="221" t="s">
        <v>73</v>
      </c>
      <c r="C1930" s="257" t="s">
        <v>345</v>
      </c>
      <c r="D1930" s="258">
        <v>44640</v>
      </c>
      <c r="E1930" s="221" t="s">
        <v>337</v>
      </c>
      <c r="F1930" s="260" t="s">
        <v>129</v>
      </c>
      <c r="G1930" s="261">
        <v>383.274</v>
      </c>
      <c r="H1930" s="123">
        <f>+ICF[[#This Row],[Сума във Валута]]/RESOURCE!$F$2</f>
        <v>118.44908630712318</v>
      </c>
      <c r="I1930" s="259" t="s">
        <v>338</v>
      </c>
      <c r="J1930" s="119"/>
      <c r="K1930" s="119">
        <f t="shared" si="29"/>
        <v>44592</v>
      </c>
      <c r="L19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930" s="221" t="s">
        <v>321</v>
      </c>
      <c r="N1930" s="221" t="s">
        <v>956</v>
      </c>
      <c r="O1930" s="221" t="s">
        <v>4</v>
      </c>
      <c r="P1930" s="118"/>
    </row>
    <row r="1931" spans="2:16" x14ac:dyDescent="0.25">
      <c r="B1931" s="221" t="s">
        <v>73</v>
      </c>
      <c r="C1931" s="257" t="s">
        <v>345</v>
      </c>
      <c r="D1931" s="258">
        <v>44672</v>
      </c>
      <c r="E1931" s="221" t="s">
        <v>337</v>
      </c>
      <c r="F1931" s="260" t="s">
        <v>129</v>
      </c>
      <c r="G1931" s="261">
        <v>872.351</v>
      </c>
      <c r="H1931" s="123">
        <f>+ICF[[#This Row],[Сума във Валута]]/RESOURCE!$F$2</f>
        <v>269.59610849967703</v>
      </c>
      <c r="I1931" s="259" t="s">
        <v>338</v>
      </c>
      <c r="J1931" s="119"/>
      <c r="K1931" s="119">
        <f t="shared" si="29"/>
        <v>44592</v>
      </c>
      <c r="L19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31" s="221" t="s">
        <v>321</v>
      </c>
      <c r="N1931" s="221" t="s">
        <v>956</v>
      </c>
      <c r="O1931" s="221" t="s">
        <v>4</v>
      </c>
      <c r="P1931" s="118"/>
    </row>
    <row r="1932" spans="2:16" x14ac:dyDescent="0.25">
      <c r="B1932" s="221" t="s">
        <v>73</v>
      </c>
      <c r="C1932" s="257" t="s">
        <v>345</v>
      </c>
      <c r="D1932" s="258">
        <v>44677</v>
      </c>
      <c r="E1932" s="221" t="s">
        <v>337</v>
      </c>
      <c r="F1932" s="260" t="s">
        <v>129</v>
      </c>
      <c r="G1932" s="261">
        <v>207.00700000000001</v>
      </c>
      <c r="H1932" s="123">
        <f>+ICF[[#This Row],[Сума във Валута]]/RESOURCE!$F$2</f>
        <v>63.974571740265844</v>
      </c>
      <c r="I1932" s="259" t="s">
        <v>338</v>
      </c>
      <c r="J1932" s="119"/>
      <c r="K1932" s="119">
        <f t="shared" si="29"/>
        <v>44592</v>
      </c>
      <c r="L19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32" s="221" t="s">
        <v>321</v>
      </c>
      <c r="N1932" s="221" t="s">
        <v>956</v>
      </c>
      <c r="O1932" s="221" t="s">
        <v>4</v>
      </c>
      <c r="P1932" s="118"/>
    </row>
    <row r="1933" spans="2:16" x14ac:dyDescent="0.25">
      <c r="B1933" s="221" t="s">
        <v>73</v>
      </c>
      <c r="C1933" s="257" t="s">
        <v>345</v>
      </c>
      <c r="D1933" s="258">
        <v>44678</v>
      </c>
      <c r="E1933" s="221" t="s">
        <v>337</v>
      </c>
      <c r="F1933" s="260" t="s">
        <v>129</v>
      </c>
      <c r="G1933" s="261">
        <v>1077.7260000000001</v>
      </c>
      <c r="H1933" s="123">
        <f>+ICF[[#This Row],[Сума във Валута]]/RESOURCE!$F$2</f>
        <v>333.0663180633976</v>
      </c>
      <c r="I1933" s="259" t="s">
        <v>338</v>
      </c>
      <c r="J1933" s="119"/>
      <c r="K1933" s="119">
        <f t="shared" si="29"/>
        <v>44592</v>
      </c>
      <c r="L19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33" s="221" t="s">
        <v>321</v>
      </c>
      <c r="N1933" s="221" t="s">
        <v>956</v>
      </c>
      <c r="O1933" s="221" t="s">
        <v>4</v>
      </c>
      <c r="P1933" s="118"/>
    </row>
    <row r="1934" spans="2:16" x14ac:dyDescent="0.25">
      <c r="B1934" s="221" t="s">
        <v>73</v>
      </c>
      <c r="C1934" s="257" t="s">
        <v>852</v>
      </c>
      <c r="D1934" s="258">
        <v>44682</v>
      </c>
      <c r="E1934" s="221" t="s">
        <v>337</v>
      </c>
      <c r="F1934" s="260" t="s">
        <v>129</v>
      </c>
      <c r="G1934" s="261">
        <v>2322.6120000000001</v>
      </c>
      <c r="H1934" s="123">
        <f>+ICF[[#This Row],[Сума във Валута]]/RESOURCE!$F$2</f>
        <v>717.79267376853113</v>
      </c>
      <c r="I1934" s="259" t="s">
        <v>338</v>
      </c>
      <c r="J1934" s="119"/>
      <c r="K1934" s="119">
        <f t="shared" si="29"/>
        <v>44592</v>
      </c>
      <c r="L19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34" s="221" t="s">
        <v>321</v>
      </c>
      <c r="N1934" s="221" t="s">
        <v>956</v>
      </c>
      <c r="O1934" s="221" t="s">
        <v>4</v>
      </c>
      <c r="P1934" s="118"/>
    </row>
    <row r="1935" spans="2:16" x14ac:dyDescent="0.25">
      <c r="B1935" s="221" t="s">
        <v>73</v>
      </c>
      <c r="C1935" s="257" t="s">
        <v>404</v>
      </c>
      <c r="D1935" s="258">
        <v>44640</v>
      </c>
      <c r="E1935" s="221" t="s">
        <v>337</v>
      </c>
      <c r="F1935" s="260" t="s">
        <v>129</v>
      </c>
      <c r="G1935" s="261">
        <v>526.34199999999998</v>
      </c>
      <c r="H1935" s="123">
        <f>+ICF[[#This Row],[Сума във Валута]]/RESOURCE!$F$2</f>
        <v>162.66360093578962</v>
      </c>
      <c r="I1935" s="259" t="s">
        <v>338</v>
      </c>
      <c r="J1935" s="119"/>
      <c r="K1935" s="119">
        <f t="shared" si="29"/>
        <v>44592</v>
      </c>
      <c r="L19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935" s="221" t="s">
        <v>321</v>
      </c>
      <c r="N1935" s="221" t="s">
        <v>956</v>
      </c>
      <c r="O1935" s="221" t="s">
        <v>4</v>
      </c>
      <c r="P1935" s="118"/>
    </row>
    <row r="1936" spans="2:16" x14ac:dyDescent="0.25">
      <c r="B1936" s="221" t="s">
        <v>73</v>
      </c>
      <c r="C1936" s="257" t="s">
        <v>404</v>
      </c>
      <c r="D1936" s="258">
        <v>44666</v>
      </c>
      <c r="E1936" s="221" t="s">
        <v>337</v>
      </c>
      <c r="F1936" s="260" t="s">
        <v>129</v>
      </c>
      <c r="G1936" s="261">
        <v>268.72800000000001</v>
      </c>
      <c r="H1936" s="123">
        <f>+ICF[[#This Row],[Сума във Валута]]/RESOURCE!$F$2</f>
        <v>83.049166040849627</v>
      </c>
      <c r="I1936" s="259" t="s">
        <v>338</v>
      </c>
      <c r="J1936" s="119"/>
      <c r="K1936" s="119">
        <f t="shared" si="29"/>
        <v>44592</v>
      </c>
      <c r="L19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36" s="221" t="s">
        <v>321</v>
      </c>
      <c r="N1936" s="221" t="s">
        <v>956</v>
      </c>
      <c r="O1936" s="221" t="s">
        <v>4</v>
      </c>
      <c r="P1936" s="118"/>
    </row>
    <row r="1937" spans="2:16" x14ac:dyDescent="0.25">
      <c r="B1937" s="221" t="s">
        <v>73</v>
      </c>
      <c r="C1937" s="257" t="s">
        <v>591</v>
      </c>
      <c r="D1937" s="258">
        <v>43572</v>
      </c>
      <c r="E1937" s="221" t="s">
        <v>337</v>
      </c>
      <c r="F1937" s="260" t="s">
        <v>129</v>
      </c>
      <c r="G1937" s="261">
        <v>-66.397000000000006</v>
      </c>
      <c r="H1937" s="123">
        <f>+ICF[[#This Row],[Сума във Валута]]/RESOURCE!$F$2</f>
        <v>-20.519690830930507</v>
      </c>
      <c r="I1937" s="259" t="s">
        <v>338</v>
      </c>
      <c r="J1937" s="119"/>
      <c r="K1937" s="119">
        <f t="shared" si="29"/>
        <v>44592</v>
      </c>
      <c r="L19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37" s="221" t="s">
        <v>321</v>
      </c>
      <c r="N1937" s="221" t="s">
        <v>956</v>
      </c>
      <c r="O1937" s="221" t="s">
        <v>4</v>
      </c>
      <c r="P1937" s="118"/>
    </row>
    <row r="1938" spans="2:16" x14ac:dyDescent="0.25">
      <c r="B1938" s="221" t="s">
        <v>73</v>
      </c>
      <c r="C1938" s="257" t="s">
        <v>591</v>
      </c>
      <c r="D1938" s="258">
        <v>44540</v>
      </c>
      <c r="E1938" s="221" t="s">
        <v>337</v>
      </c>
      <c r="F1938" s="260" t="s">
        <v>129</v>
      </c>
      <c r="G1938" s="261">
        <v>3.15</v>
      </c>
      <c r="H1938" s="123">
        <f>+ICF[[#This Row],[Сума във Валута]]/RESOURCE!$F$2</f>
        <v>0.97349317164075322</v>
      </c>
      <c r="I1938" s="259" t="s">
        <v>338</v>
      </c>
      <c r="J1938" s="119"/>
      <c r="K1938" s="119">
        <f t="shared" si="29"/>
        <v>44592</v>
      </c>
      <c r="L19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38" s="221" t="s">
        <v>321</v>
      </c>
      <c r="N1938" s="221" t="s">
        <v>956</v>
      </c>
      <c r="O1938" s="221" t="s">
        <v>4</v>
      </c>
      <c r="P1938" s="118"/>
    </row>
    <row r="1939" spans="2:16" x14ac:dyDescent="0.25">
      <c r="B1939" s="221" t="s">
        <v>73</v>
      </c>
      <c r="C1939" s="257" t="s">
        <v>591</v>
      </c>
      <c r="D1939" s="258">
        <v>44712</v>
      </c>
      <c r="E1939" s="221" t="s">
        <v>337</v>
      </c>
      <c r="F1939" s="260" t="s">
        <v>129</v>
      </c>
      <c r="G1939" s="261">
        <v>5979.3879999999999</v>
      </c>
      <c r="H1939" s="123">
        <f>+ICF[[#This Row],[Сума във Валута]]/RESOURCE!$F$2</f>
        <v>1847.902663044654</v>
      </c>
      <c r="I1939" s="259" t="s">
        <v>338</v>
      </c>
      <c r="J1939" s="119"/>
      <c r="K1939" s="119">
        <f t="shared" si="29"/>
        <v>44592</v>
      </c>
      <c r="L19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39" s="221" t="s">
        <v>321</v>
      </c>
      <c r="N1939" s="221" t="s">
        <v>956</v>
      </c>
      <c r="O1939" s="221" t="s">
        <v>4</v>
      </c>
      <c r="P1939" s="118"/>
    </row>
    <row r="1940" spans="2:16" x14ac:dyDescent="0.25">
      <c r="B1940" s="221" t="s">
        <v>73</v>
      </c>
      <c r="C1940" s="257" t="s">
        <v>1321</v>
      </c>
      <c r="D1940" s="258">
        <v>44679</v>
      </c>
      <c r="E1940" s="221" t="s">
        <v>337</v>
      </c>
      <c r="F1940" s="260" t="s">
        <v>129</v>
      </c>
      <c r="G1940" s="261">
        <v>251.542</v>
      </c>
      <c r="H1940" s="123">
        <f>+ICF[[#This Row],[Сума във Валута]]/RESOURCE!$F$2</f>
        <v>77.737910914558199</v>
      </c>
      <c r="I1940" s="259" t="s">
        <v>338</v>
      </c>
      <c r="J1940" s="119"/>
      <c r="K1940" s="119">
        <f t="shared" si="29"/>
        <v>44592</v>
      </c>
      <c r="L19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0" s="221" t="s">
        <v>321</v>
      </c>
      <c r="N1940" s="221" t="s">
        <v>956</v>
      </c>
      <c r="O1940" s="221" t="s">
        <v>4</v>
      </c>
      <c r="P1940" s="118"/>
    </row>
    <row r="1941" spans="2:16" x14ac:dyDescent="0.25">
      <c r="B1941" s="221" t="s">
        <v>73</v>
      </c>
      <c r="C1941" s="257" t="s">
        <v>772</v>
      </c>
      <c r="D1941" s="258">
        <v>44649</v>
      </c>
      <c r="E1941" s="221" t="s">
        <v>337</v>
      </c>
      <c r="F1941" s="260" t="s">
        <v>129</v>
      </c>
      <c r="G1941" s="261">
        <v>962.89400000000001</v>
      </c>
      <c r="H1941" s="123">
        <f>+ICF[[#This Row],[Сума във Валута]]/RESOURCE!$F$2</f>
        <v>297.57801079804807</v>
      </c>
      <c r="I1941" s="259" t="s">
        <v>338</v>
      </c>
      <c r="J1941" s="119"/>
      <c r="K1941" s="119">
        <f t="shared" si="29"/>
        <v>44592</v>
      </c>
      <c r="L19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1" s="221" t="s">
        <v>321</v>
      </c>
      <c r="N1941" s="221" t="s">
        <v>956</v>
      </c>
      <c r="O1941" s="221" t="s">
        <v>4</v>
      </c>
      <c r="P1941" s="118"/>
    </row>
    <row r="1942" spans="2:16" x14ac:dyDescent="0.25">
      <c r="B1942" s="221" t="s">
        <v>73</v>
      </c>
      <c r="C1942" s="257" t="s">
        <v>772</v>
      </c>
      <c r="D1942" s="258">
        <v>44682</v>
      </c>
      <c r="E1942" s="221" t="s">
        <v>337</v>
      </c>
      <c r="F1942" s="260" t="s">
        <v>129</v>
      </c>
      <c r="G1942" s="261">
        <v>877.81500000000005</v>
      </c>
      <c r="H1942" s="123">
        <f>+ICF[[#This Row],[Сума във Валута]]/RESOURCE!$F$2</f>
        <v>271.28473284565962</v>
      </c>
      <c r="I1942" s="259" t="s">
        <v>338</v>
      </c>
      <c r="J1942" s="119"/>
      <c r="K1942" s="119">
        <f t="shared" si="29"/>
        <v>44592</v>
      </c>
      <c r="L19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2" s="221" t="s">
        <v>321</v>
      </c>
      <c r="N1942" s="221" t="s">
        <v>956</v>
      </c>
      <c r="O1942" s="221" t="s">
        <v>4</v>
      </c>
      <c r="P1942" s="118"/>
    </row>
    <row r="1943" spans="2:16" x14ac:dyDescent="0.25">
      <c r="B1943" s="221" t="s">
        <v>73</v>
      </c>
      <c r="C1943" s="257" t="s">
        <v>356</v>
      </c>
      <c r="D1943" s="258">
        <v>44640</v>
      </c>
      <c r="E1943" s="221" t="s">
        <v>337</v>
      </c>
      <c r="F1943" s="260" t="s">
        <v>129</v>
      </c>
      <c r="G1943" s="261">
        <v>372.19499999999999</v>
      </c>
      <c r="H1943" s="123">
        <f>+ICF[[#This Row],[Сума във Валута]]/RESOURCE!$F$2</f>
        <v>115.02517175200957</v>
      </c>
      <c r="I1943" s="259" t="s">
        <v>338</v>
      </c>
      <c r="J1943" s="119"/>
      <c r="K1943" s="119">
        <f t="shared" si="29"/>
        <v>44592</v>
      </c>
      <c r="L19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943" s="221" t="s">
        <v>321</v>
      </c>
      <c r="N1943" s="221" t="s">
        <v>956</v>
      </c>
      <c r="O1943" s="221" t="s">
        <v>4</v>
      </c>
      <c r="P1943" s="118"/>
    </row>
    <row r="1944" spans="2:16" x14ac:dyDescent="0.25">
      <c r="B1944" s="221" t="s">
        <v>73</v>
      </c>
      <c r="C1944" s="257" t="s">
        <v>356</v>
      </c>
      <c r="D1944" s="258">
        <v>44649</v>
      </c>
      <c r="E1944" s="221" t="s">
        <v>337</v>
      </c>
      <c r="F1944" s="260" t="s">
        <v>129</v>
      </c>
      <c r="G1944" s="261">
        <v>184.65600000000001</v>
      </c>
      <c r="H1944" s="123">
        <f>+ICF[[#This Row],[Сума във Валута]]/RESOURCE!$F$2</f>
        <v>57.067096857934899</v>
      </c>
      <c r="I1944" s="259" t="s">
        <v>338</v>
      </c>
      <c r="J1944" s="119"/>
      <c r="K1944" s="119">
        <f t="shared" si="29"/>
        <v>44592</v>
      </c>
      <c r="L19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4" s="221" t="s">
        <v>321</v>
      </c>
      <c r="N1944" s="221" t="s">
        <v>956</v>
      </c>
      <c r="O1944" s="221" t="s">
        <v>4</v>
      </c>
      <c r="P1944" s="118"/>
    </row>
    <row r="1945" spans="2:16" x14ac:dyDescent="0.25">
      <c r="B1945" s="221" t="s">
        <v>73</v>
      </c>
      <c r="C1945" s="257" t="s">
        <v>356</v>
      </c>
      <c r="D1945" s="258">
        <v>44652</v>
      </c>
      <c r="E1945" s="221" t="s">
        <v>337</v>
      </c>
      <c r="F1945" s="260" t="s">
        <v>129</v>
      </c>
      <c r="G1945" s="261">
        <v>1373.6890000000001</v>
      </c>
      <c r="H1945" s="123">
        <f>+ICF[[#This Row],[Сума във Валута]]/RESOURCE!$F$2</f>
        <v>424.53233697079833</v>
      </c>
      <c r="I1945" s="259" t="s">
        <v>338</v>
      </c>
      <c r="J1945" s="119"/>
      <c r="K1945" s="119">
        <f t="shared" si="29"/>
        <v>44592</v>
      </c>
      <c r="L19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5" s="221" t="s">
        <v>321</v>
      </c>
      <c r="N1945" s="221" t="s">
        <v>956</v>
      </c>
      <c r="O1945" s="221" t="s">
        <v>4</v>
      </c>
      <c r="P1945" s="118"/>
    </row>
    <row r="1946" spans="2:16" x14ac:dyDescent="0.25">
      <c r="B1946" s="221" t="s">
        <v>73</v>
      </c>
      <c r="C1946" s="257" t="s">
        <v>356</v>
      </c>
      <c r="D1946" s="258">
        <v>44671</v>
      </c>
      <c r="E1946" s="221" t="s">
        <v>337</v>
      </c>
      <c r="F1946" s="260" t="s">
        <v>129</v>
      </c>
      <c r="G1946" s="261">
        <v>1416.038</v>
      </c>
      <c r="H1946" s="123">
        <f>+ICF[[#This Row],[Сума във Валута]]/RESOURCE!$F$2</f>
        <v>437.6201027885171</v>
      </c>
      <c r="I1946" s="259" t="s">
        <v>338</v>
      </c>
      <c r="J1946" s="119"/>
      <c r="K1946" s="119">
        <f t="shared" si="29"/>
        <v>44592</v>
      </c>
      <c r="L19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6" s="221" t="s">
        <v>321</v>
      </c>
      <c r="N1946" s="221" t="s">
        <v>956</v>
      </c>
      <c r="O1946" s="221" t="s">
        <v>4</v>
      </c>
      <c r="P1946" s="118"/>
    </row>
    <row r="1947" spans="2:16" x14ac:dyDescent="0.25">
      <c r="B1947" s="221" t="s">
        <v>73</v>
      </c>
      <c r="C1947" s="257" t="s">
        <v>356</v>
      </c>
      <c r="D1947" s="258">
        <v>44688</v>
      </c>
      <c r="E1947" s="221" t="s">
        <v>337</v>
      </c>
      <c r="F1947" s="260" t="s">
        <v>129</v>
      </c>
      <c r="G1947" s="261">
        <v>419.27100000000002</v>
      </c>
      <c r="H1947" s="123">
        <f>+ICF[[#This Row],[Сума във Валута]]/RESOURCE!$F$2</f>
        <v>129.57379541809215</v>
      </c>
      <c r="I1947" s="259" t="s">
        <v>338</v>
      </c>
      <c r="J1947" s="119"/>
      <c r="K1947" s="119">
        <f t="shared" si="29"/>
        <v>44592</v>
      </c>
      <c r="L19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7" s="221" t="s">
        <v>321</v>
      </c>
      <c r="N1947" s="221" t="s">
        <v>956</v>
      </c>
      <c r="O1947" s="221" t="s">
        <v>4</v>
      </c>
      <c r="P1947" s="118"/>
    </row>
    <row r="1948" spans="2:16" x14ac:dyDescent="0.25">
      <c r="B1948" s="221" t="s">
        <v>73</v>
      </c>
      <c r="C1948" s="257" t="s">
        <v>356</v>
      </c>
      <c r="D1948" s="258">
        <v>44694</v>
      </c>
      <c r="E1948" s="221" t="s">
        <v>337</v>
      </c>
      <c r="F1948" s="260" t="s">
        <v>129</v>
      </c>
      <c r="G1948" s="261">
        <v>1690.788</v>
      </c>
      <c r="H1948" s="123">
        <f>+ICF[[#This Row],[Сума във Валута]]/RESOURCE!$F$2</f>
        <v>522.53034053718284</v>
      </c>
      <c r="I1948" s="259" t="s">
        <v>338</v>
      </c>
      <c r="J1948" s="119"/>
      <c r="K1948" s="119">
        <f t="shared" si="29"/>
        <v>44592</v>
      </c>
      <c r="L19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8" s="221" t="s">
        <v>321</v>
      </c>
      <c r="N1948" s="221" t="s">
        <v>956</v>
      </c>
      <c r="O1948" s="221" t="s">
        <v>4</v>
      </c>
      <c r="P1948" s="118"/>
    </row>
    <row r="1949" spans="2:16" x14ac:dyDescent="0.25">
      <c r="B1949" s="221" t="s">
        <v>73</v>
      </c>
      <c r="C1949" s="257" t="s">
        <v>356</v>
      </c>
      <c r="D1949" s="258">
        <v>44698</v>
      </c>
      <c r="E1949" s="221" t="s">
        <v>337</v>
      </c>
      <c r="F1949" s="260" t="s">
        <v>129</v>
      </c>
      <c r="G1949" s="261">
        <v>188.33699999999999</v>
      </c>
      <c r="H1949" s="123">
        <f>+ICF[[#This Row],[Сума във Валута]]/RESOURCE!$F$2</f>
        <v>58.204693164223656</v>
      </c>
      <c r="I1949" s="259" t="s">
        <v>338</v>
      </c>
      <c r="J1949" s="119"/>
      <c r="K1949" s="119">
        <f t="shared" si="29"/>
        <v>44592</v>
      </c>
      <c r="L19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49" s="221" t="s">
        <v>321</v>
      </c>
      <c r="N1949" s="221" t="s">
        <v>956</v>
      </c>
      <c r="O1949" s="221" t="s">
        <v>4</v>
      </c>
      <c r="P1949" s="118"/>
    </row>
    <row r="1950" spans="2:16" x14ac:dyDescent="0.25">
      <c r="B1950" s="221" t="s">
        <v>73</v>
      </c>
      <c r="C1950" s="257" t="s">
        <v>356</v>
      </c>
      <c r="D1950" s="258">
        <v>44699</v>
      </c>
      <c r="E1950" s="221" t="s">
        <v>337</v>
      </c>
      <c r="F1950" s="260" t="s">
        <v>129</v>
      </c>
      <c r="G1950" s="261">
        <v>554.39700000000005</v>
      </c>
      <c r="H1950" s="123">
        <f>+ICF[[#This Row],[Сума във Валута]]/RESOURCE!$F$2</f>
        <v>171.33387107241865</v>
      </c>
      <c r="I1950" s="259" t="s">
        <v>338</v>
      </c>
      <c r="J1950" s="119"/>
      <c r="K1950" s="119">
        <f t="shared" si="29"/>
        <v>44592</v>
      </c>
      <c r="L19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50" s="221" t="s">
        <v>321</v>
      </c>
      <c r="N1950" s="221" t="s">
        <v>956</v>
      </c>
      <c r="O1950" s="221" t="s">
        <v>4</v>
      </c>
      <c r="P1950" s="118"/>
    </row>
    <row r="1951" spans="2:16" x14ac:dyDescent="0.25">
      <c r="B1951" s="221" t="s">
        <v>73</v>
      </c>
      <c r="C1951" s="257" t="s">
        <v>356</v>
      </c>
      <c r="D1951" s="258">
        <v>44705</v>
      </c>
      <c r="E1951" s="221" t="s">
        <v>337</v>
      </c>
      <c r="F1951" s="260" t="s">
        <v>129</v>
      </c>
      <c r="G1951" s="261">
        <v>2528.1280000000002</v>
      </c>
      <c r="H1951" s="123">
        <f>+ICF[[#This Row],[Сума във Валута]]/RESOURCE!$F$2</f>
        <v>781.30645874088702</v>
      </c>
      <c r="I1951" s="259" t="s">
        <v>338</v>
      </c>
      <c r="J1951" s="119"/>
      <c r="K1951" s="119">
        <f t="shared" si="29"/>
        <v>44592</v>
      </c>
      <c r="L19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51" s="221" t="s">
        <v>321</v>
      </c>
      <c r="N1951" s="221" t="s">
        <v>956</v>
      </c>
      <c r="O1951" s="221" t="s">
        <v>4</v>
      </c>
      <c r="P1951" s="118"/>
    </row>
    <row r="1952" spans="2:16" x14ac:dyDescent="0.25">
      <c r="B1952" s="221" t="s">
        <v>73</v>
      </c>
      <c r="C1952" s="257" t="s">
        <v>1122</v>
      </c>
      <c r="D1952" s="258">
        <v>44546</v>
      </c>
      <c r="E1952" s="221" t="s">
        <v>337</v>
      </c>
      <c r="F1952" s="260" t="s">
        <v>129</v>
      </c>
      <c r="G1952" s="261">
        <v>179.17500000000001</v>
      </c>
      <c r="H1952" s="123">
        <f>+ICF[[#This Row],[Сума във Валута]]/RESOURCE!$F$2</f>
        <v>55.373218739279991</v>
      </c>
      <c r="I1952" s="259" t="s">
        <v>338</v>
      </c>
      <c r="J1952" s="119"/>
      <c r="K1952" s="119">
        <f t="shared" si="29"/>
        <v>44592</v>
      </c>
      <c r="L19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52" s="221" t="s">
        <v>321</v>
      </c>
      <c r="N1952" s="221" t="s">
        <v>956</v>
      </c>
      <c r="O1952" s="221" t="s">
        <v>4</v>
      </c>
      <c r="P1952" s="118"/>
    </row>
    <row r="1953" spans="2:16" x14ac:dyDescent="0.25">
      <c r="B1953" s="221" t="s">
        <v>73</v>
      </c>
      <c r="C1953" s="257" t="s">
        <v>1122</v>
      </c>
      <c r="D1953" s="258">
        <v>44584</v>
      </c>
      <c r="E1953" s="221" t="s">
        <v>337</v>
      </c>
      <c r="F1953" s="260" t="s">
        <v>129</v>
      </c>
      <c r="G1953" s="261">
        <v>179.17500000000001</v>
      </c>
      <c r="H1953" s="123">
        <f>+ICF[[#This Row],[Сума във Валута]]/RESOURCE!$F$2</f>
        <v>55.373218739279991</v>
      </c>
      <c r="I1953" s="259" t="s">
        <v>338</v>
      </c>
      <c r="J1953" s="119"/>
      <c r="K1953" s="119">
        <f t="shared" si="29"/>
        <v>44592</v>
      </c>
      <c r="L19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53" s="221" t="s">
        <v>321</v>
      </c>
      <c r="N1953" s="221" t="s">
        <v>956</v>
      </c>
      <c r="O1953" s="221" t="s">
        <v>4</v>
      </c>
      <c r="P1953" s="118"/>
    </row>
    <row r="1954" spans="2:16" x14ac:dyDescent="0.25">
      <c r="B1954" s="221" t="s">
        <v>73</v>
      </c>
      <c r="C1954" s="257" t="s">
        <v>1122</v>
      </c>
      <c r="D1954" s="258">
        <v>44602</v>
      </c>
      <c r="E1954" s="221" t="s">
        <v>337</v>
      </c>
      <c r="F1954" s="260" t="s">
        <v>129</v>
      </c>
      <c r="G1954" s="261">
        <v>179.17500000000001</v>
      </c>
      <c r="H1954" s="123">
        <f>+ICF[[#This Row],[Сума във Валута]]/RESOURCE!$F$2</f>
        <v>55.373218739279991</v>
      </c>
      <c r="I1954" s="259" t="s">
        <v>338</v>
      </c>
      <c r="J1954" s="119"/>
      <c r="K1954" s="119">
        <f t="shared" si="29"/>
        <v>44592</v>
      </c>
      <c r="L19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1954" s="221" t="s">
        <v>321</v>
      </c>
      <c r="N1954" s="221" t="s">
        <v>956</v>
      </c>
      <c r="O1954" s="221" t="s">
        <v>4</v>
      </c>
      <c r="P1954" s="118"/>
    </row>
    <row r="1955" spans="2:16" x14ac:dyDescent="0.25">
      <c r="B1955" s="221" t="s">
        <v>73</v>
      </c>
      <c r="C1955" s="257" t="s">
        <v>1122</v>
      </c>
      <c r="D1955" s="258">
        <v>44606</v>
      </c>
      <c r="E1955" s="221" t="s">
        <v>337</v>
      </c>
      <c r="F1955" s="260" t="s">
        <v>129</v>
      </c>
      <c r="G1955" s="261">
        <v>201.56100000000001</v>
      </c>
      <c r="H1955" s="123">
        <f>+ICF[[#This Row],[Сума във Валута]]/RESOURCE!$F$2</f>
        <v>62.291510212406941</v>
      </c>
      <c r="I1955" s="259" t="s">
        <v>338</v>
      </c>
      <c r="J1955" s="119"/>
      <c r="K1955" s="119">
        <f t="shared" si="29"/>
        <v>44592</v>
      </c>
      <c r="L19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1955" s="221" t="s">
        <v>321</v>
      </c>
      <c r="N1955" s="221" t="s">
        <v>956</v>
      </c>
      <c r="O1955" s="221" t="s">
        <v>4</v>
      </c>
      <c r="P1955" s="118"/>
    </row>
    <row r="1956" spans="2:16" x14ac:dyDescent="0.25">
      <c r="B1956" s="221" t="s">
        <v>73</v>
      </c>
      <c r="C1956" s="257" t="s">
        <v>1122</v>
      </c>
      <c r="D1956" s="258">
        <v>44621</v>
      </c>
      <c r="E1956" s="221" t="s">
        <v>337</v>
      </c>
      <c r="F1956" s="260" t="s">
        <v>129</v>
      </c>
      <c r="G1956" s="261">
        <v>145.334</v>
      </c>
      <c r="H1956" s="123">
        <f>+ICF[[#This Row],[Сума във Валута]]/RESOURCE!$F$2</f>
        <v>44.914811621345152</v>
      </c>
      <c r="I1956" s="259" t="s">
        <v>338</v>
      </c>
      <c r="J1956" s="119"/>
      <c r="K1956" s="119">
        <f t="shared" si="29"/>
        <v>44592</v>
      </c>
      <c r="L19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956" s="221" t="s">
        <v>321</v>
      </c>
      <c r="N1956" s="221" t="s">
        <v>956</v>
      </c>
      <c r="O1956" s="221" t="s">
        <v>4</v>
      </c>
      <c r="P1956" s="118"/>
    </row>
    <row r="1957" spans="2:16" x14ac:dyDescent="0.25">
      <c r="B1957" s="221" t="s">
        <v>73</v>
      </c>
      <c r="C1957" s="257" t="s">
        <v>1122</v>
      </c>
      <c r="D1957" s="258">
        <v>44626</v>
      </c>
      <c r="E1957" s="221" t="s">
        <v>337</v>
      </c>
      <c r="F1957" s="260" t="s">
        <v>129</v>
      </c>
      <c r="G1957" s="261">
        <v>179.17500000000001</v>
      </c>
      <c r="H1957" s="123">
        <f>+ICF[[#This Row],[Сума във Валута]]/RESOURCE!$F$2</f>
        <v>55.373218739279991</v>
      </c>
      <c r="I1957" s="259" t="s">
        <v>338</v>
      </c>
      <c r="J1957" s="119"/>
      <c r="K1957" s="119">
        <f t="shared" si="29"/>
        <v>44592</v>
      </c>
      <c r="L19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957" s="221" t="s">
        <v>321</v>
      </c>
      <c r="N1957" s="221" t="s">
        <v>956</v>
      </c>
      <c r="O1957" s="221" t="s">
        <v>4</v>
      </c>
      <c r="P1957" s="118"/>
    </row>
    <row r="1958" spans="2:16" x14ac:dyDescent="0.25">
      <c r="B1958" s="221" t="s">
        <v>73</v>
      </c>
      <c r="C1958" s="257" t="s">
        <v>1122</v>
      </c>
      <c r="D1958" s="258">
        <v>44658</v>
      </c>
      <c r="E1958" s="221" t="s">
        <v>337</v>
      </c>
      <c r="F1958" s="260" t="s">
        <v>129</v>
      </c>
      <c r="G1958" s="261">
        <v>187.52500000000001</v>
      </c>
      <c r="H1958" s="123">
        <f>+ICF[[#This Row],[Сума във Валута]]/RESOURCE!$F$2</f>
        <v>57.953748257756267</v>
      </c>
      <c r="I1958" s="259" t="s">
        <v>338</v>
      </c>
      <c r="J1958" s="119"/>
      <c r="K1958" s="119">
        <f t="shared" si="29"/>
        <v>44592</v>
      </c>
      <c r="L19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58" s="221" t="s">
        <v>321</v>
      </c>
      <c r="N1958" s="221" t="s">
        <v>956</v>
      </c>
      <c r="O1958" s="221" t="s">
        <v>4</v>
      </c>
      <c r="P1958" s="118"/>
    </row>
    <row r="1959" spans="2:16" x14ac:dyDescent="0.25">
      <c r="B1959" s="221" t="s">
        <v>73</v>
      </c>
      <c r="C1959" s="257" t="s">
        <v>828</v>
      </c>
      <c r="D1959" s="258">
        <v>44489</v>
      </c>
      <c r="E1959" s="221" t="s">
        <v>337</v>
      </c>
      <c r="F1959" s="260" t="s">
        <v>129</v>
      </c>
      <c r="G1959" s="261">
        <v>-5.0000000000000001E-3</v>
      </c>
      <c r="H1959" s="123">
        <f>+ICF[[#This Row],[Сума във Валута]]/RESOURCE!$F$2</f>
        <v>-1.5452272565726242E-3</v>
      </c>
      <c r="I1959" s="259" t="s">
        <v>338</v>
      </c>
      <c r="J1959" s="119"/>
      <c r="K1959" s="119">
        <f t="shared" si="29"/>
        <v>44592</v>
      </c>
      <c r="L19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59" s="221" t="s">
        <v>321</v>
      </c>
      <c r="N1959" s="221" t="s">
        <v>956</v>
      </c>
      <c r="O1959" s="221" t="s">
        <v>4</v>
      </c>
      <c r="P1959" s="118"/>
    </row>
    <row r="1960" spans="2:16" x14ac:dyDescent="0.25">
      <c r="B1960" s="221" t="s">
        <v>73</v>
      </c>
      <c r="C1960" s="257" t="s">
        <v>828</v>
      </c>
      <c r="D1960" s="258">
        <v>44712</v>
      </c>
      <c r="E1960" s="221" t="s">
        <v>337</v>
      </c>
      <c r="F1960" s="260" t="s">
        <v>129</v>
      </c>
      <c r="G1960" s="261">
        <v>3067.569</v>
      </c>
      <c r="H1960" s="123">
        <f>+ICF[[#This Row],[Сума във Валута]]/RESOURCE!$F$2</f>
        <v>948.01824604344563</v>
      </c>
      <c r="I1960" s="259" t="s">
        <v>338</v>
      </c>
      <c r="J1960" s="119"/>
      <c r="K1960" s="119">
        <f t="shared" si="29"/>
        <v>44592</v>
      </c>
      <c r="L19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60" s="221" t="s">
        <v>321</v>
      </c>
      <c r="N1960" s="221" t="s">
        <v>956</v>
      </c>
      <c r="O1960" s="221" t="s">
        <v>4</v>
      </c>
      <c r="P1960" s="118"/>
    </row>
    <row r="1961" spans="2:16" x14ac:dyDescent="0.25">
      <c r="B1961" s="221" t="s">
        <v>73</v>
      </c>
      <c r="C1961" s="257" t="s">
        <v>431</v>
      </c>
      <c r="D1961" s="258">
        <v>44662</v>
      </c>
      <c r="E1961" s="221" t="s">
        <v>337</v>
      </c>
      <c r="F1961" s="260" t="s">
        <v>129</v>
      </c>
      <c r="G1961" s="261">
        <v>1390.52</v>
      </c>
      <c r="H1961" s="123">
        <f>+ICF[[#This Row],[Сума във Валута]]/RESOURCE!$F$2</f>
        <v>429.73388096187307</v>
      </c>
      <c r="I1961" s="259" t="s">
        <v>338</v>
      </c>
      <c r="J1961" s="119"/>
      <c r="K1961" s="119">
        <f t="shared" si="29"/>
        <v>44592</v>
      </c>
      <c r="L19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61" s="221" t="s">
        <v>321</v>
      </c>
      <c r="N1961" s="221" t="s">
        <v>956</v>
      </c>
      <c r="O1961" s="221" t="s">
        <v>4</v>
      </c>
      <c r="P1961" s="118"/>
    </row>
    <row r="1962" spans="2:16" x14ac:dyDescent="0.25">
      <c r="B1962" s="221" t="s">
        <v>73</v>
      </c>
      <c r="C1962" s="257" t="s">
        <v>478</v>
      </c>
      <c r="D1962" s="258">
        <v>43632</v>
      </c>
      <c r="E1962" s="221" t="s">
        <v>337</v>
      </c>
      <c r="F1962" s="260" t="s">
        <v>129</v>
      </c>
      <c r="G1962" s="261">
        <v>-17.678999999999998</v>
      </c>
      <c r="H1962" s="123">
        <f>+ICF[[#This Row],[Сума във Валута]]/RESOURCE!$F$2</f>
        <v>-5.4636145337894835</v>
      </c>
      <c r="I1962" s="259" t="s">
        <v>338</v>
      </c>
      <c r="J1962" s="119"/>
      <c r="K1962" s="119">
        <f t="shared" si="29"/>
        <v>44592</v>
      </c>
      <c r="L19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62" s="221" t="s">
        <v>321</v>
      </c>
      <c r="N1962" s="221" t="s">
        <v>956</v>
      </c>
      <c r="O1962" s="221" t="s">
        <v>4</v>
      </c>
      <c r="P1962" s="118"/>
    </row>
    <row r="1963" spans="2:16" x14ac:dyDescent="0.25">
      <c r="B1963" s="221" t="s">
        <v>73</v>
      </c>
      <c r="C1963" s="257" t="s">
        <v>478</v>
      </c>
      <c r="D1963" s="258">
        <v>44399</v>
      </c>
      <c r="E1963" s="221" t="s">
        <v>337</v>
      </c>
      <c r="F1963" s="260" t="s">
        <v>129</v>
      </c>
      <c r="G1963" s="261">
        <v>-10</v>
      </c>
      <c r="H1963" s="123">
        <f>+ICF[[#This Row],[Сума във Валута]]/RESOURCE!$F$2</f>
        <v>-3.0904545131452483</v>
      </c>
      <c r="I1963" s="259" t="s">
        <v>338</v>
      </c>
      <c r="J1963" s="119"/>
      <c r="K1963" s="119">
        <f t="shared" si="29"/>
        <v>44592</v>
      </c>
      <c r="L19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63" s="221" t="s">
        <v>321</v>
      </c>
      <c r="N1963" s="221" t="s">
        <v>956</v>
      </c>
      <c r="O1963" s="221" t="s">
        <v>4</v>
      </c>
      <c r="P1963" s="118"/>
    </row>
    <row r="1964" spans="2:16" x14ac:dyDescent="0.25">
      <c r="B1964" s="221" t="s">
        <v>73</v>
      </c>
      <c r="C1964" s="257" t="s">
        <v>478</v>
      </c>
      <c r="D1964" s="258">
        <v>44712</v>
      </c>
      <c r="E1964" s="221" t="s">
        <v>337</v>
      </c>
      <c r="F1964" s="260" t="s">
        <v>129</v>
      </c>
      <c r="G1964" s="261">
        <v>374.209</v>
      </c>
      <c r="H1964" s="123">
        <f>+ICF[[#This Row],[Сума във Валута]]/RESOURCE!$F$2</f>
        <v>115.64758929095701</v>
      </c>
      <c r="I1964" s="259" t="s">
        <v>338</v>
      </c>
      <c r="J1964" s="119"/>
      <c r="K1964" s="119">
        <f t="shared" si="29"/>
        <v>44592</v>
      </c>
      <c r="L19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64" s="221" t="s">
        <v>321</v>
      </c>
      <c r="N1964" s="221" t="s">
        <v>956</v>
      </c>
      <c r="O1964" s="221" t="s">
        <v>4</v>
      </c>
      <c r="P1964" s="118"/>
    </row>
    <row r="1965" spans="2:16" x14ac:dyDescent="0.25">
      <c r="B1965" s="221" t="s">
        <v>73</v>
      </c>
      <c r="C1965" s="257" t="s">
        <v>1322</v>
      </c>
      <c r="D1965" s="258">
        <v>42822</v>
      </c>
      <c r="E1965" s="221" t="s">
        <v>337</v>
      </c>
      <c r="F1965" s="260" t="s">
        <v>129</v>
      </c>
      <c r="G1965" s="261">
        <v>61.5</v>
      </c>
      <c r="H1965" s="123">
        <f>+ICF[[#This Row],[Сума във Валута]]/RESOURCE!$F$2</f>
        <v>19.006295255843277</v>
      </c>
      <c r="I1965" s="259" t="s">
        <v>338</v>
      </c>
      <c r="J1965" s="119"/>
      <c r="K1965" s="119">
        <f t="shared" si="29"/>
        <v>44592</v>
      </c>
      <c r="L19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65" s="221" t="s">
        <v>321</v>
      </c>
      <c r="N1965" s="221" t="s">
        <v>956</v>
      </c>
      <c r="O1965" s="221" t="s">
        <v>4</v>
      </c>
      <c r="P1965" s="118"/>
    </row>
    <row r="1966" spans="2:16" x14ac:dyDescent="0.25">
      <c r="B1966" s="221" t="s">
        <v>73</v>
      </c>
      <c r="C1966" s="257" t="s">
        <v>829</v>
      </c>
      <c r="D1966" s="258">
        <v>44682</v>
      </c>
      <c r="E1966" s="221" t="s">
        <v>337</v>
      </c>
      <c r="F1966" s="260" t="s">
        <v>129</v>
      </c>
      <c r="G1966" s="261">
        <v>2427.5929999999998</v>
      </c>
      <c r="H1966" s="123">
        <f>+ICF[[#This Row],[Сума във Валута]]/RESOURCE!$F$2</f>
        <v>750.23657429298123</v>
      </c>
      <c r="I1966" s="259" t="s">
        <v>338</v>
      </c>
      <c r="J1966" s="119"/>
      <c r="K1966" s="119">
        <f t="shared" si="29"/>
        <v>44592</v>
      </c>
      <c r="L19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66" s="221" t="s">
        <v>321</v>
      </c>
      <c r="N1966" s="221" t="s">
        <v>956</v>
      </c>
      <c r="O1966" s="221" t="s">
        <v>4</v>
      </c>
      <c r="P1966" s="118"/>
    </row>
    <row r="1967" spans="2:16" x14ac:dyDescent="0.25">
      <c r="B1967" s="221" t="s">
        <v>73</v>
      </c>
      <c r="C1967" s="257" t="s">
        <v>809</v>
      </c>
      <c r="D1967" s="258">
        <v>44622</v>
      </c>
      <c r="E1967" s="221" t="s">
        <v>337</v>
      </c>
      <c r="F1967" s="260" t="s">
        <v>129</v>
      </c>
      <c r="G1967" s="261">
        <v>1207.9079999999999</v>
      </c>
      <c r="H1967" s="123">
        <f>+ICF[[#This Row],[Сума във Валута]]/RESOURCE!$F$2</f>
        <v>373.29847300642501</v>
      </c>
      <c r="I1967" s="259" t="s">
        <v>338</v>
      </c>
      <c r="J1967" s="119"/>
      <c r="K1967" s="119">
        <f t="shared" si="29"/>
        <v>44592</v>
      </c>
      <c r="L19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1967" s="221" t="s">
        <v>321</v>
      </c>
      <c r="N1967" s="221" t="s">
        <v>956</v>
      </c>
      <c r="O1967" s="221" t="s">
        <v>4</v>
      </c>
      <c r="P1967" s="118"/>
    </row>
    <row r="1968" spans="2:16" x14ac:dyDescent="0.25">
      <c r="B1968" s="221" t="s">
        <v>73</v>
      </c>
      <c r="C1968" s="257" t="s">
        <v>474</v>
      </c>
      <c r="D1968" s="258">
        <v>44712</v>
      </c>
      <c r="E1968" s="221" t="s">
        <v>337</v>
      </c>
      <c r="F1968" s="260" t="s">
        <v>129</v>
      </c>
      <c r="G1968" s="261">
        <v>4569.223</v>
      </c>
      <c r="H1968" s="123">
        <f>+ICF[[#This Row],[Сума във Валута]]/RESOURCE!$F$2</f>
        <v>1412.097584191707</v>
      </c>
      <c r="I1968" s="259" t="s">
        <v>338</v>
      </c>
      <c r="J1968" s="119"/>
      <c r="K1968" s="119">
        <f t="shared" si="29"/>
        <v>44592</v>
      </c>
      <c r="L19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68" s="221" t="s">
        <v>321</v>
      </c>
      <c r="N1968" s="221" t="s">
        <v>956</v>
      </c>
      <c r="O1968" s="221" t="s">
        <v>4</v>
      </c>
      <c r="P1968" s="118"/>
    </row>
    <row r="1969" spans="2:16" x14ac:dyDescent="0.25">
      <c r="B1969" s="221" t="s">
        <v>73</v>
      </c>
      <c r="C1969" s="257" t="s">
        <v>689</v>
      </c>
      <c r="D1969" s="258">
        <v>44309</v>
      </c>
      <c r="E1969" s="221" t="s">
        <v>337</v>
      </c>
      <c r="F1969" s="260" t="s">
        <v>129</v>
      </c>
      <c r="G1969" s="261">
        <v>-1.115</v>
      </c>
      <c r="H1969" s="123">
        <f>+ICF[[#This Row],[Сума във Валута]]/RESOURCE!$F$2</f>
        <v>-0.34458567821569519</v>
      </c>
      <c r="I1969" s="259" t="s">
        <v>338</v>
      </c>
      <c r="J1969" s="119"/>
      <c r="K1969" s="119">
        <f t="shared" si="29"/>
        <v>44592</v>
      </c>
      <c r="L19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69" s="221" t="s">
        <v>321</v>
      </c>
      <c r="N1969" s="221" t="s">
        <v>956</v>
      </c>
      <c r="O1969" s="221" t="s">
        <v>4</v>
      </c>
      <c r="P1969" s="118"/>
    </row>
    <row r="1970" spans="2:16" x14ac:dyDescent="0.25">
      <c r="B1970" s="221" t="s">
        <v>73</v>
      </c>
      <c r="C1970" s="257" t="s">
        <v>689</v>
      </c>
      <c r="D1970" s="258">
        <v>44547</v>
      </c>
      <c r="E1970" s="221" t="s">
        <v>337</v>
      </c>
      <c r="F1970" s="260" t="s">
        <v>129</v>
      </c>
      <c r="G1970" s="261">
        <v>2300</v>
      </c>
      <c r="H1970" s="123">
        <f>+ICF[[#This Row],[Сума във Валута]]/RESOURCE!$F$2</f>
        <v>710.80453802340708</v>
      </c>
      <c r="I1970" s="259" t="s">
        <v>338</v>
      </c>
      <c r="J1970" s="119"/>
      <c r="K1970" s="119">
        <f t="shared" si="29"/>
        <v>44592</v>
      </c>
      <c r="L19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70" s="221" t="s">
        <v>321</v>
      </c>
      <c r="N1970" s="221" t="s">
        <v>956</v>
      </c>
      <c r="O1970" s="221" t="s">
        <v>4</v>
      </c>
      <c r="P1970" s="118"/>
    </row>
    <row r="1971" spans="2:16" x14ac:dyDescent="0.25">
      <c r="B1971" s="221" t="s">
        <v>73</v>
      </c>
      <c r="C1971" s="257" t="s">
        <v>689</v>
      </c>
      <c r="D1971" s="258">
        <v>44616</v>
      </c>
      <c r="E1971" s="221" t="s">
        <v>337</v>
      </c>
      <c r="F1971" s="260" t="s">
        <v>129</v>
      </c>
      <c r="G1971" s="261">
        <v>2900</v>
      </c>
      <c r="H1971" s="123">
        <f>+ICF[[#This Row],[Сума във Валута]]/RESOURCE!$F$2</f>
        <v>896.23180881212204</v>
      </c>
      <c r="I1971" s="259" t="s">
        <v>338</v>
      </c>
      <c r="J1971" s="119"/>
      <c r="K1971" s="119">
        <f t="shared" si="29"/>
        <v>44592</v>
      </c>
      <c r="L19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1971" s="221" t="s">
        <v>321</v>
      </c>
      <c r="N1971" s="221" t="s">
        <v>956</v>
      </c>
      <c r="O1971" s="221" t="s">
        <v>4</v>
      </c>
      <c r="P1971" s="118"/>
    </row>
    <row r="1972" spans="2:16" x14ac:dyDescent="0.25">
      <c r="B1972" s="221" t="s">
        <v>73</v>
      </c>
      <c r="C1972" s="257" t="s">
        <v>689</v>
      </c>
      <c r="D1972" s="258">
        <v>44631</v>
      </c>
      <c r="E1972" s="221" t="s">
        <v>337</v>
      </c>
      <c r="F1972" s="260" t="s">
        <v>129</v>
      </c>
      <c r="G1972" s="261">
        <v>2950</v>
      </c>
      <c r="H1972" s="123">
        <f>+ICF[[#This Row],[Сума във Валута]]/RESOURCE!$F$2</f>
        <v>911.6840813778482</v>
      </c>
      <c r="I1972" s="259" t="s">
        <v>338</v>
      </c>
      <c r="J1972" s="119"/>
      <c r="K1972" s="119">
        <f t="shared" si="29"/>
        <v>44592</v>
      </c>
      <c r="L19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1972" s="221" t="s">
        <v>321</v>
      </c>
      <c r="N1972" s="221" t="s">
        <v>956</v>
      </c>
      <c r="O1972" s="221" t="s">
        <v>4</v>
      </c>
      <c r="P1972" s="118"/>
    </row>
    <row r="1973" spans="2:16" x14ac:dyDescent="0.25">
      <c r="B1973" s="221" t="s">
        <v>73</v>
      </c>
      <c r="C1973" s="257" t="s">
        <v>689</v>
      </c>
      <c r="D1973" s="258">
        <v>44637</v>
      </c>
      <c r="E1973" s="221" t="s">
        <v>337</v>
      </c>
      <c r="F1973" s="260" t="s">
        <v>129</v>
      </c>
      <c r="G1973" s="261">
        <v>3000</v>
      </c>
      <c r="H1973" s="123">
        <f>+ICF[[#This Row],[Сума във Валута]]/RESOURCE!$F$2</f>
        <v>927.13635394357448</v>
      </c>
      <c r="I1973" s="259" t="s">
        <v>338</v>
      </c>
      <c r="J1973" s="119"/>
      <c r="K1973" s="119">
        <f t="shared" si="29"/>
        <v>44592</v>
      </c>
      <c r="L19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1973" s="221" t="s">
        <v>321</v>
      </c>
      <c r="N1973" s="221" t="s">
        <v>956</v>
      </c>
      <c r="O1973" s="221" t="s">
        <v>4</v>
      </c>
      <c r="P1973" s="118"/>
    </row>
    <row r="1974" spans="2:16" x14ac:dyDescent="0.25">
      <c r="B1974" s="221" t="s">
        <v>73</v>
      </c>
      <c r="C1974" s="257" t="s">
        <v>689</v>
      </c>
      <c r="D1974" s="258">
        <v>44659</v>
      </c>
      <c r="E1974" s="221" t="s">
        <v>337</v>
      </c>
      <c r="F1974" s="260" t="s">
        <v>129</v>
      </c>
      <c r="G1974" s="261">
        <v>2927.636</v>
      </c>
      <c r="H1974" s="123">
        <f>+ICF[[#This Row],[Сума във Валута]]/RESOURCE!$F$2</f>
        <v>904.77258890465021</v>
      </c>
      <c r="I1974" s="259" t="s">
        <v>338</v>
      </c>
      <c r="J1974" s="119"/>
      <c r="K1974" s="119">
        <f t="shared" si="29"/>
        <v>44592</v>
      </c>
      <c r="L19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74" s="221" t="s">
        <v>321</v>
      </c>
      <c r="N1974" s="221" t="s">
        <v>956</v>
      </c>
      <c r="O1974" s="221" t="s">
        <v>4</v>
      </c>
      <c r="P1974" s="118"/>
    </row>
    <row r="1975" spans="2:16" x14ac:dyDescent="0.25">
      <c r="B1975" s="221" t="s">
        <v>73</v>
      </c>
      <c r="C1975" s="257" t="s">
        <v>939</v>
      </c>
      <c r="D1975" s="258">
        <v>44681</v>
      </c>
      <c r="E1975" s="221" t="s">
        <v>337</v>
      </c>
      <c r="F1975" s="260" t="s">
        <v>129</v>
      </c>
      <c r="G1975" s="261">
        <v>656.29</v>
      </c>
      <c r="H1975" s="123">
        <f>+ICF[[#This Row],[Сума във Валута]]/RESOURCE!$F$2</f>
        <v>202.82343924320949</v>
      </c>
      <c r="I1975" s="259" t="s">
        <v>338</v>
      </c>
      <c r="J1975" s="119"/>
      <c r="K1975" s="119">
        <f t="shared" si="29"/>
        <v>44592</v>
      </c>
      <c r="L19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75" s="221" t="s">
        <v>321</v>
      </c>
      <c r="N1975" s="221" t="s">
        <v>956</v>
      </c>
      <c r="O1975" s="221" t="s">
        <v>4</v>
      </c>
      <c r="P1975" s="118"/>
    </row>
    <row r="1976" spans="2:16" x14ac:dyDescent="0.25">
      <c r="B1976" s="221" t="s">
        <v>73</v>
      </c>
      <c r="C1976" s="257" t="s">
        <v>939</v>
      </c>
      <c r="D1976" s="258">
        <v>44712</v>
      </c>
      <c r="E1976" s="221" t="s">
        <v>337</v>
      </c>
      <c r="F1976" s="260" t="s">
        <v>129</v>
      </c>
      <c r="G1976" s="261">
        <v>1075.3009999999999</v>
      </c>
      <c r="H1976" s="123">
        <f>+ICF[[#This Row],[Сума във Валута]]/RESOURCE!$F$2</f>
        <v>332.31688284395983</v>
      </c>
      <c r="I1976" s="259" t="s">
        <v>338</v>
      </c>
      <c r="J1976" s="119"/>
      <c r="K1976" s="119">
        <f t="shared" si="29"/>
        <v>44592</v>
      </c>
      <c r="L19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76" s="221" t="s">
        <v>321</v>
      </c>
      <c r="N1976" s="221" t="s">
        <v>956</v>
      </c>
      <c r="O1976" s="221" t="s">
        <v>4</v>
      </c>
      <c r="P1976" s="118"/>
    </row>
    <row r="1977" spans="2:16" x14ac:dyDescent="0.25">
      <c r="B1977" s="221" t="s">
        <v>73</v>
      </c>
      <c r="C1977" s="257" t="s">
        <v>1218</v>
      </c>
      <c r="D1977" s="258">
        <v>44649</v>
      </c>
      <c r="E1977" s="221" t="s">
        <v>337</v>
      </c>
      <c r="F1977" s="260" t="s">
        <v>129</v>
      </c>
      <c r="G1977" s="261">
        <v>755.87900000000002</v>
      </c>
      <c r="H1977" s="123">
        <f>+ICF[[#This Row],[Сума във Валута]]/RESOURCE!$F$2</f>
        <v>233.60096669417172</v>
      </c>
      <c r="I1977" s="259" t="s">
        <v>338</v>
      </c>
      <c r="J1977" s="119"/>
      <c r="K1977" s="119">
        <f t="shared" si="29"/>
        <v>44592</v>
      </c>
      <c r="L19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77" s="221" t="s">
        <v>321</v>
      </c>
      <c r="N1977" s="221" t="s">
        <v>956</v>
      </c>
      <c r="O1977" s="221" t="s">
        <v>4</v>
      </c>
      <c r="P1977" s="118"/>
    </row>
    <row r="1978" spans="2:16" x14ac:dyDescent="0.25">
      <c r="B1978" s="221" t="s">
        <v>73</v>
      </c>
      <c r="C1978" s="257" t="s">
        <v>725</v>
      </c>
      <c r="D1978" s="258">
        <v>44682</v>
      </c>
      <c r="E1978" s="221" t="s">
        <v>337</v>
      </c>
      <c r="F1978" s="260" t="s">
        <v>129</v>
      </c>
      <c r="G1978" s="261">
        <v>554.09400000000005</v>
      </c>
      <c r="H1978" s="123">
        <f>+ICF[[#This Row],[Сума във Валута]]/RESOURCE!$F$2</f>
        <v>171.24023030067033</v>
      </c>
      <c r="I1978" s="259" t="s">
        <v>338</v>
      </c>
      <c r="J1978" s="119"/>
      <c r="K1978" s="119">
        <f t="shared" si="29"/>
        <v>44592</v>
      </c>
      <c r="L19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78" s="221" t="s">
        <v>321</v>
      </c>
      <c r="N1978" s="221" t="s">
        <v>956</v>
      </c>
      <c r="O1978" s="221" t="s">
        <v>4</v>
      </c>
      <c r="P1978" s="118"/>
    </row>
    <row r="1979" spans="2:16" x14ac:dyDescent="0.25">
      <c r="B1979" s="221" t="s">
        <v>73</v>
      </c>
      <c r="C1979" s="257" t="s">
        <v>512</v>
      </c>
      <c r="D1979" s="258">
        <v>44522</v>
      </c>
      <c r="E1979" s="221" t="s">
        <v>337</v>
      </c>
      <c r="F1979" s="260" t="s">
        <v>129</v>
      </c>
      <c r="G1979" s="261">
        <v>-200</v>
      </c>
      <c r="H1979" s="123">
        <f>+ICF[[#This Row],[Сума във Валута]]/RESOURCE!$F$2</f>
        <v>-61.809090262904967</v>
      </c>
      <c r="I1979" s="259" t="s">
        <v>338</v>
      </c>
      <c r="J1979" s="119"/>
      <c r="K1979" s="119">
        <f t="shared" si="29"/>
        <v>44592</v>
      </c>
      <c r="L19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79" s="221" t="s">
        <v>321</v>
      </c>
      <c r="N1979" s="221" t="s">
        <v>956</v>
      </c>
      <c r="O1979" s="221" t="s">
        <v>4</v>
      </c>
      <c r="P1979" s="118"/>
    </row>
    <row r="1980" spans="2:16" x14ac:dyDescent="0.25">
      <c r="B1980" s="221" t="s">
        <v>73</v>
      </c>
      <c r="C1980" s="257" t="s">
        <v>512</v>
      </c>
      <c r="D1980" s="258">
        <v>44652</v>
      </c>
      <c r="E1980" s="221" t="s">
        <v>337</v>
      </c>
      <c r="F1980" s="260" t="s">
        <v>129</v>
      </c>
      <c r="G1980" s="261">
        <v>458.34300000000002</v>
      </c>
      <c r="H1980" s="123">
        <f>+ICF[[#This Row],[Сума във Валута]]/RESOURCE!$F$2</f>
        <v>141.64881929185324</v>
      </c>
      <c r="I1980" s="259" t="s">
        <v>338</v>
      </c>
      <c r="J1980" s="119"/>
      <c r="K1980" s="119">
        <f t="shared" si="29"/>
        <v>44592</v>
      </c>
      <c r="L19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80" s="221" t="s">
        <v>321</v>
      </c>
      <c r="N1980" s="221" t="s">
        <v>956</v>
      </c>
      <c r="O1980" s="221" t="s">
        <v>4</v>
      </c>
      <c r="P1980" s="118"/>
    </row>
    <row r="1981" spans="2:16" x14ac:dyDescent="0.25">
      <c r="B1981" s="221" t="s">
        <v>73</v>
      </c>
      <c r="C1981" s="257" t="s">
        <v>1323</v>
      </c>
      <c r="D1981" s="258">
        <v>42586</v>
      </c>
      <c r="E1981" s="221" t="s">
        <v>337</v>
      </c>
      <c r="F1981" s="260" t="s">
        <v>129</v>
      </c>
      <c r="G1981" s="261">
        <v>-194.58199999999999</v>
      </c>
      <c r="H1981" s="123">
        <f>+ICF[[#This Row],[Сума във Валута]]/RESOURCE!$F$2</f>
        <v>-60.134682007682869</v>
      </c>
      <c r="I1981" s="259" t="s">
        <v>338</v>
      </c>
      <c r="J1981" s="119"/>
      <c r="K1981" s="119">
        <f t="shared" si="29"/>
        <v>44592</v>
      </c>
      <c r="L19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81" s="221" t="s">
        <v>321</v>
      </c>
      <c r="N1981" s="221" t="s">
        <v>956</v>
      </c>
      <c r="O1981" s="221" t="s">
        <v>4</v>
      </c>
      <c r="P1981" s="118"/>
    </row>
    <row r="1982" spans="2:16" x14ac:dyDescent="0.25">
      <c r="B1982" s="221" t="s">
        <v>73</v>
      </c>
      <c r="C1982" s="257" t="s">
        <v>397</v>
      </c>
      <c r="D1982" s="258">
        <v>44712</v>
      </c>
      <c r="E1982" s="221" t="s">
        <v>337</v>
      </c>
      <c r="F1982" s="260" t="s">
        <v>129</v>
      </c>
      <c r="G1982" s="261">
        <v>1665.5940000000001</v>
      </c>
      <c r="H1982" s="123">
        <f>+ICF[[#This Row],[Сума във Валута]]/RESOURCE!$F$2</f>
        <v>514.74424943676468</v>
      </c>
      <c r="I1982" s="259" t="s">
        <v>338</v>
      </c>
      <c r="J1982" s="119"/>
      <c r="K1982" s="119">
        <f t="shared" si="29"/>
        <v>44592</v>
      </c>
      <c r="L19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82" s="221" t="s">
        <v>321</v>
      </c>
      <c r="N1982" s="221" t="s">
        <v>956</v>
      </c>
      <c r="O1982" s="221" t="s">
        <v>4</v>
      </c>
      <c r="P1982" s="118"/>
    </row>
    <row r="1983" spans="2:16" x14ac:dyDescent="0.25">
      <c r="B1983" s="221" t="s">
        <v>73</v>
      </c>
      <c r="C1983" s="257" t="s">
        <v>1324</v>
      </c>
      <c r="D1983" s="258">
        <v>41441</v>
      </c>
      <c r="E1983" s="221" t="s">
        <v>337</v>
      </c>
      <c r="F1983" s="260" t="s">
        <v>129</v>
      </c>
      <c r="G1983" s="261">
        <v>-3.577</v>
      </c>
      <c r="H1983" s="123">
        <f>+ICF[[#This Row],[Сума във Валута]]/RESOURCE!$F$2</f>
        <v>-1.1054555793520553</v>
      </c>
      <c r="I1983" s="259" t="s">
        <v>338</v>
      </c>
      <c r="J1983" s="119"/>
      <c r="K1983" s="119">
        <f t="shared" si="29"/>
        <v>44592</v>
      </c>
      <c r="L19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83" s="221" t="s">
        <v>321</v>
      </c>
      <c r="N1983" s="221" t="s">
        <v>956</v>
      </c>
      <c r="O1983" s="221" t="s">
        <v>4</v>
      </c>
      <c r="P1983" s="118"/>
    </row>
    <row r="1984" spans="2:16" x14ac:dyDescent="0.25">
      <c r="B1984" s="221" t="s">
        <v>73</v>
      </c>
      <c r="C1984" s="257" t="s">
        <v>1108</v>
      </c>
      <c r="D1984" s="258">
        <v>44514</v>
      </c>
      <c r="E1984" s="221" t="s">
        <v>337</v>
      </c>
      <c r="F1984" s="260" t="s">
        <v>129</v>
      </c>
      <c r="G1984" s="261">
        <v>348.08</v>
      </c>
      <c r="H1984" s="123">
        <f>+ICF[[#This Row],[Сума във Валута]]/RESOURCE!$F$2</f>
        <v>107.5725406935598</v>
      </c>
      <c r="I1984" s="259" t="s">
        <v>338</v>
      </c>
      <c r="J1984" s="119"/>
      <c r="K1984" s="119">
        <f t="shared" si="29"/>
        <v>44592</v>
      </c>
      <c r="L19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84" s="221" t="s">
        <v>321</v>
      </c>
      <c r="N1984" s="221" t="s">
        <v>956</v>
      </c>
      <c r="O1984" s="221" t="s">
        <v>4</v>
      </c>
      <c r="P1984" s="118"/>
    </row>
    <row r="1985" spans="2:16" x14ac:dyDescent="0.25">
      <c r="B1985" s="221" t="s">
        <v>73</v>
      </c>
      <c r="C1985" s="257" t="s">
        <v>1108</v>
      </c>
      <c r="D1985" s="258">
        <v>44570</v>
      </c>
      <c r="E1985" s="221" t="s">
        <v>337</v>
      </c>
      <c r="F1985" s="260" t="s">
        <v>129</v>
      </c>
      <c r="G1985" s="261">
        <v>348.08</v>
      </c>
      <c r="H1985" s="123">
        <f>+ICF[[#This Row],[Сума във Валута]]/RESOURCE!$F$2</f>
        <v>107.5725406935598</v>
      </c>
      <c r="I1985" s="259" t="s">
        <v>338</v>
      </c>
      <c r="J1985" s="119"/>
      <c r="K1985" s="119">
        <f t="shared" si="29"/>
        <v>44592</v>
      </c>
      <c r="L19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85" s="221" t="s">
        <v>321</v>
      </c>
      <c r="N1985" s="221" t="s">
        <v>956</v>
      </c>
      <c r="O1985" s="221" t="s">
        <v>4</v>
      </c>
      <c r="P1985" s="118"/>
    </row>
    <row r="1986" spans="2:16" x14ac:dyDescent="0.25">
      <c r="B1986" s="221" t="s">
        <v>73</v>
      </c>
      <c r="C1986" s="257" t="s">
        <v>1108</v>
      </c>
      <c r="D1986" s="258">
        <v>44643</v>
      </c>
      <c r="E1986" s="221" t="s">
        <v>337</v>
      </c>
      <c r="F1986" s="260" t="s">
        <v>129</v>
      </c>
      <c r="G1986" s="261">
        <v>133.88</v>
      </c>
      <c r="H1986" s="123">
        <f>+ICF[[#This Row],[Сума във Валута]]/RESOURCE!$F$2</f>
        <v>41.375005021988585</v>
      </c>
      <c r="I1986" s="259" t="s">
        <v>338</v>
      </c>
      <c r="J1986" s="119"/>
      <c r="K1986" s="119">
        <f t="shared" ref="K1986:K2049" si="30">$K$1</f>
        <v>44592</v>
      </c>
      <c r="L19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1986" s="221" t="s">
        <v>321</v>
      </c>
      <c r="N1986" s="221" t="s">
        <v>956</v>
      </c>
      <c r="O1986" s="221" t="s">
        <v>4</v>
      </c>
      <c r="P1986" s="118"/>
    </row>
    <row r="1987" spans="2:16" x14ac:dyDescent="0.25">
      <c r="B1987" s="221" t="s">
        <v>73</v>
      </c>
      <c r="C1987" s="257" t="s">
        <v>930</v>
      </c>
      <c r="D1987" s="258">
        <v>43972</v>
      </c>
      <c r="E1987" s="221" t="s">
        <v>337</v>
      </c>
      <c r="F1987" s="260" t="s">
        <v>129</v>
      </c>
      <c r="G1987" s="261">
        <v>-230</v>
      </c>
      <c r="H1987" s="123">
        <f>+ICF[[#This Row],[Сума във Валута]]/RESOURCE!$F$2</f>
        <v>-71.080453802340713</v>
      </c>
      <c r="I1987" s="259" t="s">
        <v>338</v>
      </c>
      <c r="J1987" s="119"/>
      <c r="K1987" s="119">
        <f t="shared" si="30"/>
        <v>44592</v>
      </c>
      <c r="L19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87" s="221" t="s">
        <v>321</v>
      </c>
      <c r="N1987" s="221" t="s">
        <v>956</v>
      </c>
      <c r="O1987" s="221" t="s">
        <v>4</v>
      </c>
      <c r="P1987" s="118"/>
    </row>
    <row r="1988" spans="2:16" x14ac:dyDescent="0.25">
      <c r="B1988" s="221" t="s">
        <v>73</v>
      </c>
      <c r="C1988" s="257" t="s">
        <v>930</v>
      </c>
      <c r="D1988" s="258">
        <v>44712</v>
      </c>
      <c r="E1988" s="221" t="s">
        <v>337</v>
      </c>
      <c r="F1988" s="260" t="s">
        <v>129</v>
      </c>
      <c r="G1988" s="261">
        <v>1907.1610000000001</v>
      </c>
      <c r="H1988" s="123">
        <f>+ICF[[#This Row],[Сума във Валута]]/RESOURCE!$F$2</f>
        <v>589.39943197446053</v>
      </c>
      <c r="I1988" s="259" t="s">
        <v>338</v>
      </c>
      <c r="J1988" s="119"/>
      <c r="K1988" s="119">
        <f t="shared" si="30"/>
        <v>44592</v>
      </c>
      <c r="L19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1988" s="221" t="s">
        <v>321</v>
      </c>
      <c r="N1988" s="221" t="s">
        <v>956</v>
      </c>
      <c r="O1988" s="221" t="s">
        <v>4</v>
      </c>
      <c r="P1988" s="118"/>
    </row>
    <row r="1989" spans="2:16" x14ac:dyDescent="0.25">
      <c r="B1989" s="221" t="s">
        <v>73</v>
      </c>
      <c r="C1989" s="257" t="s">
        <v>1325</v>
      </c>
      <c r="D1989" s="258">
        <v>40576</v>
      </c>
      <c r="E1989" s="221" t="s">
        <v>337</v>
      </c>
      <c r="F1989" s="260" t="s">
        <v>129</v>
      </c>
      <c r="G1989" s="261">
        <v>113.685</v>
      </c>
      <c r="H1989" s="123">
        <f>+ICF[[#This Row],[Сума във Валута]]/RESOURCE!$F$2</f>
        <v>35.133832132691758</v>
      </c>
      <c r="I1989" s="259" t="s">
        <v>338</v>
      </c>
      <c r="J1989" s="119"/>
      <c r="K1989" s="119">
        <f t="shared" si="30"/>
        <v>44592</v>
      </c>
      <c r="L19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89" s="221" t="s">
        <v>321</v>
      </c>
      <c r="N1989" s="221" t="s">
        <v>956</v>
      </c>
      <c r="O1989" s="221" t="s">
        <v>4</v>
      </c>
      <c r="P1989" s="118"/>
    </row>
    <row r="1990" spans="2:16" x14ac:dyDescent="0.25">
      <c r="B1990" s="221" t="s">
        <v>73</v>
      </c>
      <c r="C1990" s="257" t="s">
        <v>1325</v>
      </c>
      <c r="D1990" s="258">
        <v>40580</v>
      </c>
      <c r="E1990" s="221" t="s">
        <v>337</v>
      </c>
      <c r="F1990" s="260" t="s">
        <v>129</v>
      </c>
      <c r="G1990" s="261">
        <v>190.11500000000001</v>
      </c>
      <c r="H1990" s="123">
        <f>+ICF[[#This Row],[Сума във Валута]]/RESOURCE!$F$2</f>
        <v>58.754175976660889</v>
      </c>
      <c r="I1990" s="259" t="s">
        <v>338</v>
      </c>
      <c r="J1990" s="119"/>
      <c r="K1990" s="119">
        <f t="shared" si="30"/>
        <v>44592</v>
      </c>
      <c r="L19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0" s="221" t="s">
        <v>321</v>
      </c>
      <c r="N1990" s="221" t="s">
        <v>956</v>
      </c>
      <c r="O1990" s="221" t="s">
        <v>4</v>
      </c>
      <c r="P1990" s="118"/>
    </row>
    <row r="1991" spans="2:16" x14ac:dyDescent="0.25">
      <c r="B1991" s="221" t="s">
        <v>73</v>
      </c>
      <c r="C1991" s="257" t="s">
        <v>1325</v>
      </c>
      <c r="D1991" s="258">
        <v>40592</v>
      </c>
      <c r="E1991" s="221" t="s">
        <v>337</v>
      </c>
      <c r="F1991" s="260" t="s">
        <v>129</v>
      </c>
      <c r="G1991" s="261">
        <v>113.685</v>
      </c>
      <c r="H1991" s="123">
        <f>+ICF[[#This Row],[Сума във Валута]]/RESOURCE!$F$2</f>
        <v>35.133832132691758</v>
      </c>
      <c r="I1991" s="259" t="s">
        <v>338</v>
      </c>
      <c r="J1991" s="119"/>
      <c r="K1991" s="119">
        <f t="shared" si="30"/>
        <v>44592</v>
      </c>
      <c r="L19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1" s="221" t="s">
        <v>321</v>
      </c>
      <c r="N1991" s="221" t="s">
        <v>956</v>
      </c>
      <c r="O1991" s="221" t="s">
        <v>4</v>
      </c>
      <c r="P1991" s="118"/>
    </row>
    <row r="1992" spans="2:16" x14ac:dyDescent="0.25">
      <c r="B1992" s="221" t="s">
        <v>73</v>
      </c>
      <c r="C1992" s="257" t="s">
        <v>1325</v>
      </c>
      <c r="D1992" s="258">
        <v>40597</v>
      </c>
      <c r="E1992" s="221" t="s">
        <v>337</v>
      </c>
      <c r="F1992" s="260" t="s">
        <v>129</v>
      </c>
      <c r="G1992" s="261">
        <v>113.685</v>
      </c>
      <c r="H1992" s="123">
        <f>+ICF[[#This Row],[Сума във Валута]]/RESOURCE!$F$2</f>
        <v>35.133832132691758</v>
      </c>
      <c r="I1992" s="259" t="s">
        <v>338</v>
      </c>
      <c r="J1992" s="119"/>
      <c r="K1992" s="119">
        <f t="shared" si="30"/>
        <v>44592</v>
      </c>
      <c r="L19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2" s="221" t="s">
        <v>321</v>
      </c>
      <c r="N1992" s="221" t="s">
        <v>956</v>
      </c>
      <c r="O1992" s="221" t="s">
        <v>4</v>
      </c>
      <c r="P1992" s="118"/>
    </row>
    <row r="1993" spans="2:16" x14ac:dyDescent="0.25">
      <c r="B1993" s="221" t="s">
        <v>73</v>
      </c>
      <c r="C1993" s="257" t="s">
        <v>1325</v>
      </c>
      <c r="D1993" s="258">
        <v>40618</v>
      </c>
      <c r="E1993" s="221" t="s">
        <v>337</v>
      </c>
      <c r="F1993" s="260" t="s">
        <v>129</v>
      </c>
      <c r="G1993" s="261">
        <v>341.84399999999999</v>
      </c>
      <c r="H1993" s="123">
        <f>+ICF[[#This Row],[Сума във Валута]]/RESOURCE!$F$2</f>
        <v>105.64533325916243</v>
      </c>
      <c r="I1993" s="259" t="s">
        <v>338</v>
      </c>
      <c r="J1993" s="119"/>
      <c r="K1993" s="119">
        <f t="shared" si="30"/>
        <v>44592</v>
      </c>
      <c r="L19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3" s="221" t="s">
        <v>321</v>
      </c>
      <c r="N1993" s="221" t="s">
        <v>956</v>
      </c>
      <c r="O1993" s="221" t="s">
        <v>4</v>
      </c>
      <c r="P1993" s="118"/>
    </row>
    <row r="1994" spans="2:16" x14ac:dyDescent="0.25">
      <c r="B1994" s="221" t="s">
        <v>73</v>
      </c>
      <c r="C1994" s="257" t="s">
        <v>1325</v>
      </c>
      <c r="D1994" s="258">
        <v>40618</v>
      </c>
      <c r="E1994" s="221" t="s">
        <v>337</v>
      </c>
      <c r="F1994" s="260" t="s">
        <v>129</v>
      </c>
      <c r="G1994" s="261">
        <v>140.63999999999999</v>
      </c>
      <c r="H1994" s="123">
        <f>+ICF[[#This Row],[Сума във Валута]]/RESOURCE!$F$2</f>
        <v>43.46415227287477</v>
      </c>
      <c r="I1994" s="259" t="s">
        <v>338</v>
      </c>
      <c r="J1994" s="119"/>
      <c r="K1994" s="119">
        <f t="shared" si="30"/>
        <v>44592</v>
      </c>
      <c r="L19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4" s="221" t="s">
        <v>321</v>
      </c>
      <c r="N1994" s="221" t="s">
        <v>956</v>
      </c>
      <c r="O1994" s="221" t="s">
        <v>4</v>
      </c>
      <c r="P1994" s="118"/>
    </row>
    <row r="1995" spans="2:16" x14ac:dyDescent="0.25">
      <c r="B1995" s="221" t="s">
        <v>73</v>
      </c>
      <c r="C1995" s="257" t="s">
        <v>1325</v>
      </c>
      <c r="D1995" s="258">
        <v>40621</v>
      </c>
      <c r="E1995" s="221" t="s">
        <v>337</v>
      </c>
      <c r="F1995" s="260" t="s">
        <v>129</v>
      </c>
      <c r="G1995" s="261">
        <v>158.71899999999999</v>
      </c>
      <c r="H1995" s="123">
        <f>+ICF[[#This Row],[Сума във Валута]]/RESOURCE!$F$2</f>
        <v>49.051384987190062</v>
      </c>
      <c r="I1995" s="259" t="s">
        <v>338</v>
      </c>
      <c r="J1995" s="119"/>
      <c r="K1995" s="119">
        <f t="shared" si="30"/>
        <v>44592</v>
      </c>
      <c r="L19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5" s="221" t="s">
        <v>321</v>
      </c>
      <c r="N1995" s="221" t="s">
        <v>956</v>
      </c>
      <c r="O1995" s="221" t="s">
        <v>4</v>
      </c>
      <c r="P1995" s="118"/>
    </row>
    <row r="1996" spans="2:16" x14ac:dyDescent="0.25">
      <c r="B1996" s="221" t="s">
        <v>73</v>
      </c>
      <c r="C1996" s="257" t="s">
        <v>1325</v>
      </c>
      <c r="D1996" s="258">
        <v>40635</v>
      </c>
      <c r="E1996" s="221" t="s">
        <v>337</v>
      </c>
      <c r="F1996" s="260" t="s">
        <v>129</v>
      </c>
      <c r="G1996" s="261">
        <v>113.685</v>
      </c>
      <c r="H1996" s="123">
        <f>+ICF[[#This Row],[Сума във Валута]]/RESOURCE!$F$2</f>
        <v>35.133832132691758</v>
      </c>
      <c r="I1996" s="259" t="s">
        <v>338</v>
      </c>
      <c r="J1996" s="119"/>
      <c r="K1996" s="119">
        <f t="shared" si="30"/>
        <v>44592</v>
      </c>
      <c r="L19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6" s="221" t="s">
        <v>321</v>
      </c>
      <c r="N1996" s="221" t="s">
        <v>956</v>
      </c>
      <c r="O1996" s="221" t="s">
        <v>4</v>
      </c>
      <c r="P1996" s="118"/>
    </row>
    <row r="1997" spans="2:16" x14ac:dyDescent="0.25">
      <c r="B1997" s="221" t="s">
        <v>73</v>
      </c>
      <c r="C1997" s="257" t="s">
        <v>1325</v>
      </c>
      <c r="D1997" s="258">
        <v>40709</v>
      </c>
      <c r="E1997" s="221" t="s">
        <v>337</v>
      </c>
      <c r="F1997" s="260" t="s">
        <v>129</v>
      </c>
      <c r="G1997" s="261">
        <v>156.81399999999999</v>
      </c>
      <c r="H1997" s="123">
        <f>+ICF[[#This Row],[Сума във Валута]]/RESOURCE!$F$2</f>
        <v>48.46265340243589</v>
      </c>
      <c r="I1997" s="259" t="s">
        <v>338</v>
      </c>
      <c r="J1997" s="119"/>
      <c r="K1997" s="119">
        <f t="shared" si="30"/>
        <v>44592</v>
      </c>
      <c r="L19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7" s="221" t="s">
        <v>321</v>
      </c>
      <c r="N1997" s="221" t="s">
        <v>956</v>
      </c>
      <c r="O1997" s="221" t="s">
        <v>4</v>
      </c>
      <c r="P1997" s="118"/>
    </row>
    <row r="1998" spans="2:16" x14ac:dyDescent="0.25">
      <c r="B1998" s="221" t="s">
        <v>73</v>
      </c>
      <c r="C1998" s="257" t="s">
        <v>1325</v>
      </c>
      <c r="D1998" s="258">
        <v>40790</v>
      </c>
      <c r="E1998" s="221" t="s">
        <v>337</v>
      </c>
      <c r="F1998" s="260" t="s">
        <v>129</v>
      </c>
      <c r="G1998" s="261">
        <v>179.36600000000001</v>
      </c>
      <c r="H1998" s="123">
        <f>+ICF[[#This Row],[Сума във Валута]]/RESOURCE!$F$2</f>
        <v>55.432246420481064</v>
      </c>
      <c r="I1998" s="259" t="s">
        <v>338</v>
      </c>
      <c r="J1998" s="119"/>
      <c r="K1998" s="119">
        <f t="shared" si="30"/>
        <v>44592</v>
      </c>
      <c r="L19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8" s="221" t="s">
        <v>321</v>
      </c>
      <c r="N1998" s="221" t="s">
        <v>956</v>
      </c>
      <c r="O1998" s="221" t="s">
        <v>4</v>
      </c>
      <c r="P1998" s="118"/>
    </row>
    <row r="1999" spans="2:16" x14ac:dyDescent="0.25">
      <c r="B1999" s="221" t="s">
        <v>73</v>
      </c>
      <c r="C1999" s="257" t="s">
        <v>1325</v>
      </c>
      <c r="D1999" s="258">
        <v>40810</v>
      </c>
      <c r="E1999" s="221" t="s">
        <v>337</v>
      </c>
      <c r="F1999" s="260" t="s">
        <v>129</v>
      </c>
      <c r="G1999" s="261">
        <v>337.41699999999997</v>
      </c>
      <c r="H1999" s="123">
        <f>+ICF[[#This Row],[Сума във Валута]]/RESOURCE!$F$2</f>
        <v>104.27718904619302</v>
      </c>
      <c r="I1999" s="259" t="s">
        <v>338</v>
      </c>
      <c r="J1999" s="119"/>
      <c r="K1999" s="119">
        <f t="shared" si="30"/>
        <v>44592</v>
      </c>
      <c r="L19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1999" s="221" t="s">
        <v>321</v>
      </c>
      <c r="N1999" s="221" t="s">
        <v>956</v>
      </c>
      <c r="O1999" s="221" t="s">
        <v>4</v>
      </c>
      <c r="P1999" s="118"/>
    </row>
    <row r="2000" spans="2:16" x14ac:dyDescent="0.25">
      <c r="B2000" s="221" t="s">
        <v>73</v>
      </c>
      <c r="C2000" s="257" t="s">
        <v>1325</v>
      </c>
      <c r="D2000" s="258">
        <v>40821</v>
      </c>
      <c r="E2000" s="221" t="s">
        <v>337</v>
      </c>
      <c r="F2000" s="260" t="s">
        <v>129</v>
      </c>
      <c r="G2000" s="261">
        <v>132.34899999999999</v>
      </c>
      <c r="H2000" s="123">
        <f>+ICF[[#This Row],[Сума във Валута]]/RESOURCE!$F$2</f>
        <v>40.901856436026044</v>
      </c>
      <c r="I2000" s="259" t="s">
        <v>338</v>
      </c>
      <c r="J2000" s="119"/>
      <c r="K2000" s="119">
        <f t="shared" si="30"/>
        <v>44592</v>
      </c>
      <c r="L20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00" s="221" t="s">
        <v>321</v>
      </c>
      <c r="N2000" s="221" t="s">
        <v>956</v>
      </c>
      <c r="O2000" s="221" t="s">
        <v>4</v>
      </c>
      <c r="P2000" s="118"/>
    </row>
    <row r="2001" spans="2:16" x14ac:dyDescent="0.25">
      <c r="B2001" s="221" t="s">
        <v>73</v>
      </c>
      <c r="C2001" s="257" t="s">
        <v>1325</v>
      </c>
      <c r="D2001" s="258">
        <v>40823</v>
      </c>
      <c r="E2001" s="221" t="s">
        <v>337</v>
      </c>
      <c r="F2001" s="260" t="s">
        <v>129</v>
      </c>
      <c r="G2001" s="261">
        <v>122.616</v>
      </c>
      <c r="H2001" s="123">
        <f>+ICF[[#This Row],[Сума във Валута]]/RESOURCE!$F$2</f>
        <v>37.893917058381774</v>
      </c>
      <c r="I2001" s="259" t="s">
        <v>338</v>
      </c>
      <c r="J2001" s="119"/>
      <c r="K2001" s="119">
        <f t="shared" si="30"/>
        <v>44592</v>
      </c>
      <c r="L20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01" s="221" t="s">
        <v>321</v>
      </c>
      <c r="N2001" s="221" t="s">
        <v>956</v>
      </c>
      <c r="O2001" s="221" t="s">
        <v>4</v>
      </c>
      <c r="P2001" s="118"/>
    </row>
    <row r="2002" spans="2:16" x14ac:dyDescent="0.25">
      <c r="B2002" s="221" t="s">
        <v>73</v>
      </c>
      <c r="C2002" s="257" t="s">
        <v>1325</v>
      </c>
      <c r="D2002" s="258">
        <v>40829</v>
      </c>
      <c r="E2002" s="221" t="s">
        <v>337</v>
      </c>
      <c r="F2002" s="260" t="s">
        <v>129</v>
      </c>
      <c r="G2002" s="261">
        <v>123.89</v>
      </c>
      <c r="H2002" s="123">
        <f>+ICF[[#This Row],[Сума във Валута]]/RESOURCE!$F$2</f>
        <v>38.28764096335648</v>
      </c>
      <c r="I2002" s="259" t="s">
        <v>338</v>
      </c>
      <c r="J2002" s="119"/>
      <c r="K2002" s="119">
        <f t="shared" si="30"/>
        <v>44592</v>
      </c>
      <c r="L20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02" s="221" t="s">
        <v>321</v>
      </c>
      <c r="N2002" s="221" t="s">
        <v>956</v>
      </c>
      <c r="O2002" s="221" t="s">
        <v>4</v>
      </c>
      <c r="P2002" s="118"/>
    </row>
    <row r="2003" spans="2:16" x14ac:dyDescent="0.25">
      <c r="B2003" s="221" t="s">
        <v>73</v>
      </c>
      <c r="C2003" s="257" t="s">
        <v>1325</v>
      </c>
      <c r="D2003" s="258">
        <v>40840</v>
      </c>
      <c r="E2003" s="221" t="s">
        <v>337</v>
      </c>
      <c r="F2003" s="260" t="s">
        <v>129</v>
      </c>
      <c r="G2003" s="261">
        <v>249.584</v>
      </c>
      <c r="H2003" s="123">
        <f>+ICF[[#This Row],[Сума във Валута]]/RESOURCE!$F$2</f>
        <v>77.132799920884366</v>
      </c>
      <c r="I2003" s="259" t="s">
        <v>338</v>
      </c>
      <c r="J2003" s="119"/>
      <c r="K2003" s="119">
        <f t="shared" si="30"/>
        <v>44592</v>
      </c>
      <c r="L20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03" s="221" t="s">
        <v>321</v>
      </c>
      <c r="N2003" s="221" t="s">
        <v>956</v>
      </c>
      <c r="O2003" s="221" t="s">
        <v>4</v>
      </c>
      <c r="P2003" s="118"/>
    </row>
    <row r="2004" spans="2:16" x14ac:dyDescent="0.25">
      <c r="B2004" s="221" t="s">
        <v>73</v>
      </c>
      <c r="C2004" s="257" t="s">
        <v>631</v>
      </c>
      <c r="D2004" s="258">
        <v>44742</v>
      </c>
      <c r="E2004" s="221" t="s">
        <v>337</v>
      </c>
      <c r="F2004" s="260" t="s">
        <v>129</v>
      </c>
      <c r="G2004" s="261">
        <v>4393.95</v>
      </c>
      <c r="H2004" s="123">
        <f>+ICF[[#This Row],[Сума във Валута]]/RESOURCE!$F$2</f>
        <v>1357.9302608034563</v>
      </c>
      <c r="I2004" s="259" t="s">
        <v>338</v>
      </c>
      <c r="J2004" s="119"/>
      <c r="K2004" s="119">
        <f t="shared" si="30"/>
        <v>44592</v>
      </c>
      <c r="L20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04" s="221" t="s">
        <v>321</v>
      </c>
      <c r="N2004" s="221" t="s">
        <v>956</v>
      </c>
      <c r="O2004" s="221" t="s">
        <v>4</v>
      </c>
      <c r="P2004" s="118"/>
    </row>
    <row r="2005" spans="2:16" x14ac:dyDescent="0.25">
      <c r="B2005" s="221" t="s">
        <v>73</v>
      </c>
      <c r="C2005" s="257" t="s">
        <v>855</v>
      </c>
      <c r="D2005" s="258">
        <v>44635</v>
      </c>
      <c r="E2005" s="221" t="s">
        <v>337</v>
      </c>
      <c r="F2005" s="260" t="s">
        <v>129</v>
      </c>
      <c r="G2005" s="261">
        <v>431.38</v>
      </c>
      <c r="H2005" s="123">
        <f>+ICF[[#This Row],[Сума във Валута]]/RESOURCE!$F$2</f>
        <v>133.31602678805973</v>
      </c>
      <c r="I2005" s="259" t="s">
        <v>338</v>
      </c>
      <c r="J2005" s="119"/>
      <c r="K2005" s="119">
        <f t="shared" si="30"/>
        <v>44592</v>
      </c>
      <c r="L20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005" s="221" t="s">
        <v>321</v>
      </c>
      <c r="N2005" s="221" t="s">
        <v>956</v>
      </c>
      <c r="O2005" s="221" t="s">
        <v>4</v>
      </c>
      <c r="P2005" s="118"/>
    </row>
    <row r="2006" spans="2:16" x14ac:dyDescent="0.25">
      <c r="B2006" s="221" t="s">
        <v>73</v>
      </c>
      <c r="C2006" s="257" t="s">
        <v>855</v>
      </c>
      <c r="D2006" s="258">
        <v>44635</v>
      </c>
      <c r="E2006" s="221" t="s">
        <v>337</v>
      </c>
      <c r="F2006" s="260" t="s">
        <v>129</v>
      </c>
      <c r="G2006" s="261">
        <v>429</v>
      </c>
      <c r="H2006" s="123">
        <f>+ICF[[#This Row],[Сума във Валута]]/RESOURCE!$F$2</f>
        <v>132.58049861393116</v>
      </c>
      <c r="I2006" s="259" t="s">
        <v>338</v>
      </c>
      <c r="J2006" s="119"/>
      <c r="K2006" s="119">
        <f t="shared" si="30"/>
        <v>44592</v>
      </c>
      <c r="L20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006" s="221" t="s">
        <v>321</v>
      </c>
      <c r="N2006" s="221" t="s">
        <v>956</v>
      </c>
      <c r="O2006" s="221" t="s">
        <v>4</v>
      </c>
      <c r="P2006" s="118"/>
    </row>
    <row r="2007" spans="2:16" x14ac:dyDescent="0.25">
      <c r="B2007" s="221" t="s">
        <v>73</v>
      </c>
      <c r="C2007" s="257" t="s">
        <v>855</v>
      </c>
      <c r="D2007" s="258">
        <v>44642</v>
      </c>
      <c r="E2007" s="221" t="s">
        <v>337</v>
      </c>
      <c r="F2007" s="260" t="s">
        <v>129</v>
      </c>
      <c r="G2007" s="261">
        <v>214.8</v>
      </c>
      <c r="H2007" s="123">
        <f>+ICF[[#This Row],[Сума във Валута]]/RESOURCE!$F$2</f>
        <v>66.382962942359939</v>
      </c>
      <c r="I2007" s="259" t="s">
        <v>338</v>
      </c>
      <c r="J2007" s="119"/>
      <c r="K2007" s="119">
        <f t="shared" si="30"/>
        <v>44592</v>
      </c>
      <c r="L20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007" s="221" t="s">
        <v>321</v>
      </c>
      <c r="N2007" s="221" t="s">
        <v>956</v>
      </c>
      <c r="O2007" s="221" t="s">
        <v>4</v>
      </c>
      <c r="P2007" s="118"/>
    </row>
    <row r="2008" spans="2:16" x14ac:dyDescent="0.25">
      <c r="B2008" s="221" t="s">
        <v>73</v>
      </c>
      <c r="C2008" s="257" t="s">
        <v>855</v>
      </c>
      <c r="D2008" s="258">
        <v>44661</v>
      </c>
      <c r="E2008" s="221" t="s">
        <v>337</v>
      </c>
      <c r="F2008" s="260" t="s">
        <v>129</v>
      </c>
      <c r="G2008" s="261">
        <v>1107.3</v>
      </c>
      <c r="H2008" s="123">
        <f>+ICF[[#This Row],[Сума във Валута]]/RESOURCE!$F$2</f>
        <v>342.20602824057335</v>
      </c>
      <c r="I2008" s="259" t="s">
        <v>338</v>
      </c>
      <c r="J2008" s="119"/>
      <c r="K2008" s="119">
        <f t="shared" si="30"/>
        <v>44592</v>
      </c>
      <c r="L20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08" s="221" t="s">
        <v>321</v>
      </c>
      <c r="N2008" s="221" t="s">
        <v>956</v>
      </c>
      <c r="O2008" s="221" t="s">
        <v>4</v>
      </c>
      <c r="P2008" s="118"/>
    </row>
    <row r="2009" spans="2:16" x14ac:dyDescent="0.25">
      <c r="B2009" s="221" t="s">
        <v>73</v>
      </c>
      <c r="C2009" s="257" t="s">
        <v>855</v>
      </c>
      <c r="D2009" s="258">
        <v>44670</v>
      </c>
      <c r="E2009" s="221" t="s">
        <v>337</v>
      </c>
      <c r="F2009" s="260" t="s">
        <v>129</v>
      </c>
      <c r="G2009" s="261">
        <v>166.01</v>
      </c>
      <c r="H2009" s="123">
        <f>+ICF[[#This Row],[Сума във Валута]]/RESOURCE!$F$2</f>
        <v>51.304635372724263</v>
      </c>
      <c r="I2009" s="259" t="s">
        <v>338</v>
      </c>
      <c r="J2009" s="119"/>
      <c r="K2009" s="119">
        <f t="shared" si="30"/>
        <v>44592</v>
      </c>
      <c r="L20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09" s="221" t="s">
        <v>321</v>
      </c>
      <c r="N2009" s="221" t="s">
        <v>956</v>
      </c>
      <c r="O2009" s="221" t="s">
        <v>4</v>
      </c>
      <c r="P2009" s="118"/>
    </row>
    <row r="2010" spans="2:16" x14ac:dyDescent="0.25">
      <c r="B2010" s="221" t="s">
        <v>73</v>
      </c>
      <c r="C2010" s="257" t="s">
        <v>785</v>
      </c>
      <c r="D2010" s="258">
        <v>44588</v>
      </c>
      <c r="E2010" s="221" t="s">
        <v>337</v>
      </c>
      <c r="F2010" s="260" t="s">
        <v>129</v>
      </c>
      <c r="G2010" s="261">
        <v>987.30799999999999</v>
      </c>
      <c r="H2010" s="123">
        <f>+ICF[[#This Row],[Сума във Валута]]/RESOURCE!$F$2</f>
        <v>305.12304644644087</v>
      </c>
      <c r="I2010" s="259" t="s">
        <v>338</v>
      </c>
      <c r="J2010" s="119"/>
      <c r="K2010" s="119">
        <f t="shared" si="30"/>
        <v>44592</v>
      </c>
      <c r="L20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10" s="221" t="s">
        <v>321</v>
      </c>
      <c r="N2010" s="221" t="s">
        <v>956</v>
      </c>
      <c r="O2010" s="221" t="s">
        <v>4</v>
      </c>
      <c r="P2010" s="118"/>
    </row>
    <row r="2011" spans="2:16" x14ac:dyDescent="0.25">
      <c r="B2011" s="221" t="s">
        <v>73</v>
      </c>
      <c r="C2011" s="257" t="s">
        <v>785</v>
      </c>
      <c r="D2011" s="258">
        <v>44588</v>
      </c>
      <c r="E2011" s="221" t="s">
        <v>337</v>
      </c>
      <c r="F2011" s="260" t="s">
        <v>129</v>
      </c>
      <c r="G2011" s="261">
        <v>2969.0749999999998</v>
      </c>
      <c r="H2011" s="123">
        <f>+ICF[[#This Row],[Сума във Валута]]/RESOURCE!$F$2</f>
        <v>917.57912336167271</v>
      </c>
      <c r="I2011" s="259" t="s">
        <v>338</v>
      </c>
      <c r="J2011" s="119"/>
      <c r="K2011" s="119">
        <f t="shared" si="30"/>
        <v>44592</v>
      </c>
      <c r="L20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11" s="221" t="s">
        <v>321</v>
      </c>
      <c r="N2011" s="221" t="s">
        <v>956</v>
      </c>
      <c r="O2011" s="221" t="s">
        <v>4</v>
      </c>
      <c r="P2011" s="118"/>
    </row>
    <row r="2012" spans="2:16" x14ac:dyDescent="0.25">
      <c r="B2012" s="221" t="s">
        <v>73</v>
      </c>
      <c r="C2012" s="257" t="s">
        <v>785</v>
      </c>
      <c r="D2012" s="258">
        <v>44588</v>
      </c>
      <c r="E2012" s="221" t="s">
        <v>337</v>
      </c>
      <c r="F2012" s="260" t="s">
        <v>129</v>
      </c>
      <c r="G2012" s="261">
        <v>147.839</v>
      </c>
      <c r="H2012" s="123">
        <f>+ICF[[#This Row],[Сума във Валута]]/RESOURCE!$F$2</f>
        <v>45.688970476888038</v>
      </c>
      <c r="I2012" s="259" t="s">
        <v>338</v>
      </c>
      <c r="J2012" s="119"/>
      <c r="K2012" s="119">
        <f t="shared" si="30"/>
        <v>44592</v>
      </c>
      <c r="L20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12" s="221" t="s">
        <v>321</v>
      </c>
      <c r="N2012" s="221" t="s">
        <v>956</v>
      </c>
      <c r="O2012" s="221" t="s">
        <v>4</v>
      </c>
      <c r="P2012" s="118"/>
    </row>
    <row r="2013" spans="2:16" x14ac:dyDescent="0.25">
      <c r="B2013" s="221" t="s">
        <v>73</v>
      </c>
      <c r="C2013" s="257" t="s">
        <v>785</v>
      </c>
      <c r="D2013" s="258">
        <v>44622</v>
      </c>
      <c r="E2013" s="221" t="s">
        <v>337</v>
      </c>
      <c r="F2013" s="260" t="s">
        <v>129</v>
      </c>
      <c r="G2013" s="261">
        <v>3108.2310000000002</v>
      </c>
      <c r="H2013" s="123">
        <f>+ICF[[#This Row],[Сума във Валута]]/RESOURCE!$F$2</f>
        <v>960.58465218479682</v>
      </c>
      <c r="I2013" s="259" t="s">
        <v>338</v>
      </c>
      <c r="J2013" s="119"/>
      <c r="K2013" s="119">
        <f t="shared" si="30"/>
        <v>44592</v>
      </c>
      <c r="L20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13" s="221" t="s">
        <v>321</v>
      </c>
      <c r="N2013" s="221" t="s">
        <v>956</v>
      </c>
      <c r="O2013" s="221" t="s">
        <v>4</v>
      </c>
      <c r="P2013" s="118"/>
    </row>
    <row r="2014" spans="2:16" x14ac:dyDescent="0.25">
      <c r="B2014" s="221" t="s">
        <v>73</v>
      </c>
      <c r="C2014" s="257" t="s">
        <v>785</v>
      </c>
      <c r="D2014" s="258">
        <v>44622</v>
      </c>
      <c r="E2014" s="221" t="s">
        <v>337</v>
      </c>
      <c r="F2014" s="260" t="s">
        <v>129</v>
      </c>
      <c r="G2014" s="261">
        <v>2846.4780000000001</v>
      </c>
      <c r="H2014" s="123">
        <f>+ICF[[#This Row],[Сума във Валута]]/RESOURCE!$F$2</f>
        <v>879.69107816686596</v>
      </c>
      <c r="I2014" s="259" t="s">
        <v>338</v>
      </c>
      <c r="J2014" s="119"/>
      <c r="K2014" s="119">
        <f t="shared" si="30"/>
        <v>44592</v>
      </c>
      <c r="L20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14" s="221" t="s">
        <v>321</v>
      </c>
      <c r="N2014" s="221" t="s">
        <v>956</v>
      </c>
      <c r="O2014" s="221" t="s">
        <v>4</v>
      </c>
      <c r="P2014" s="118"/>
    </row>
    <row r="2015" spans="2:16" x14ac:dyDescent="0.25">
      <c r="B2015" s="221" t="s">
        <v>73</v>
      </c>
      <c r="C2015" s="257" t="s">
        <v>785</v>
      </c>
      <c r="D2015" s="258">
        <v>44622</v>
      </c>
      <c r="E2015" s="221" t="s">
        <v>337</v>
      </c>
      <c r="F2015" s="260" t="s">
        <v>129</v>
      </c>
      <c r="G2015" s="261">
        <v>390.928</v>
      </c>
      <c r="H2015" s="123">
        <f>+ICF[[#This Row],[Сума във Валута]]/RESOURCE!$F$2</f>
        <v>120.81452019148456</v>
      </c>
      <c r="I2015" s="259" t="s">
        <v>338</v>
      </c>
      <c r="J2015" s="119"/>
      <c r="K2015" s="119">
        <f t="shared" si="30"/>
        <v>44592</v>
      </c>
      <c r="L20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15" s="221" t="s">
        <v>321</v>
      </c>
      <c r="N2015" s="221" t="s">
        <v>956</v>
      </c>
      <c r="O2015" s="221" t="s">
        <v>4</v>
      </c>
      <c r="P2015" s="118"/>
    </row>
    <row r="2016" spans="2:16" x14ac:dyDescent="0.25">
      <c r="B2016" s="221" t="s">
        <v>73</v>
      </c>
      <c r="C2016" s="257" t="s">
        <v>785</v>
      </c>
      <c r="D2016" s="258">
        <v>44622</v>
      </c>
      <c r="E2016" s="221" t="s">
        <v>337</v>
      </c>
      <c r="F2016" s="260" t="s">
        <v>129</v>
      </c>
      <c r="G2016" s="261">
        <v>2540.9029999999998</v>
      </c>
      <c r="H2016" s="123">
        <f>+ICF[[#This Row],[Сума във Валута]]/RESOURCE!$F$2</f>
        <v>785.25451438143</v>
      </c>
      <c r="I2016" s="259" t="s">
        <v>338</v>
      </c>
      <c r="J2016" s="119"/>
      <c r="K2016" s="119">
        <f t="shared" si="30"/>
        <v>44592</v>
      </c>
      <c r="L20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16" s="221" t="s">
        <v>321</v>
      </c>
      <c r="N2016" s="221" t="s">
        <v>956</v>
      </c>
      <c r="O2016" s="221" t="s">
        <v>4</v>
      </c>
      <c r="P2016" s="118"/>
    </row>
    <row r="2017" spans="2:16" x14ac:dyDescent="0.25">
      <c r="B2017" s="221" t="s">
        <v>73</v>
      </c>
      <c r="C2017" s="257" t="s">
        <v>785</v>
      </c>
      <c r="D2017" s="258">
        <v>44622</v>
      </c>
      <c r="E2017" s="221" t="s">
        <v>337</v>
      </c>
      <c r="F2017" s="260" t="s">
        <v>129</v>
      </c>
      <c r="G2017" s="261">
        <v>3868.7089999999998</v>
      </c>
      <c r="H2017" s="123">
        <f>+ICF[[#This Row],[Сума във Валута]]/RESOURCE!$F$2</f>
        <v>1195.606918909564</v>
      </c>
      <c r="I2017" s="259" t="s">
        <v>338</v>
      </c>
      <c r="J2017" s="119"/>
      <c r="K2017" s="119">
        <f t="shared" si="30"/>
        <v>44592</v>
      </c>
      <c r="L20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17" s="221" t="s">
        <v>321</v>
      </c>
      <c r="N2017" s="221" t="s">
        <v>956</v>
      </c>
      <c r="O2017" s="221" t="s">
        <v>4</v>
      </c>
      <c r="P2017" s="118"/>
    </row>
    <row r="2018" spans="2:16" x14ac:dyDescent="0.25">
      <c r="B2018" s="221" t="s">
        <v>73</v>
      </c>
      <c r="C2018" s="257" t="s">
        <v>785</v>
      </c>
      <c r="D2018" s="258">
        <v>44622</v>
      </c>
      <c r="E2018" s="221" t="s">
        <v>337</v>
      </c>
      <c r="F2018" s="260" t="s">
        <v>129</v>
      </c>
      <c r="G2018" s="261">
        <v>0.6</v>
      </c>
      <c r="H2018" s="123">
        <f>+ICF[[#This Row],[Сума във Валута]]/RESOURCE!$F$2</f>
        <v>0.18542727078871488</v>
      </c>
      <c r="I2018" s="259" t="s">
        <v>338</v>
      </c>
      <c r="J2018" s="119"/>
      <c r="K2018" s="119">
        <f t="shared" si="30"/>
        <v>44592</v>
      </c>
      <c r="L20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18" s="221" t="s">
        <v>321</v>
      </c>
      <c r="N2018" s="221" t="s">
        <v>956</v>
      </c>
      <c r="O2018" s="221" t="s">
        <v>4</v>
      </c>
      <c r="P2018" s="118"/>
    </row>
    <row r="2019" spans="2:16" x14ac:dyDescent="0.25">
      <c r="B2019" s="221" t="s">
        <v>73</v>
      </c>
      <c r="C2019" s="257" t="s">
        <v>785</v>
      </c>
      <c r="D2019" s="258">
        <v>44622</v>
      </c>
      <c r="E2019" s="221" t="s">
        <v>337</v>
      </c>
      <c r="F2019" s="260" t="s">
        <v>129</v>
      </c>
      <c r="G2019" s="261">
        <v>288.87799999999999</v>
      </c>
      <c r="H2019" s="123">
        <f>+ICF[[#This Row],[Сума във Валута]]/RESOURCE!$F$2</f>
        <v>89.276431884837294</v>
      </c>
      <c r="I2019" s="259" t="s">
        <v>338</v>
      </c>
      <c r="J2019" s="119"/>
      <c r="K2019" s="119">
        <f t="shared" si="30"/>
        <v>44592</v>
      </c>
      <c r="L20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19" s="221" t="s">
        <v>321</v>
      </c>
      <c r="N2019" s="221" t="s">
        <v>956</v>
      </c>
      <c r="O2019" s="221" t="s">
        <v>4</v>
      </c>
      <c r="P2019" s="118"/>
    </row>
    <row r="2020" spans="2:16" x14ac:dyDescent="0.25">
      <c r="B2020" s="221" t="s">
        <v>73</v>
      </c>
      <c r="C2020" s="257" t="s">
        <v>785</v>
      </c>
      <c r="D2020" s="258">
        <v>44622</v>
      </c>
      <c r="E2020" s="221" t="s">
        <v>337</v>
      </c>
      <c r="F2020" s="260" t="s">
        <v>129</v>
      </c>
      <c r="G2020" s="261">
        <v>523.53599999999994</v>
      </c>
      <c r="H2020" s="123">
        <f>+ICF[[#This Row],[Сума във Валута]]/RESOURCE!$F$2</f>
        <v>161.79641939940106</v>
      </c>
      <c r="I2020" s="259" t="s">
        <v>338</v>
      </c>
      <c r="J2020" s="119"/>
      <c r="K2020" s="119">
        <f t="shared" si="30"/>
        <v>44592</v>
      </c>
      <c r="L20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20" s="221" t="s">
        <v>321</v>
      </c>
      <c r="N2020" s="221" t="s">
        <v>956</v>
      </c>
      <c r="O2020" s="221" t="s">
        <v>4</v>
      </c>
      <c r="P2020" s="118"/>
    </row>
    <row r="2021" spans="2:16" x14ac:dyDescent="0.25">
      <c r="B2021" s="221" t="s">
        <v>73</v>
      </c>
      <c r="C2021" s="257" t="s">
        <v>785</v>
      </c>
      <c r="D2021" s="258">
        <v>44622</v>
      </c>
      <c r="E2021" s="221" t="s">
        <v>337</v>
      </c>
      <c r="F2021" s="260" t="s">
        <v>129</v>
      </c>
      <c r="G2021" s="261">
        <v>231.79900000000001</v>
      </c>
      <c r="H2021" s="123">
        <f>+ICF[[#This Row],[Сума във Валута]]/RESOURCE!$F$2</f>
        <v>71.636426569255548</v>
      </c>
      <c r="I2021" s="259" t="s">
        <v>338</v>
      </c>
      <c r="J2021" s="119"/>
      <c r="K2021" s="119">
        <f t="shared" si="30"/>
        <v>44592</v>
      </c>
      <c r="L20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21" s="221" t="s">
        <v>321</v>
      </c>
      <c r="N2021" s="221" t="s">
        <v>956</v>
      </c>
      <c r="O2021" s="221" t="s">
        <v>4</v>
      </c>
      <c r="P2021" s="118"/>
    </row>
    <row r="2022" spans="2:16" x14ac:dyDescent="0.25">
      <c r="B2022" s="221" t="s">
        <v>73</v>
      </c>
      <c r="C2022" s="257" t="s">
        <v>1180</v>
      </c>
      <c r="D2022" s="258">
        <v>44621</v>
      </c>
      <c r="E2022" s="221" t="s">
        <v>337</v>
      </c>
      <c r="F2022" s="260" t="s">
        <v>129</v>
      </c>
      <c r="G2022" s="261">
        <v>166.01</v>
      </c>
      <c r="H2022" s="123">
        <f>+ICF[[#This Row],[Сума във Валута]]/RESOURCE!$F$2</f>
        <v>51.304635372724263</v>
      </c>
      <c r="I2022" s="259" t="s">
        <v>338</v>
      </c>
      <c r="J2022" s="119"/>
      <c r="K2022" s="119">
        <f t="shared" si="30"/>
        <v>44592</v>
      </c>
      <c r="L20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22" s="221" t="s">
        <v>321</v>
      </c>
      <c r="N2022" s="221" t="s">
        <v>956</v>
      </c>
      <c r="O2022" s="221" t="s">
        <v>4</v>
      </c>
      <c r="P2022" s="118"/>
    </row>
    <row r="2023" spans="2:16" x14ac:dyDescent="0.25">
      <c r="B2023" s="221" t="s">
        <v>73</v>
      </c>
      <c r="C2023" s="257" t="s">
        <v>1180</v>
      </c>
      <c r="D2023" s="258">
        <v>44628</v>
      </c>
      <c r="E2023" s="221" t="s">
        <v>337</v>
      </c>
      <c r="F2023" s="260" t="s">
        <v>129</v>
      </c>
      <c r="G2023" s="261">
        <v>1188.22</v>
      </c>
      <c r="H2023" s="123">
        <f>+ICF[[#This Row],[Сума във Валута]]/RESOURCE!$F$2</f>
        <v>367.21398616094467</v>
      </c>
      <c r="I2023" s="259" t="s">
        <v>338</v>
      </c>
      <c r="J2023" s="119"/>
      <c r="K2023" s="119">
        <f t="shared" si="30"/>
        <v>44592</v>
      </c>
      <c r="L20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2023" s="221" t="s">
        <v>321</v>
      </c>
      <c r="N2023" s="221" t="s">
        <v>956</v>
      </c>
      <c r="O2023" s="221" t="s">
        <v>4</v>
      </c>
      <c r="P2023" s="118"/>
    </row>
    <row r="2024" spans="2:16" x14ac:dyDescent="0.25">
      <c r="B2024" s="221" t="s">
        <v>73</v>
      </c>
      <c r="C2024" s="257" t="s">
        <v>1180</v>
      </c>
      <c r="D2024" s="258">
        <v>44666</v>
      </c>
      <c r="E2024" s="221" t="s">
        <v>337</v>
      </c>
      <c r="F2024" s="260" t="s">
        <v>129</v>
      </c>
      <c r="G2024" s="261">
        <v>166.01</v>
      </c>
      <c r="H2024" s="123">
        <f>+ICF[[#This Row],[Сума във Валута]]/RESOURCE!$F$2</f>
        <v>51.304635372724263</v>
      </c>
      <c r="I2024" s="259" t="s">
        <v>338</v>
      </c>
      <c r="J2024" s="119"/>
      <c r="K2024" s="119">
        <f t="shared" si="30"/>
        <v>44592</v>
      </c>
      <c r="L20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24" s="221" t="s">
        <v>321</v>
      </c>
      <c r="N2024" s="221" t="s">
        <v>956</v>
      </c>
      <c r="O2024" s="221" t="s">
        <v>4</v>
      </c>
      <c r="P2024" s="118"/>
    </row>
    <row r="2025" spans="2:16" x14ac:dyDescent="0.25">
      <c r="B2025" s="221" t="s">
        <v>73</v>
      </c>
      <c r="C2025" s="257" t="s">
        <v>592</v>
      </c>
      <c r="D2025" s="258">
        <v>44252</v>
      </c>
      <c r="E2025" s="221" t="s">
        <v>337</v>
      </c>
      <c r="F2025" s="260" t="s">
        <v>129</v>
      </c>
      <c r="G2025" s="261">
        <v>-4</v>
      </c>
      <c r="H2025" s="123">
        <f>+ICF[[#This Row],[Сума във Валута]]/RESOURCE!$F$2</f>
        <v>-1.2361818052580993</v>
      </c>
      <c r="I2025" s="259" t="s">
        <v>338</v>
      </c>
      <c r="J2025" s="119"/>
      <c r="K2025" s="119">
        <f t="shared" si="30"/>
        <v>44592</v>
      </c>
      <c r="L20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25" s="221" t="s">
        <v>321</v>
      </c>
      <c r="N2025" s="221" t="s">
        <v>956</v>
      </c>
      <c r="O2025" s="221" t="s">
        <v>4</v>
      </c>
      <c r="P2025" s="118"/>
    </row>
    <row r="2026" spans="2:16" x14ac:dyDescent="0.25">
      <c r="B2026" s="221" t="s">
        <v>73</v>
      </c>
      <c r="C2026" s="257" t="s">
        <v>592</v>
      </c>
      <c r="D2026" s="258">
        <v>44682</v>
      </c>
      <c r="E2026" s="221" t="s">
        <v>337</v>
      </c>
      <c r="F2026" s="260" t="s">
        <v>129</v>
      </c>
      <c r="G2026" s="261">
        <v>2841.8760000000002</v>
      </c>
      <c r="H2026" s="123">
        <f>+ICF[[#This Row],[Сума във Валута]]/RESOURCE!$F$2</f>
        <v>878.26885099991659</v>
      </c>
      <c r="I2026" s="259" t="s">
        <v>338</v>
      </c>
      <c r="J2026" s="119"/>
      <c r="K2026" s="119">
        <f t="shared" si="30"/>
        <v>44592</v>
      </c>
      <c r="L20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26" s="221" t="s">
        <v>321</v>
      </c>
      <c r="N2026" s="221" t="s">
        <v>956</v>
      </c>
      <c r="O2026" s="221" t="s">
        <v>4</v>
      </c>
      <c r="P2026" s="118"/>
    </row>
    <row r="2027" spans="2:16" x14ac:dyDescent="0.25">
      <c r="B2027" s="221" t="s">
        <v>73</v>
      </c>
      <c r="C2027" s="257" t="s">
        <v>692</v>
      </c>
      <c r="D2027" s="258">
        <v>44712</v>
      </c>
      <c r="E2027" s="221" t="s">
        <v>337</v>
      </c>
      <c r="F2027" s="260" t="s">
        <v>129</v>
      </c>
      <c r="G2027" s="261">
        <v>4211.6580000000004</v>
      </c>
      <c r="H2027" s="123">
        <f>+ICF[[#This Row],[Сума във Валута]]/RESOURCE!$F$2</f>
        <v>1301.5937473924291</v>
      </c>
      <c r="I2027" s="259" t="s">
        <v>338</v>
      </c>
      <c r="J2027" s="119"/>
      <c r="K2027" s="119">
        <f t="shared" si="30"/>
        <v>44592</v>
      </c>
      <c r="L20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27" s="221" t="s">
        <v>321</v>
      </c>
      <c r="N2027" s="221" t="s">
        <v>956</v>
      </c>
      <c r="O2027" s="221" t="s">
        <v>4</v>
      </c>
      <c r="P2027" s="118"/>
    </row>
    <row r="2028" spans="2:16" x14ac:dyDescent="0.25">
      <c r="B2028" s="221" t="s">
        <v>73</v>
      </c>
      <c r="C2028" s="257" t="s">
        <v>803</v>
      </c>
      <c r="D2028" s="258">
        <v>44648</v>
      </c>
      <c r="E2028" s="221" t="s">
        <v>337</v>
      </c>
      <c r="F2028" s="260" t="s">
        <v>129</v>
      </c>
      <c r="G2028" s="261">
        <v>2943.6260000000002</v>
      </c>
      <c r="H2028" s="123">
        <f>+ICF[[#This Row],[Сума във Валута]]/RESOURCE!$F$2</f>
        <v>909.71422567116952</v>
      </c>
      <c r="I2028" s="259" t="s">
        <v>338</v>
      </c>
      <c r="J2028" s="119"/>
      <c r="K2028" s="119">
        <f t="shared" si="30"/>
        <v>44592</v>
      </c>
      <c r="L20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28" s="221" t="s">
        <v>321</v>
      </c>
      <c r="N2028" s="221" t="s">
        <v>956</v>
      </c>
      <c r="O2028" s="221" t="s">
        <v>4</v>
      </c>
      <c r="P2028" s="118"/>
    </row>
    <row r="2029" spans="2:16" x14ac:dyDescent="0.25">
      <c r="B2029" s="221" t="s">
        <v>73</v>
      </c>
      <c r="C2029" s="257" t="s">
        <v>803</v>
      </c>
      <c r="D2029" s="258">
        <v>44682</v>
      </c>
      <c r="E2029" s="221" t="s">
        <v>337</v>
      </c>
      <c r="F2029" s="260" t="s">
        <v>129</v>
      </c>
      <c r="G2029" s="261">
        <v>14446.688</v>
      </c>
      <c r="H2029" s="123">
        <f>+ICF[[#This Row],[Сума във Валута]]/RESOURCE!$F$2</f>
        <v>4464.6832129601298</v>
      </c>
      <c r="I2029" s="259" t="s">
        <v>338</v>
      </c>
      <c r="J2029" s="119"/>
      <c r="K2029" s="119">
        <f t="shared" si="30"/>
        <v>44592</v>
      </c>
      <c r="L20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29" s="221" t="s">
        <v>321</v>
      </c>
      <c r="N2029" s="221" t="s">
        <v>956</v>
      </c>
      <c r="O2029" s="221" t="s">
        <v>4</v>
      </c>
      <c r="P2029" s="118"/>
    </row>
    <row r="2030" spans="2:16" x14ac:dyDescent="0.25">
      <c r="B2030" s="221" t="s">
        <v>73</v>
      </c>
      <c r="C2030" s="257" t="s">
        <v>1217</v>
      </c>
      <c r="D2030" s="258">
        <v>44649</v>
      </c>
      <c r="E2030" s="221" t="s">
        <v>337</v>
      </c>
      <c r="F2030" s="260" t="s">
        <v>129</v>
      </c>
      <c r="G2030" s="261">
        <v>7973.6</v>
      </c>
      <c r="H2030" s="123">
        <f>+ICF[[#This Row],[Сума във Валута]]/RESOURCE!$F$2</f>
        <v>2464.2048106014954</v>
      </c>
      <c r="I2030" s="259" t="s">
        <v>338</v>
      </c>
      <c r="J2030" s="119"/>
      <c r="K2030" s="119">
        <f t="shared" si="30"/>
        <v>44592</v>
      </c>
      <c r="L20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30" s="221" t="s">
        <v>321</v>
      </c>
      <c r="N2030" s="221" t="s">
        <v>956</v>
      </c>
      <c r="O2030" s="221" t="s">
        <v>4</v>
      </c>
      <c r="P2030" s="118"/>
    </row>
    <row r="2031" spans="2:16" x14ac:dyDescent="0.25">
      <c r="B2031" s="221" t="s">
        <v>73</v>
      </c>
      <c r="C2031" s="257" t="s">
        <v>1217</v>
      </c>
      <c r="D2031" s="258">
        <v>44682</v>
      </c>
      <c r="E2031" s="221" t="s">
        <v>337</v>
      </c>
      <c r="F2031" s="260" t="s">
        <v>129</v>
      </c>
      <c r="G2031" s="261">
        <v>7973.6</v>
      </c>
      <c r="H2031" s="123">
        <f>+ICF[[#This Row],[Сума във Валута]]/RESOURCE!$F$2</f>
        <v>2464.2048106014954</v>
      </c>
      <c r="I2031" s="259" t="s">
        <v>338</v>
      </c>
      <c r="J2031" s="119"/>
      <c r="K2031" s="119">
        <f t="shared" si="30"/>
        <v>44592</v>
      </c>
      <c r="L20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31" s="221" t="s">
        <v>321</v>
      </c>
      <c r="N2031" s="221" t="s">
        <v>956</v>
      </c>
      <c r="O2031" s="221" t="s">
        <v>4</v>
      </c>
      <c r="P2031" s="118"/>
    </row>
    <row r="2032" spans="2:16" x14ac:dyDescent="0.25">
      <c r="B2032" s="221" t="s">
        <v>73</v>
      </c>
      <c r="C2032" s="257" t="s">
        <v>877</v>
      </c>
      <c r="D2032" s="258">
        <v>44591</v>
      </c>
      <c r="E2032" s="221" t="s">
        <v>337</v>
      </c>
      <c r="F2032" s="260" t="s">
        <v>129</v>
      </c>
      <c r="G2032" s="261">
        <v>1958.15</v>
      </c>
      <c r="H2032" s="123">
        <f>+ICF[[#This Row],[Сума във Валута]]/RESOURCE!$F$2</f>
        <v>605.15735049153682</v>
      </c>
      <c r="I2032" s="259" t="s">
        <v>338</v>
      </c>
      <c r="J2032" s="119"/>
      <c r="K2032" s="119">
        <f t="shared" si="30"/>
        <v>44592</v>
      </c>
      <c r="L20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32" s="221" t="s">
        <v>321</v>
      </c>
      <c r="N2032" s="221" t="s">
        <v>956</v>
      </c>
      <c r="O2032" s="221" t="s">
        <v>4</v>
      </c>
      <c r="P2032" s="118"/>
    </row>
    <row r="2033" spans="2:16" x14ac:dyDescent="0.25">
      <c r="B2033" s="221" t="s">
        <v>73</v>
      </c>
      <c r="C2033" s="257" t="s">
        <v>877</v>
      </c>
      <c r="D2033" s="258">
        <v>44606</v>
      </c>
      <c r="E2033" s="221" t="s">
        <v>337</v>
      </c>
      <c r="F2033" s="260" t="s">
        <v>129</v>
      </c>
      <c r="G2033" s="261">
        <v>1958.15</v>
      </c>
      <c r="H2033" s="123">
        <f>+ICF[[#This Row],[Сума във Валута]]/RESOURCE!$F$2</f>
        <v>605.15735049153682</v>
      </c>
      <c r="I2033" s="259" t="s">
        <v>338</v>
      </c>
      <c r="J2033" s="119"/>
      <c r="K2033" s="119">
        <f t="shared" si="30"/>
        <v>44592</v>
      </c>
      <c r="L20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033" s="221" t="s">
        <v>321</v>
      </c>
      <c r="N2033" s="221" t="s">
        <v>956</v>
      </c>
      <c r="O2033" s="221" t="s">
        <v>4</v>
      </c>
      <c r="P2033" s="118"/>
    </row>
    <row r="2034" spans="2:16" x14ac:dyDescent="0.25">
      <c r="B2034" s="221" t="s">
        <v>73</v>
      </c>
      <c r="C2034" s="257" t="s">
        <v>877</v>
      </c>
      <c r="D2034" s="258">
        <v>44616</v>
      </c>
      <c r="E2034" s="221" t="s">
        <v>337</v>
      </c>
      <c r="F2034" s="260" t="s">
        <v>129</v>
      </c>
      <c r="G2034" s="261">
        <v>1958.15</v>
      </c>
      <c r="H2034" s="123">
        <f>+ICF[[#This Row],[Сума във Валута]]/RESOURCE!$F$2</f>
        <v>605.15735049153682</v>
      </c>
      <c r="I2034" s="259" t="s">
        <v>338</v>
      </c>
      <c r="J2034" s="119"/>
      <c r="K2034" s="119">
        <f t="shared" si="30"/>
        <v>44592</v>
      </c>
      <c r="L20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034" s="221" t="s">
        <v>321</v>
      </c>
      <c r="N2034" s="221" t="s">
        <v>956</v>
      </c>
      <c r="O2034" s="221" t="s">
        <v>4</v>
      </c>
      <c r="P2034" s="118"/>
    </row>
    <row r="2035" spans="2:16" x14ac:dyDescent="0.25">
      <c r="B2035" s="221" t="s">
        <v>73</v>
      </c>
      <c r="C2035" s="257" t="s">
        <v>877</v>
      </c>
      <c r="D2035" s="258">
        <v>44641</v>
      </c>
      <c r="E2035" s="221" t="s">
        <v>337</v>
      </c>
      <c r="F2035" s="260" t="s">
        <v>129</v>
      </c>
      <c r="G2035" s="261">
        <v>2386.5500000000002</v>
      </c>
      <c r="H2035" s="123">
        <f>+ICF[[#This Row],[Сума във Валута]]/RESOURCE!$F$2</f>
        <v>737.55242183467931</v>
      </c>
      <c r="I2035" s="259" t="s">
        <v>338</v>
      </c>
      <c r="J2035" s="119"/>
      <c r="K2035" s="119">
        <f t="shared" si="30"/>
        <v>44592</v>
      </c>
      <c r="L20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035" s="221" t="s">
        <v>321</v>
      </c>
      <c r="N2035" s="221" t="s">
        <v>956</v>
      </c>
      <c r="O2035" s="221" t="s">
        <v>4</v>
      </c>
      <c r="P2035" s="118"/>
    </row>
    <row r="2036" spans="2:16" x14ac:dyDescent="0.25">
      <c r="B2036" s="221" t="s">
        <v>73</v>
      </c>
      <c r="C2036" s="257" t="s">
        <v>877</v>
      </c>
      <c r="D2036" s="258">
        <v>44676</v>
      </c>
      <c r="E2036" s="221" t="s">
        <v>337</v>
      </c>
      <c r="F2036" s="260" t="s">
        <v>129</v>
      </c>
      <c r="G2036" s="261">
        <v>783.62</v>
      </c>
      <c r="H2036" s="123">
        <f>+ICF[[#This Row],[Сума във Валута]]/RESOURCE!$F$2</f>
        <v>242.17419655908793</v>
      </c>
      <c r="I2036" s="259" t="s">
        <v>338</v>
      </c>
      <c r="J2036" s="119"/>
      <c r="K2036" s="119">
        <f t="shared" si="30"/>
        <v>44592</v>
      </c>
      <c r="L20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36" s="221" t="s">
        <v>321</v>
      </c>
      <c r="N2036" s="221" t="s">
        <v>956</v>
      </c>
      <c r="O2036" s="221" t="s">
        <v>4</v>
      </c>
      <c r="P2036" s="118"/>
    </row>
    <row r="2037" spans="2:16" x14ac:dyDescent="0.25">
      <c r="B2037" s="221" t="s">
        <v>73</v>
      </c>
      <c r="C2037" s="257" t="s">
        <v>877</v>
      </c>
      <c r="D2037" s="258">
        <v>44679</v>
      </c>
      <c r="E2037" s="221" t="s">
        <v>337</v>
      </c>
      <c r="F2037" s="260" t="s">
        <v>129</v>
      </c>
      <c r="G2037" s="261">
        <v>1566.64</v>
      </c>
      <c r="H2037" s="123">
        <f>+ICF[[#This Row],[Сума във Валута]]/RESOURCE!$F$2</f>
        <v>484.16296584738723</v>
      </c>
      <c r="I2037" s="259" t="s">
        <v>338</v>
      </c>
      <c r="J2037" s="119"/>
      <c r="K2037" s="119">
        <f t="shared" si="30"/>
        <v>44592</v>
      </c>
      <c r="L20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37" s="221" t="s">
        <v>321</v>
      </c>
      <c r="N2037" s="221" t="s">
        <v>956</v>
      </c>
      <c r="O2037" s="221" t="s">
        <v>4</v>
      </c>
      <c r="P2037" s="118"/>
    </row>
    <row r="2038" spans="2:16" x14ac:dyDescent="0.25">
      <c r="B2038" s="221" t="s">
        <v>73</v>
      </c>
      <c r="C2038" s="257" t="s">
        <v>433</v>
      </c>
      <c r="D2038" s="258">
        <v>44501</v>
      </c>
      <c r="E2038" s="221" t="s">
        <v>337</v>
      </c>
      <c r="F2038" s="260" t="s">
        <v>129</v>
      </c>
      <c r="G2038" s="261">
        <v>1352.1130000000001</v>
      </c>
      <c r="H2038" s="123">
        <f>+ICF[[#This Row],[Сума във Валута]]/RESOURCE!$F$2</f>
        <v>417.86437231323612</v>
      </c>
      <c r="I2038" s="259" t="s">
        <v>338</v>
      </c>
      <c r="J2038" s="119"/>
      <c r="K2038" s="119">
        <f t="shared" si="30"/>
        <v>44592</v>
      </c>
      <c r="L20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38" s="221" t="s">
        <v>321</v>
      </c>
      <c r="N2038" s="221" t="s">
        <v>956</v>
      </c>
      <c r="O2038" s="221" t="s">
        <v>4</v>
      </c>
      <c r="P2038" s="118"/>
    </row>
    <row r="2039" spans="2:16" x14ac:dyDescent="0.25">
      <c r="B2039" s="221" t="s">
        <v>73</v>
      </c>
      <c r="C2039" s="257" t="s">
        <v>433</v>
      </c>
      <c r="D2039" s="258">
        <v>44507</v>
      </c>
      <c r="E2039" s="221" t="s">
        <v>337</v>
      </c>
      <c r="F2039" s="260" t="s">
        <v>129</v>
      </c>
      <c r="G2039" s="261">
        <v>855.25800000000004</v>
      </c>
      <c r="H2039" s="123">
        <f>+ICF[[#This Row],[Сума във Валута]]/RESOURCE!$F$2</f>
        <v>264.31359460035787</v>
      </c>
      <c r="I2039" s="259" t="s">
        <v>338</v>
      </c>
      <c r="J2039" s="119"/>
      <c r="K2039" s="119">
        <f t="shared" si="30"/>
        <v>44592</v>
      </c>
      <c r="L20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39" s="221" t="s">
        <v>321</v>
      </c>
      <c r="N2039" s="221" t="s">
        <v>956</v>
      </c>
      <c r="O2039" s="221" t="s">
        <v>4</v>
      </c>
      <c r="P2039" s="118"/>
    </row>
    <row r="2040" spans="2:16" x14ac:dyDescent="0.25">
      <c r="B2040" s="221" t="s">
        <v>73</v>
      </c>
      <c r="C2040" s="257" t="s">
        <v>433</v>
      </c>
      <c r="D2040" s="258">
        <v>44510</v>
      </c>
      <c r="E2040" s="221" t="s">
        <v>337</v>
      </c>
      <c r="F2040" s="260" t="s">
        <v>129</v>
      </c>
      <c r="G2040" s="261">
        <v>1115.2729999999999</v>
      </c>
      <c r="H2040" s="123">
        <f>+ICF[[#This Row],[Сума във Валута]]/RESOURCE!$F$2</f>
        <v>344.670047623904</v>
      </c>
      <c r="I2040" s="259" t="s">
        <v>338</v>
      </c>
      <c r="J2040" s="119"/>
      <c r="K2040" s="119">
        <f t="shared" si="30"/>
        <v>44592</v>
      </c>
      <c r="L20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0" s="221" t="s">
        <v>321</v>
      </c>
      <c r="N2040" s="221" t="s">
        <v>956</v>
      </c>
      <c r="O2040" s="221" t="s">
        <v>4</v>
      </c>
      <c r="P2040" s="118"/>
    </row>
    <row r="2041" spans="2:16" x14ac:dyDescent="0.25">
      <c r="B2041" s="221" t="s">
        <v>73</v>
      </c>
      <c r="C2041" s="257" t="s">
        <v>433</v>
      </c>
      <c r="D2041" s="258">
        <v>44511</v>
      </c>
      <c r="E2041" s="221" t="s">
        <v>337</v>
      </c>
      <c r="F2041" s="260" t="s">
        <v>129</v>
      </c>
      <c r="G2041" s="261">
        <v>765.94899999999996</v>
      </c>
      <c r="H2041" s="123">
        <f>+ICF[[#This Row],[Сума във Валута]]/RESOURCE!$F$2</f>
        <v>236.71305438890897</v>
      </c>
      <c r="I2041" s="259" t="s">
        <v>338</v>
      </c>
      <c r="J2041" s="119"/>
      <c r="K2041" s="119">
        <f t="shared" si="30"/>
        <v>44592</v>
      </c>
      <c r="L20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1" s="221" t="s">
        <v>321</v>
      </c>
      <c r="N2041" s="221" t="s">
        <v>956</v>
      </c>
      <c r="O2041" s="221" t="s">
        <v>4</v>
      </c>
      <c r="P2041" s="118"/>
    </row>
    <row r="2042" spans="2:16" x14ac:dyDescent="0.25">
      <c r="B2042" s="221" t="s">
        <v>73</v>
      </c>
      <c r="C2042" s="257" t="s">
        <v>433</v>
      </c>
      <c r="D2042" s="258">
        <v>44525</v>
      </c>
      <c r="E2042" s="221" t="s">
        <v>337</v>
      </c>
      <c r="F2042" s="260" t="s">
        <v>129</v>
      </c>
      <c r="G2042" s="261">
        <v>227.26499999999999</v>
      </c>
      <c r="H2042" s="123">
        <f>+ICF[[#This Row],[Сума във Валута]]/RESOURCE!$F$2</f>
        <v>70.235214492995482</v>
      </c>
      <c r="I2042" s="259" t="s">
        <v>338</v>
      </c>
      <c r="J2042" s="119"/>
      <c r="K2042" s="119">
        <f t="shared" si="30"/>
        <v>44592</v>
      </c>
      <c r="L20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2" s="221" t="s">
        <v>321</v>
      </c>
      <c r="N2042" s="221" t="s">
        <v>956</v>
      </c>
      <c r="O2042" s="221" t="s">
        <v>4</v>
      </c>
      <c r="P2042" s="118"/>
    </row>
    <row r="2043" spans="2:16" x14ac:dyDescent="0.25">
      <c r="B2043" s="221" t="s">
        <v>73</v>
      </c>
      <c r="C2043" s="257" t="s">
        <v>433</v>
      </c>
      <c r="D2043" s="258">
        <v>44528</v>
      </c>
      <c r="E2043" s="221" t="s">
        <v>337</v>
      </c>
      <c r="F2043" s="260" t="s">
        <v>129</v>
      </c>
      <c r="G2043" s="261">
        <v>722.42399999999998</v>
      </c>
      <c r="H2043" s="123">
        <f>+ICF[[#This Row],[Сума във Валута]]/RESOURCE!$F$2</f>
        <v>223.26185112044428</v>
      </c>
      <c r="I2043" s="259" t="s">
        <v>338</v>
      </c>
      <c r="J2043" s="119"/>
      <c r="K2043" s="119">
        <f t="shared" si="30"/>
        <v>44592</v>
      </c>
      <c r="L20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3" s="221" t="s">
        <v>321</v>
      </c>
      <c r="N2043" s="221" t="s">
        <v>956</v>
      </c>
      <c r="O2043" s="221" t="s">
        <v>4</v>
      </c>
      <c r="P2043" s="118"/>
    </row>
    <row r="2044" spans="2:16" x14ac:dyDescent="0.25">
      <c r="B2044" s="221" t="s">
        <v>73</v>
      </c>
      <c r="C2044" s="257" t="s">
        <v>433</v>
      </c>
      <c r="D2044" s="258">
        <v>44532</v>
      </c>
      <c r="E2044" s="221" t="s">
        <v>337</v>
      </c>
      <c r="F2044" s="260" t="s">
        <v>129</v>
      </c>
      <c r="G2044" s="261">
        <v>266.83300000000003</v>
      </c>
      <c r="H2044" s="123">
        <f>+ICF[[#This Row],[Сума във Валута]]/RESOURCE!$F$2</f>
        <v>82.463524910608612</v>
      </c>
      <c r="I2044" s="259" t="s">
        <v>338</v>
      </c>
      <c r="J2044" s="119"/>
      <c r="K2044" s="119">
        <f t="shared" si="30"/>
        <v>44592</v>
      </c>
      <c r="L20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4" s="221" t="s">
        <v>321</v>
      </c>
      <c r="N2044" s="221" t="s">
        <v>956</v>
      </c>
      <c r="O2044" s="221" t="s">
        <v>4</v>
      </c>
      <c r="P2044" s="118"/>
    </row>
    <row r="2045" spans="2:16" x14ac:dyDescent="0.25">
      <c r="B2045" s="221" t="s">
        <v>73</v>
      </c>
      <c r="C2045" s="257" t="s">
        <v>433</v>
      </c>
      <c r="D2045" s="258">
        <v>44539</v>
      </c>
      <c r="E2045" s="221" t="s">
        <v>337</v>
      </c>
      <c r="F2045" s="260" t="s">
        <v>129</v>
      </c>
      <c r="G2045" s="261">
        <v>427.92899999999997</v>
      </c>
      <c r="H2045" s="123">
        <f>+ICF[[#This Row],[Сума във Валута]]/RESOURCE!$F$2</f>
        <v>132.24951093557328</v>
      </c>
      <c r="I2045" s="259" t="s">
        <v>338</v>
      </c>
      <c r="J2045" s="119"/>
      <c r="K2045" s="119">
        <f t="shared" si="30"/>
        <v>44592</v>
      </c>
      <c r="L20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5" s="221" t="s">
        <v>321</v>
      </c>
      <c r="N2045" s="221" t="s">
        <v>956</v>
      </c>
      <c r="O2045" s="221" t="s">
        <v>4</v>
      </c>
      <c r="P2045" s="118"/>
    </row>
    <row r="2046" spans="2:16" x14ac:dyDescent="0.25">
      <c r="B2046" s="221" t="s">
        <v>73</v>
      </c>
      <c r="C2046" s="257" t="s">
        <v>433</v>
      </c>
      <c r="D2046" s="258">
        <v>44561</v>
      </c>
      <c r="E2046" s="221" t="s">
        <v>337</v>
      </c>
      <c r="F2046" s="260" t="s">
        <v>129</v>
      </c>
      <c r="G2046" s="261">
        <v>855.25800000000004</v>
      </c>
      <c r="H2046" s="123">
        <f>+ICF[[#This Row],[Сума във Валута]]/RESOURCE!$F$2</f>
        <v>264.31359460035787</v>
      </c>
      <c r="I2046" s="259" t="s">
        <v>338</v>
      </c>
      <c r="J2046" s="119"/>
      <c r="K2046" s="119">
        <f t="shared" si="30"/>
        <v>44592</v>
      </c>
      <c r="L20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6" s="221" t="s">
        <v>321</v>
      </c>
      <c r="N2046" s="221" t="s">
        <v>956</v>
      </c>
      <c r="O2046" s="221" t="s">
        <v>4</v>
      </c>
      <c r="P2046" s="118"/>
    </row>
    <row r="2047" spans="2:16" x14ac:dyDescent="0.25">
      <c r="B2047" s="221" t="s">
        <v>73</v>
      </c>
      <c r="C2047" s="257" t="s">
        <v>433</v>
      </c>
      <c r="D2047" s="258">
        <v>44563</v>
      </c>
      <c r="E2047" s="221" t="s">
        <v>337</v>
      </c>
      <c r="F2047" s="260" t="s">
        <v>129</v>
      </c>
      <c r="G2047" s="261">
        <v>266.83300000000003</v>
      </c>
      <c r="H2047" s="123">
        <f>+ICF[[#This Row],[Сума във Валута]]/RESOURCE!$F$2</f>
        <v>82.463524910608612</v>
      </c>
      <c r="I2047" s="259" t="s">
        <v>338</v>
      </c>
      <c r="J2047" s="119"/>
      <c r="K2047" s="119">
        <f t="shared" si="30"/>
        <v>44592</v>
      </c>
      <c r="L20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7" s="221" t="s">
        <v>321</v>
      </c>
      <c r="N2047" s="221" t="s">
        <v>956</v>
      </c>
      <c r="O2047" s="221" t="s">
        <v>4</v>
      </c>
      <c r="P2047" s="118"/>
    </row>
    <row r="2048" spans="2:16" x14ac:dyDescent="0.25">
      <c r="B2048" s="221" t="s">
        <v>73</v>
      </c>
      <c r="C2048" s="257" t="s">
        <v>433</v>
      </c>
      <c r="D2048" s="258">
        <v>44576</v>
      </c>
      <c r="E2048" s="221" t="s">
        <v>337</v>
      </c>
      <c r="F2048" s="260" t="s">
        <v>129</v>
      </c>
      <c r="G2048" s="261">
        <v>427.92899999999997</v>
      </c>
      <c r="H2048" s="123">
        <f>+ICF[[#This Row],[Сума във Валута]]/RESOURCE!$F$2</f>
        <v>132.24951093557328</v>
      </c>
      <c r="I2048" s="259" t="s">
        <v>338</v>
      </c>
      <c r="J2048" s="119"/>
      <c r="K2048" s="119">
        <f t="shared" si="30"/>
        <v>44592</v>
      </c>
      <c r="L20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8" s="221" t="s">
        <v>321</v>
      </c>
      <c r="N2048" s="221" t="s">
        <v>956</v>
      </c>
      <c r="O2048" s="221" t="s">
        <v>4</v>
      </c>
      <c r="P2048" s="118"/>
    </row>
    <row r="2049" spans="2:16" x14ac:dyDescent="0.25">
      <c r="B2049" s="221" t="s">
        <v>73</v>
      </c>
      <c r="C2049" s="257" t="s">
        <v>433</v>
      </c>
      <c r="D2049" s="258">
        <v>44582</v>
      </c>
      <c r="E2049" s="221" t="s">
        <v>337</v>
      </c>
      <c r="F2049" s="260" t="s">
        <v>129</v>
      </c>
      <c r="G2049" s="261">
        <v>2737.6</v>
      </c>
      <c r="H2049" s="123">
        <f>+ICF[[#This Row],[Сума във Валута]]/RESOURCE!$F$2</f>
        <v>846.04282751864309</v>
      </c>
      <c r="I2049" s="259" t="s">
        <v>338</v>
      </c>
      <c r="J2049" s="119"/>
      <c r="K2049" s="119">
        <f t="shared" si="30"/>
        <v>44592</v>
      </c>
      <c r="L20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49" s="221" t="s">
        <v>321</v>
      </c>
      <c r="N2049" s="221" t="s">
        <v>956</v>
      </c>
      <c r="O2049" s="221" t="s">
        <v>4</v>
      </c>
      <c r="P2049" s="118"/>
    </row>
    <row r="2050" spans="2:16" x14ac:dyDescent="0.25">
      <c r="B2050" s="221" t="s">
        <v>73</v>
      </c>
      <c r="C2050" s="257" t="s">
        <v>433</v>
      </c>
      <c r="D2050" s="258">
        <v>44602</v>
      </c>
      <c r="E2050" s="221" t="s">
        <v>337</v>
      </c>
      <c r="F2050" s="260" t="s">
        <v>129</v>
      </c>
      <c r="G2050" s="261">
        <v>198.35900000000001</v>
      </c>
      <c r="H2050" s="123">
        <f>+ICF[[#This Row],[Сума във Валута]]/RESOURCE!$F$2</f>
        <v>61.301946677297835</v>
      </c>
      <c r="I2050" s="259" t="s">
        <v>338</v>
      </c>
      <c r="J2050" s="119"/>
      <c r="K2050" s="119">
        <f t="shared" ref="K2050:K2113" si="31">$K$1</f>
        <v>44592</v>
      </c>
      <c r="L20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050" s="221" t="s">
        <v>321</v>
      </c>
      <c r="N2050" s="221" t="s">
        <v>956</v>
      </c>
      <c r="O2050" s="221" t="s">
        <v>4</v>
      </c>
      <c r="P2050" s="118"/>
    </row>
    <row r="2051" spans="2:16" x14ac:dyDescent="0.25">
      <c r="B2051" s="221" t="s">
        <v>73</v>
      </c>
      <c r="C2051" s="257" t="s">
        <v>433</v>
      </c>
      <c r="D2051" s="258">
        <v>44612</v>
      </c>
      <c r="E2051" s="221" t="s">
        <v>337</v>
      </c>
      <c r="F2051" s="260" t="s">
        <v>129</v>
      </c>
      <c r="G2051" s="261">
        <v>1462.7429999999999</v>
      </c>
      <c r="H2051" s="123">
        <f>+ICF[[#This Row],[Сума във Валута]]/RESOURCE!$F$2</f>
        <v>452.05407059216196</v>
      </c>
      <c r="I2051" s="259" t="s">
        <v>338</v>
      </c>
      <c r="J2051" s="119"/>
      <c r="K2051" s="119">
        <f t="shared" si="31"/>
        <v>44592</v>
      </c>
      <c r="L20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051" s="221" t="s">
        <v>321</v>
      </c>
      <c r="N2051" s="221" t="s">
        <v>956</v>
      </c>
      <c r="O2051" s="221" t="s">
        <v>4</v>
      </c>
      <c r="P2051" s="118"/>
    </row>
    <row r="2052" spans="2:16" x14ac:dyDescent="0.25">
      <c r="B2052" s="221" t="s">
        <v>73</v>
      </c>
      <c r="C2052" s="257" t="s">
        <v>433</v>
      </c>
      <c r="D2052" s="258">
        <v>44615</v>
      </c>
      <c r="E2052" s="221" t="s">
        <v>337</v>
      </c>
      <c r="F2052" s="260" t="s">
        <v>129</v>
      </c>
      <c r="G2052" s="261">
        <v>872.351</v>
      </c>
      <c r="H2052" s="123">
        <f>+ICF[[#This Row],[Сума във Валута]]/RESOURCE!$F$2</f>
        <v>269.59610849967703</v>
      </c>
      <c r="I2052" s="259" t="s">
        <v>338</v>
      </c>
      <c r="J2052" s="119"/>
      <c r="K2052" s="119">
        <f t="shared" si="31"/>
        <v>44592</v>
      </c>
      <c r="L20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052" s="221" t="s">
        <v>321</v>
      </c>
      <c r="N2052" s="221" t="s">
        <v>956</v>
      </c>
      <c r="O2052" s="221" t="s">
        <v>4</v>
      </c>
      <c r="P2052" s="118"/>
    </row>
    <row r="2053" spans="2:16" x14ac:dyDescent="0.25">
      <c r="B2053" s="221" t="s">
        <v>73</v>
      </c>
      <c r="C2053" s="257" t="s">
        <v>1145</v>
      </c>
      <c r="D2053" s="258">
        <v>44589</v>
      </c>
      <c r="E2053" s="221" t="s">
        <v>337</v>
      </c>
      <c r="F2053" s="260" t="s">
        <v>129</v>
      </c>
      <c r="G2053" s="261">
        <v>191.929</v>
      </c>
      <c r="H2053" s="123">
        <f>+ICF[[#This Row],[Сума във Валута]]/RESOURCE!$F$2</f>
        <v>59.314784425345437</v>
      </c>
      <c r="I2053" s="259" t="s">
        <v>338</v>
      </c>
      <c r="J2053" s="119"/>
      <c r="K2053" s="119">
        <f t="shared" si="31"/>
        <v>44592</v>
      </c>
      <c r="L20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53" s="221" t="s">
        <v>321</v>
      </c>
      <c r="N2053" s="221" t="s">
        <v>956</v>
      </c>
      <c r="O2053" s="221" t="s">
        <v>4</v>
      </c>
      <c r="P2053" s="118"/>
    </row>
    <row r="2054" spans="2:16" x14ac:dyDescent="0.25">
      <c r="B2054" s="221" t="s">
        <v>73</v>
      </c>
      <c r="C2054" s="257" t="s">
        <v>1145</v>
      </c>
      <c r="D2054" s="258">
        <v>44607</v>
      </c>
      <c r="E2054" s="221" t="s">
        <v>337</v>
      </c>
      <c r="F2054" s="260" t="s">
        <v>129</v>
      </c>
      <c r="G2054" s="261">
        <v>625.90800000000002</v>
      </c>
      <c r="H2054" s="123">
        <f>+ICF[[#This Row],[Сума във Валута]]/RESOURCE!$F$2</f>
        <v>193.43402034137162</v>
      </c>
      <c r="I2054" s="259" t="s">
        <v>338</v>
      </c>
      <c r="J2054" s="119"/>
      <c r="K2054" s="119">
        <f t="shared" si="31"/>
        <v>44592</v>
      </c>
      <c r="L20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054" s="221" t="s">
        <v>321</v>
      </c>
      <c r="N2054" s="221" t="s">
        <v>956</v>
      </c>
      <c r="O2054" s="221" t="s">
        <v>4</v>
      </c>
      <c r="P2054" s="118"/>
    </row>
    <row r="2055" spans="2:16" x14ac:dyDescent="0.25">
      <c r="B2055" s="221" t="s">
        <v>73</v>
      </c>
      <c r="C2055" s="257" t="s">
        <v>1145</v>
      </c>
      <c r="D2055" s="258">
        <v>44651</v>
      </c>
      <c r="E2055" s="221" t="s">
        <v>337</v>
      </c>
      <c r="F2055" s="260" t="s">
        <v>129</v>
      </c>
      <c r="G2055" s="261">
        <v>1100.606</v>
      </c>
      <c r="H2055" s="123">
        <f>+ICF[[#This Row],[Сума във Валута]]/RESOURCE!$F$2</f>
        <v>340.13727798947389</v>
      </c>
      <c r="I2055" s="259" t="s">
        <v>338</v>
      </c>
      <c r="J2055" s="119"/>
      <c r="K2055" s="119">
        <f t="shared" si="31"/>
        <v>44592</v>
      </c>
      <c r="L20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55" s="221" t="s">
        <v>321</v>
      </c>
      <c r="N2055" s="221" t="s">
        <v>956</v>
      </c>
      <c r="O2055" s="221" t="s">
        <v>4</v>
      </c>
      <c r="P2055" s="118"/>
    </row>
    <row r="2056" spans="2:16" x14ac:dyDescent="0.25">
      <c r="B2056" s="221" t="s">
        <v>73</v>
      </c>
      <c r="C2056" s="257" t="s">
        <v>1145</v>
      </c>
      <c r="D2056" s="258">
        <v>44651</v>
      </c>
      <c r="E2056" s="221" t="s">
        <v>337</v>
      </c>
      <c r="F2056" s="260" t="s">
        <v>129</v>
      </c>
      <c r="G2056" s="261">
        <v>479.76100000000002</v>
      </c>
      <c r="H2056" s="123">
        <f>+ICF[[#This Row],[Сума във Валута]]/RESOURCE!$F$2</f>
        <v>148.26795476810776</v>
      </c>
      <c r="I2056" s="259" t="s">
        <v>338</v>
      </c>
      <c r="J2056" s="119"/>
      <c r="K2056" s="119">
        <f t="shared" si="31"/>
        <v>44592</v>
      </c>
      <c r="L20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56" s="221" t="s">
        <v>321</v>
      </c>
      <c r="N2056" s="221" t="s">
        <v>956</v>
      </c>
      <c r="O2056" s="221" t="s">
        <v>4</v>
      </c>
      <c r="P2056" s="118"/>
    </row>
    <row r="2057" spans="2:16" x14ac:dyDescent="0.25">
      <c r="B2057" s="221" t="s">
        <v>73</v>
      </c>
      <c r="C2057" s="257" t="s">
        <v>1145</v>
      </c>
      <c r="D2057" s="258">
        <v>44682</v>
      </c>
      <c r="E2057" s="221" t="s">
        <v>337</v>
      </c>
      <c r="F2057" s="260" t="s">
        <v>129</v>
      </c>
      <c r="G2057" s="261">
        <v>285.08499999999998</v>
      </c>
      <c r="H2057" s="123">
        <f>+ICF[[#This Row],[Сума във Валута]]/RESOURCE!$F$2</f>
        <v>88.104222488001298</v>
      </c>
      <c r="I2057" s="259" t="s">
        <v>338</v>
      </c>
      <c r="J2057" s="119"/>
      <c r="K2057" s="119">
        <f t="shared" si="31"/>
        <v>44592</v>
      </c>
      <c r="L20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57" s="221" t="s">
        <v>321</v>
      </c>
      <c r="N2057" s="221" t="s">
        <v>956</v>
      </c>
      <c r="O2057" s="221" t="s">
        <v>4</v>
      </c>
      <c r="P2057" s="221"/>
    </row>
    <row r="2058" spans="2:16" x14ac:dyDescent="0.25">
      <c r="B2058" s="221" t="s">
        <v>73</v>
      </c>
      <c r="C2058" s="257" t="s">
        <v>732</v>
      </c>
      <c r="D2058" s="258">
        <v>44620</v>
      </c>
      <c r="E2058" s="221" t="s">
        <v>337</v>
      </c>
      <c r="F2058" s="260" t="s">
        <v>129</v>
      </c>
      <c r="G2058" s="261">
        <v>7822.8630000000003</v>
      </c>
      <c r="H2058" s="123">
        <f>+ICF[[#This Row],[Сума във Валута]]/RESOURCE!$F$2</f>
        <v>2417.6202264066978</v>
      </c>
      <c r="I2058" s="259" t="s">
        <v>338</v>
      </c>
      <c r="J2058" s="119"/>
      <c r="K2058" s="119">
        <f t="shared" si="31"/>
        <v>44592</v>
      </c>
      <c r="L20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58" s="221" t="s">
        <v>321</v>
      </c>
      <c r="N2058" s="221" t="s">
        <v>956</v>
      </c>
      <c r="O2058" s="221" t="s">
        <v>4</v>
      </c>
      <c r="P2058" s="118"/>
    </row>
    <row r="2059" spans="2:16" x14ac:dyDescent="0.25">
      <c r="B2059" s="221" t="s">
        <v>73</v>
      </c>
      <c r="C2059" s="257" t="s">
        <v>732</v>
      </c>
      <c r="D2059" s="258">
        <v>44649</v>
      </c>
      <c r="E2059" s="221" t="s">
        <v>337</v>
      </c>
      <c r="F2059" s="260" t="s">
        <v>129</v>
      </c>
      <c r="G2059" s="261">
        <v>12165.737999999999</v>
      </c>
      <c r="H2059" s="123">
        <f>+ICF[[#This Row],[Сума във Валута]]/RESOURCE!$F$2</f>
        <v>3759.7659907842644</v>
      </c>
      <c r="I2059" s="259" t="s">
        <v>338</v>
      </c>
      <c r="J2059" s="119"/>
      <c r="K2059" s="119">
        <f t="shared" si="31"/>
        <v>44592</v>
      </c>
      <c r="L20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59" s="221" t="s">
        <v>321</v>
      </c>
      <c r="N2059" s="221" t="s">
        <v>956</v>
      </c>
      <c r="O2059" s="221" t="s">
        <v>4</v>
      </c>
      <c r="P2059" s="118"/>
    </row>
    <row r="2060" spans="2:16" x14ac:dyDescent="0.25">
      <c r="B2060" s="221" t="s">
        <v>73</v>
      </c>
      <c r="C2060" s="257" t="s">
        <v>732</v>
      </c>
      <c r="D2060" s="258">
        <v>44682</v>
      </c>
      <c r="E2060" s="221" t="s">
        <v>337</v>
      </c>
      <c r="F2060" s="260" t="s">
        <v>129</v>
      </c>
      <c r="G2060" s="261">
        <v>6787.7139999999999</v>
      </c>
      <c r="H2060" s="123">
        <f>+ICF[[#This Row],[Сума във Валута]]/RESOURCE!$F$2</f>
        <v>2097.7121365239186</v>
      </c>
      <c r="I2060" s="259" t="s">
        <v>338</v>
      </c>
      <c r="J2060" s="119"/>
      <c r="K2060" s="119">
        <f t="shared" si="31"/>
        <v>44592</v>
      </c>
      <c r="L20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60" s="221" t="s">
        <v>321</v>
      </c>
      <c r="N2060" s="221" t="s">
        <v>956</v>
      </c>
      <c r="O2060" s="221" t="s">
        <v>4</v>
      </c>
      <c r="P2060" s="118"/>
    </row>
    <row r="2061" spans="2:16" x14ac:dyDescent="0.25">
      <c r="B2061" s="221" t="s">
        <v>73</v>
      </c>
      <c r="C2061" s="257" t="s">
        <v>363</v>
      </c>
      <c r="D2061" s="258">
        <v>44705</v>
      </c>
      <c r="E2061" s="221" t="s">
        <v>337</v>
      </c>
      <c r="F2061" s="260" t="s">
        <v>129</v>
      </c>
      <c r="G2061" s="261">
        <v>6251.1009999999997</v>
      </c>
      <c r="H2061" s="123">
        <f>+ICF[[#This Row],[Сума във Валута]]/RESOURCE!$F$2</f>
        <v>1931.8743297576773</v>
      </c>
      <c r="I2061" s="259" t="s">
        <v>338</v>
      </c>
      <c r="J2061" s="119"/>
      <c r="K2061" s="119">
        <f t="shared" si="31"/>
        <v>44592</v>
      </c>
      <c r="L20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61" s="221" t="s">
        <v>321</v>
      </c>
      <c r="N2061" s="221" t="s">
        <v>956</v>
      </c>
      <c r="O2061" s="221" t="s">
        <v>4</v>
      </c>
      <c r="P2061" s="118"/>
    </row>
    <row r="2062" spans="2:16" x14ac:dyDescent="0.25">
      <c r="B2062" s="221" t="s">
        <v>73</v>
      </c>
      <c r="C2062" s="257" t="s">
        <v>569</v>
      </c>
      <c r="D2062" s="258">
        <v>44712</v>
      </c>
      <c r="E2062" s="221" t="s">
        <v>337</v>
      </c>
      <c r="F2062" s="260" t="s">
        <v>129</v>
      </c>
      <c r="G2062" s="261">
        <v>3331.9389999999999</v>
      </c>
      <c r="H2062" s="123">
        <f>+ICF[[#This Row],[Сума във Валута]]/RESOURCE!$F$2</f>
        <v>1029.7205920074664</v>
      </c>
      <c r="I2062" s="259" t="s">
        <v>338</v>
      </c>
      <c r="J2062" s="119"/>
      <c r="K2062" s="119">
        <f t="shared" si="31"/>
        <v>44592</v>
      </c>
      <c r="L20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62" s="221" t="s">
        <v>321</v>
      </c>
      <c r="N2062" s="221" t="s">
        <v>956</v>
      </c>
      <c r="O2062" s="221" t="s">
        <v>4</v>
      </c>
      <c r="P2062" s="118"/>
    </row>
    <row r="2063" spans="2:16" x14ac:dyDescent="0.25">
      <c r="B2063" s="221" t="s">
        <v>73</v>
      </c>
      <c r="C2063" s="257" t="s">
        <v>700</v>
      </c>
      <c r="D2063" s="258">
        <v>44727</v>
      </c>
      <c r="E2063" s="221" t="s">
        <v>337</v>
      </c>
      <c r="F2063" s="260" t="s">
        <v>129</v>
      </c>
      <c r="G2063" s="261">
        <v>396.11700000000002</v>
      </c>
      <c r="H2063" s="123">
        <f>+ICF[[#This Row],[Сума във Валута]]/RESOURCE!$F$2</f>
        <v>122.41815703835563</v>
      </c>
      <c r="I2063" s="259" t="s">
        <v>338</v>
      </c>
      <c r="J2063" s="119"/>
      <c r="K2063" s="119">
        <f t="shared" si="31"/>
        <v>44592</v>
      </c>
      <c r="L20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63" s="221" t="s">
        <v>321</v>
      </c>
      <c r="N2063" s="221" t="s">
        <v>956</v>
      </c>
      <c r="O2063" s="221" t="s">
        <v>4</v>
      </c>
      <c r="P2063" s="118"/>
    </row>
    <row r="2064" spans="2:16" x14ac:dyDescent="0.25">
      <c r="B2064" s="221" t="s">
        <v>73</v>
      </c>
      <c r="C2064" s="257" t="s">
        <v>417</v>
      </c>
      <c r="D2064" s="258">
        <v>44710</v>
      </c>
      <c r="E2064" s="221" t="s">
        <v>337</v>
      </c>
      <c r="F2064" s="260" t="s">
        <v>129</v>
      </c>
      <c r="G2064" s="261">
        <v>93.152000000000001</v>
      </c>
      <c r="H2064" s="123">
        <f>+ICF[[#This Row],[Сума във Валута]]/RESOURCE!$F$2</f>
        <v>28.788201880850618</v>
      </c>
      <c r="I2064" s="259" t="s">
        <v>338</v>
      </c>
      <c r="J2064" s="119"/>
      <c r="K2064" s="119">
        <f t="shared" si="31"/>
        <v>44592</v>
      </c>
      <c r="L20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64" s="221" t="s">
        <v>321</v>
      </c>
      <c r="N2064" s="221" t="s">
        <v>956</v>
      </c>
      <c r="O2064" s="221" t="s">
        <v>4</v>
      </c>
      <c r="P2064" s="221"/>
    </row>
    <row r="2065" spans="2:16" x14ac:dyDescent="0.25">
      <c r="B2065" s="221" t="s">
        <v>73</v>
      </c>
      <c r="C2065" s="257" t="s">
        <v>417</v>
      </c>
      <c r="D2065" s="258">
        <v>44712</v>
      </c>
      <c r="E2065" s="221" t="s">
        <v>337</v>
      </c>
      <c r="F2065" s="260" t="s">
        <v>129</v>
      </c>
      <c r="G2065" s="261">
        <v>4863.5079999999998</v>
      </c>
      <c r="H2065" s="123">
        <f>+ICF[[#This Row],[Сума във Валута]]/RESOURCE!$F$2</f>
        <v>1503.045024831802</v>
      </c>
      <c r="I2065" s="259" t="s">
        <v>338</v>
      </c>
      <c r="J2065" s="119"/>
      <c r="K2065" s="119">
        <f t="shared" si="31"/>
        <v>44592</v>
      </c>
      <c r="L20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65" s="221" t="s">
        <v>321</v>
      </c>
      <c r="N2065" s="221" t="s">
        <v>956</v>
      </c>
      <c r="O2065" s="221" t="s">
        <v>4</v>
      </c>
      <c r="P2065" s="221"/>
    </row>
    <row r="2066" spans="2:16" x14ac:dyDescent="0.25">
      <c r="B2066" s="221" t="s">
        <v>73</v>
      </c>
      <c r="C2066" s="257" t="s">
        <v>1326</v>
      </c>
      <c r="D2066" s="258">
        <v>44622</v>
      </c>
      <c r="E2066" s="221" t="s">
        <v>337</v>
      </c>
      <c r="F2066" s="260" t="s">
        <v>129</v>
      </c>
      <c r="G2066" s="261">
        <v>417.45</v>
      </c>
      <c r="H2066" s="123">
        <f>+ICF[[#This Row],[Сума във Валута]]/RESOURCE!$F$2</f>
        <v>129.01102365124839</v>
      </c>
      <c r="I2066" s="259" t="s">
        <v>338</v>
      </c>
      <c r="J2066" s="119"/>
      <c r="K2066" s="119">
        <f t="shared" si="31"/>
        <v>44592</v>
      </c>
      <c r="L20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066" s="221" t="s">
        <v>321</v>
      </c>
      <c r="N2066" s="221" t="s">
        <v>956</v>
      </c>
      <c r="O2066" s="221" t="s">
        <v>4</v>
      </c>
      <c r="P2066" s="221"/>
    </row>
    <row r="2067" spans="2:16" x14ac:dyDescent="0.25">
      <c r="B2067" s="221" t="s">
        <v>73</v>
      </c>
      <c r="C2067" s="257" t="s">
        <v>580</v>
      </c>
      <c r="D2067" s="258">
        <v>43543</v>
      </c>
      <c r="E2067" s="221" t="s">
        <v>337</v>
      </c>
      <c r="F2067" s="260" t="s">
        <v>129</v>
      </c>
      <c r="G2067" s="261">
        <v>-40</v>
      </c>
      <c r="H2067" s="123">
        <f>+ICF[[#This Row],[Сума във Валута]]/RESOURCE!$F$2</f>
        <v>-12.361818052580993</v>
      </c>
      <c r="I2067" s="259" t="s">
        <v>338</v>
      </c>
      <c r="J2067" s="119"/>
      <c r="K2067" s="119">
        <f t="shared" si="31"/>
        <v>44592</v>
      </c>
      <c r="L20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67" s="221" t="s">
        <v>321</v>
      </c>
      <c r="N2067" s="221" t="s">
        <v>956</v>
      </c>
      <c r="O2067" s="221" t="s">
        <v>4</v>
      </c>
      <c r="P2067" s="221"/>
    </row>
    <row r="2068" spans="2:16" x14ac:dyDescent="0.25">
      <c r="B2068" s="221" t="s">
        <v>73</v>
      </c>
      <c r="C2068" s="257" t="s">
        <v>580</v>
      </c>
      <c r="D2068" s="258">
        <v>44682</v>
      </c>
      <c r="E2068" s="221" t="s">
        <v>337</v>
      </c>
      <c r="F2068" s="260" t="s">
        <v>129</v>
      </c>
      <c r="G2068" s="261">
        <v>4382.2969999999996</v>
      </c>
      <c r="H2068" s="123">
        <f>+ICF[[#This Row],[Сума във Валута]]/RESOURCE!$F$2</f>
        <v>1354.3289541592881</v>
      </c>
      <c r="I2068" s="259" t="s">
        <v>338</v>
      </c>
      <c r="J2068" s="119"/>
      <c r="K2068" s="119">
        <f t="shared" si="31"/>
        <v>44592</v>
      </c>
      <c r="L20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68" s="221" t="s">
        <v>321</v>
      </c>
      <c r="N2068" s="221" t="s">
        <v>956</v>
      </c>
      <c r="O2068" s="221" t="s">
        <v>4</v>
      </c>
      <c r="P2068" s="221"/>
    </row>
    <row r="2069" spans="2:16" x14ac:dyDescent="0.25">
      <c r="B2069" s="221" t="s">
        <v>73</v>
      </c>
      <c r="C2069" s="257" t="s">
        <v>1327</v>
      </c>
      <c r="D2069" s="258">
        <v>41545</v>
      </c>
      <c r="E2069" s="221" t="s">
        <v>337</v>
      </c>
      <c r="F2069" s="260" t="s">
        <v>129</v>
      </c>
      <c r="G2069" s="261">
        <v>628.23599999999999</v>
      </c>
      <c r="H2069" s="123">
        <f>+ICF[[#This Row],[Сума във Валута]]/RESOURCE!$F$2</f>
        <v>194.15347815203182</v>
      </c>
      <c r="I2069" s="259" t="s">
        <v>338</v>
      </c>
      <c r="J2069" s="119"/>
      <c r="K2069" s="119">
        <f t="shared" si="31"/>
        <v>44592</v>
      </c>
      <c r="L20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69" s="221" t="s">
        <v>321</v>
      </c>
      <c r="N2069" s="221" t="s">
        <v>956</v>
      </c>
      <c r="O2069" s="221" t="s">
        <v>4</v>
      </c>
      <c r="P2069" s="221"/>
    </row>
    <row r="2070" spans="2:16" x14ac:dyDescent="0.25">
      <c r="B2070" s="221" t="s">
        <v>73</v>
      </c>
      <c r="C2070" s="257" t="s">
        <v>561</v>
      </c>
      <c r="D2070" s="258">
        <v>43571</v>
      </c>
      <c r="E2070" s="221" t="s">
        <v>337</v>
      </c>
      <c r="F2070" s="260" t="s">
        <v>129</v>
      </c>
      <c r="G2070" s="261">
        <v>-55.435000000000002</v>
      </c>
      <c r="H2070" s="123">
        <f>+ICF[[#This Row],[Сума във Валута]]/RESOURCE!$F$2</f>
        <v>-17.131934593620684</v>
      </c>
      <c r="I2070" s="259" t="s">
        <v>338</v>
      </c>
      <c r="J2070" s="119"/>
      <c r="K2070" s="119">
        <f t="shared" si="31"/>
        <v>44592</v>
      </c>
      <c r="L20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70" s="221" t="s">
        <v>321</v>
      </c>
      <c r="N2070" s="221" t="s">
        <v>956</v>
      </c>
      <c r="O2070" s="221" t="s">
        <v>4</v>
      </c>
      <c r="P2070" s="221"/>
    </row>
    <row r="2071" spans="2:16" x14ac:dyDescent="0.25">
      <c r="B2071" s="221" t="s">
        <v>73</v>
      </c>
      <c r="C2071" s="257" t="s">
        <v>561</v>
      </c>
      <c r="D2071" s="258">
        <v>44712</v>
      </c>
      <c r="E2071" s="221" t="s">
        <v>337</v>
      </c>
      <c r="F2071" s="260" t="s">
        <v>129</v>
      </c>
      <c r="G2071" s="261">
        <v>673.53099999999995</v>
      </c>
      <c r="H2071" s="123">
        <f>+ICF[[#This Row],[Сума във Валута]]/RESOURCE!$F$2</f>
        <v>208.1516918693232</v>
      </c>
      <c r="I2071" s="259" t="s">
        <v>338</v>
      </c>
      <c r="J2071" s="119"/>
      <c r="K2071" s="119">
        <f t="shared" si="31"/>
        <v>44592</v>
      </c>
      <c r="L20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71" s="221" t="s">
        <v>321</v>
      </c>
      <c r="N2071" s="221" t="s">
        <v>956</v>
      </c>
      <c r="O2071" s="221" t="s">
        <v>4</v>
      </c>
      <c r="P2071" s="221"/>
    </row>
    <row r="2072" spans="2:16" x14ac:dyDescent="0.25">
      <c r="B2072" s="221" t="s">
        <v>73</v>
      </c>
      <c r="C2072" s="257" t="s">
        <v>1204</v>
      </c>
      <c r="D2072" s="258">
        <v>44634</v>
      </c>
      <c r="E2072" s="221" t="s">
        <v>337</v>
      </c>
      <c r="F2072" s="260" t="s">
        <v>129</v>
      </c>
      <c r="G2072" s="261">
        <v>192.59299999999999</v>
      </c>
      <c r="H2072" s="123">
        <f>+ICF[[#This Row],[Сума във Валута]]/RESOURCE!$F$2</f>
        <v>59.519990605018279</v>
      </c>
      <c r="I2072" s="259" t="s">
        <v>338</v>
      </c>
      <c r="J2072" s="119"/>
      <c r="K2072" s="119">
        <f t="shared" si="31"/>
        <v>44592</v>
      </c>
      <c r="L20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072" s="221" t="s">
        <v>321</v>
      </c>
      <c r="N2072" s="221" t="s">
        <v>956</v>
      </c>
      <c r="O2072" s="221" t="s">
        <v>4</v>
      </c>
      <c r="P2072" s="221"/>
    </row>
    <row r="2073" spans="2:16" x14ac:dyDescent="0.25">
      <c r="B2073" s="221" t="s">
        <v>73</v>
      </c>
      <c r="C2073" s="257" t="s">
        <v>869</v>
      </c>
      <c r="D2073" s="258">
        <v>44494</v>
      </c>
      <c r="E2073" s="221" t="s">
        <v>337</v>
      </c>
      <c r="F2073" s="260" t="s">
        <v>129</v>
      </c>
      <c r="G2073" s="261">
        <v>1062.08</v>
      </c>
      <c r="H2073" s="123">
        <f>+ICF[[#This Row],[Сума във Валута]]/RESOURCE!$F$2</f>
        <v>328.2309929321305</v>
      </c>
      <c r="I2073" s="259" t="s">
        <v>338</v>
      </c>
      <c r="J2073" s="119"/>
      <c r="K2073" s="119">
        <f t="shared" si="31"/>
        <v>44592</v>
      </c>
      <c r="L20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73" s="221" t="s">
        <v>321</v>
      </c>
      <c r="N2073" s="221" t="s">
        <v>956</v>
      </c>
      <c r="O2073" s="221" t="s">
        <v>4</v>
      </c>
      <c r="P2073" s="221"/>
    </row>
    <row r="2074" spans="2:16" x14ac:dyDescent="0.25">
      <c r="B2074" s="221" t="s">
        <v>73</v>
      </c>
      <c r="C2074" s="257" t="s">
        <v>869</v>
      </c>
      <c r="D2074" s="258">
        <v>44507</v>
      </c>
      <c r="E2074" s="221" t="s">
        <v>337</v>
      </c>
      <c r="F2074" s="260" t="s">
        <v>129</v>
      </c>
      <c r="G2074" s="261">
        <v>900.24</v>
      </c>
      <c r="H2074" s="123">
        <f>+ICF[[#This Row],[Сума във Валута]]/RESOURCE!$F$2</f>
        <v>278.21507709138785</v>
      </c>
      <c r="I2074" s="259" t="s">
        <v>338</v>
      </c>
      <c r="J2074" s="119"/>
      <c r="K2074" s="119">
        <f t="shared" si="31"/>
        <v>44592</v>
      </c>
      <c r="L20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74" s="221" t="s">
        <v>321</v>
      </c>
      <c r="N2074" s="221" t="s">
        <v>956</v>
      </c>
      <c r="O2074" s="221" t="s">
        <v>4</v>
      </c>
      <c r="P2074" s="221"/>
    </row>
    <row r="2075" spans="2:16" x14ac:dyDescent="0.25">
      <c r="B2075" s="221" t="s">
        <v>73</v>
      </c>
      <c r="C2075" s="257" t="s">
        <v>869</v>
      </c>
      <c r="D2075" s="258">
        <v>44550</v>
      </c>
      <c r="E2075" s="221" t="s">
        <v>337</v>
      </c>
      <c r="F2075" s="260" t="s">
        <v>129</v>
      </c>
      <c r="G2075" s="261">
        <v>166.01</v>
      </c>
      <c r="H2075" s="123">
        <f>+ICF[[#This Row],[Сума във Валута]]/RESOURCE!$F$2</f>
        <v>51.304635372724263</v>
      </c>
      <c r="I2075" s="259" t="s">
        <v>338</v>
      </c>
      <c r="J2075" s="119"/>
      <c r="K2075" s="119">
        <f t="shared" si="31"/>
        <v>44592</v>
      </c>
      <c r="L20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75" s="221" t="s">
        <v>321</v>
      </c>
      <c r="N2075" s="221" t="s">
        <v>956</v>
      </c>
      <c r="O2075" s="221" t="s">
        <v>4</v>
      </c>
      <c r="P2075" s="221"/>
    </row>
    <row r="2076" spans="2:16" x14ac:dyDescent="0.25">
      <c r="B2076" s="221" t="s">
        <v>73</v>
      </c>
      <c r="C2076" s="257" t="s">
        <v>869</v>
      </c>
      <c r="D2076" s="258">
        <v>44559</v>
      </c>
      <c r="E2076" s="221" t="s">
        <v>337</v>
      </c>
      <c r="F2076" s="260" t="s">
        <v>129</v>
      </c>
      <c r="G2076" s="261">
        <v>298.10000000000002</v>
      </c>
      <c r="H2076" s="123">
        <f>+ICF[[#This Row],[Сума във Валута]]/RESOURCE!$F$2</f>
        <v>92.126449036859853</v>
      </c>
      <c r="I2076" s="259" t="s">
        <v>338</v>
      </c>
      <c r="J2076" s="119"/>
      <c r="K2076" s="119">
        <f t="shared" si="31"/>
        <v>44592</v>
      </c>
      <c r="L20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76" s="221" t="s">
        <v>321</v>
      </c>
      <c r="N2076" s="221" t="s">
        <v>956</v>
      </c>
      <c r="O2076" s="221" t="s">
        <v>4</v>
      </c>
      <c r="P2076" s="221"/>
    </row>
    <row r="2077" spans="2:16" x14ac:dyDescent="0.25">
      <c r="B2077" s="221" t="s">
        <v>73</v>
      </c>
      <c r="C2077" s="257" t="s">
        <v>905</v>
      </c>
      <c r="D2077" s="258">
        <v>44712</v>
      </c>
      <c r="E2077" s="221" t="s">
        <v>337</v>
      </c>
      <c r="F2077" s="260" t="s">
        <v>129</v>
      </c>
      <c r="G2077" s="261">
        <v>5290.6440000000002</v>
      </c>
      <c r="H2077" s="123">
        <f>+ICF[[#This Row],[Сума във Валута]]/RESOURCE!$F$2</f>
        <v>1635.049462724483</v>
      </c>
      <c r="I2077" s="259" t="s">
        <v>338</v>
      </c>
      <c r="J2077" s="119"/>
      <c r="K2077" s="119">
        <f t="shared" si="31"/>
        <v>44592</v>
      </c>
      <c r="L20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077" s="221" t="s">
        <v>321</v>
      </c>
      <c r="N2077" s="221" t="s">
        <v>956</v>
      </c>
      <c r="O2077" s="221" t="s">
        <v>4</v>
      </c>
      <c r="P2077" s="221"/>
    </row>
    <row r="2078" spans="2:16" x14ac:dyDescent="0.25">
      <c r="B2078" s="221" t="s">
        <v>73</v>
      </c>
      <c r="C2078" s="257" t="s">
        <v>455</v>
      </c>
      <c r="D2078" s="258">
        <v>44641</v>
      </c>
      <c r="E2078" s="221" t="s">
        <v>337</v>
      </c>
      <c r="F2078" s="260" t="s">
        <v>129</v>
      </c>
      <c r="G2078" s="261">
        <v>378.79700000000003</v>
      </c>
      <c r="H2078" s="123">
        <f>+ICF[[#This Row],[Сума във Валута]]/RESOURCE!$F$2</f>
        <v>117.06548982158807</v>
      </c>
      <c r="I2078" s="259" t="s">
        <v>338</v>
      </c>
      <c r="J2078" s="119"/>
      <c r="K2078" s="119">
        <f t="shared" si="31"/>
        <v>44592</v>
      </c>
      <c r="L20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078" s="221" t="s">
        <v>321</v>
      </c>
      <c r="N2078" s="221" t="s">
        <v>956</v>
      </c>
      <c r="O2078" s="221" t="s">
        <v>4</v>
      </c>
      <c r="P2078" s="221"/>
    </row>
    <row r="2079" spans="2:16" x14ac:dyDescent="0.25">
      <c r="B2079" s="221" t="s">
        <v>73</v>
      </c>
      <c r="C2079" s="257" t="s">
        <v>1154</v>
      </c>
      <c r="D2079" s="258">
        <v>44594</v>
      </c>
      <c r="E2079" s="221" t="s">
        <v>337</v>
      </c>
      <c r="F2079" s="260" t="s">
        <v>129</v>
      </c>
      <c r="G2079" s="261">
        <v>1597.461</v>
      </c>
      <c r="H2079" s="123">
        <f>+ICF[[#This Row],[Сума във Валута]]/RESOURCE!$F$2</f>
        <v>493.68805570235213</v>
      </c>
      <c r="I2079" s="259" t="s">
        <v>338</v>
      </c>
      <c r="J2079" s="119"/>
      <c r="K2079" s="119">
        <f t="shared" si="31"/>
        <v>44592</v>
      </c>
      <c r="L20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79" s="221" t="s">
        <v>321</v>
      </c>
      <c r="N2079" s="221" t="s">
        <v>956</v>
      </c>
      <c r="O2079" s="221" t="s">
        <v>4</v>
      </c>
      <c r="P2079" s="221"/>
    </row>
    <row r="2080" spans="2:16" x14ac:dyDescent="0.25">
      <c r="B2080" s="221" t="s">
        <v>73</v>
      </c>
      <c r="C2080" s="257" t="s">
        <v>1154</v>
      </c>
      <c r="D2080" s="258">
        <v>44611</v>
      </c>
      <c r="E2080" s="221" t="s">
        <v>337</v>
      </c>
      <c r="F2080" s="260" t="s">
        <v>129</v>
      </c>
      <c r="G2080" s="261">
        <v>1597.461</v>
      </c>
      <c r="H2080" s="123">
        <f>+ICF[[#This Row],[Сума във Валута]]/RESOURCE!$F$2</f>
        <v>493.68805570235213</v>
      </c>
      <c r="I2080" s="259" t="s">
        <v>338</v>
      </c>
      <c r="J2080" s="119"/>
      <c r="K2080" s="119">
        <f t="shared" si="31"/>
        <v>44592</v>
      </c>
      <c r="L20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080" s="221" t="s">
        <v>321</v>
      </c>
      <c r="N2080" s="221" t="s">
        <v>956</v>
      </c>
      <c r="O2080" s="221" t="s">
        <v>4</v>
      </c>
      <c r="P2080" s="221"/>
    </row>
    <row r="2081" spans="2:16" x14ac:dyDescent="0.25">
      <c r="B2081" s="221" t="s">
        <v>73</v>
      </c>
      <c r="C2081" s="257" t="s">
        <v>1154</v>
      </c>
      <c r="D2081" s="258">
        <v>44612</v>
      </c>
      <c r="E2081" s="221" t="s">
        <v>337</v>
      </c>
      <c r="F2081" s="260" t="s">
        <v>129</v>
      </c>
      <c r="G2081" s="261">
        <v>1041.9390000000001</v>
      </c>
      <c r="H2081" s="123">
        <f>+ICF[[#This Row],[Сума във Валута]]/RESOURCE!$F$2</f>
        <v>322.00650849720472</v>
      </c>
      <c r="I2081" s="259" t="s">
        <v>338</v>
      </c>
      <c r="J2081" s="119"/>
      <c r="K2081" s="119">
        <f t="shared" si="31"/>
        <v>44592</v>
      </c>
      <c r="L20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081" s="221" t="s">
        <v>321</v>
      </c>
      <c r="N2081" s="221" t="s">
        <v>956</v>
      </c>
      <c r="O2081" s="221" t="s">
        <v>4</v>
      </c>
      <c r="P2081" s="221"/>
    </row>
    <row r="2082" spans="2:16" x14ac:dyDescent="0.25">
      <c r="B2082" s="221" t="s">
        <v>73</v>
      </c>
      <c r="C2082" s="257" t="s">
        <v>1154</v>
      </c>
      <c r="D2082" s="258">
        <v>44633</v>
      </c>
      <c r="E2082" s="221" t="s">
        <v>337</v>
      </c>
      <c r="F2082" s="260" t="s">
        <v>129</v>
      </c>
      <c r="G2082" s="261">
        <v>2142.1680000000001</v>
      </c>
      <c r="H2082" s="123">
        <f>+ICF[[#This Row],[Сума във Валута]]/RESOURCE!$F$2</f>
        <v>662.02727635153303</v>
      </c>
      <c r="I2082" s="259" t="s">
        <v>338</v>
      </c>
      <c r="J2082" s="119"/>
      <c r="K2082" s="119">
        <f t="shared" si="31"/>
        <v>44592</v>
      </c>
      <c r="L20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2082" s="221" t="s">
        <v>321</v>
      </c>
      <c r="N2082" s="221" t="s">
        <v>956</v>
      </c>
      <c r="O2082" s="221" t="s">
        <v>4</v>
      </c>
      <c r="P2082" s="221"/>
    </row>
    <row r="2083" spans="2:16" x14ac:dyDescent="0.25">
      <c r="B2083" s="221" t="s">
        <v>73</v>
      </c>
      <c r="C2083" s="257" t="s">
        <v>904</v>
      </c>
      <c r="D2083" s="258">
        <v>44619</v>
      </c>
      <c r="E2083" s="221" t="s">
        <v>337</v>
      </c>
      <c r="F2083" s="260" t="s">
        <v>129</v>
      </c>
      <c r="G2083" s="261">
        <v>59551.784</v>
      </c>
      <c r="H2083" s="123">
        <f>+ICF[[#This Row],[Сума във Валута]]/RESOURCE!$F$2</f>
        <v>18404.207962865097</v>
      </c>
      <c r="I2083" s="259" t="s">
        <v>338</v>
      </c>
      <c r="J2083" s="119"/>
      <c r="K2083" s="119">
        <f t="shared" si="31"/>
        <v>44592</v>
      </c>
      <c r="L20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083" s="221" t="s">
        <v>321</v>
      </c>
      <c r="N2083" s="221" t="s">
        <v>956</v>
      </c>
      <c r="O2083" s="221" t="s">
        <v>4</v>
      </c>
      <c r="P2083" s="221"/>
    </row>
    <row r="2084" spans="2:16" x14ac:dyDescent="0.25">
      <c r="B2084" s="221" t="s">
        <v>73</v>
      </c>
      <c r="C2084" s="257" t="s">
        <v>904</v>
      </c>
      <c r="D2084" s="258">
        <v>44619</v>
      </c>
      <c r="E2084" s="221" t="s">
        <v>337</v>
      </c>
      <c r="F2084" s="260" t="s">
        <v>129</v>
      </c>
      <c r="G2084" s="261">
        <v>8080.0020000000004</v>
      </c>
      <c r="H2084" s="123">
        <f>+ICF[[#This Row],[Сума във Валута]]/RESOURCE!$F$2</f>
        <v>2497.0878647122631</v>
      </c>
      <c r="I2084" s="259" t="s">
        <v>338</v>
      </c>
      <c r="J2084" s="119"/>
      <c r="K2084" s="119">
        <f t="shared" si="31"/>
        <v>44592</v>
      </c>
      <c r="L20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084" s="221" t="s">
        <v>321</v>
      </c>
      <c r="N2084" s="221" t="s">
        <v>956</v>
      </c>
      <c r="O2084" s="221" t="s">
        <v>4</v>
      </c>
      <c r="P2084" s="221"/>
    </row>
    <row r="2085" spans="2:16" x14ac:dyDescent="0.25">
      <c r="B2085" s="221" t="s">
        <v>73</v>
      </c>
      <c r="C2085" s="257" t="s">
        <v>1092</v>
      </c>
      <c r="D2085" s="258">
        <v>44224</v>
      </c>
      <c r="E2085" s="221" t="s">
        <v>337</v>
      </c>
      <c r="F2085" s="260" t="s">
        <v>129</v>
      </c>
      <c r="G2085" s="261">
        <v>762.2</v>
      </c>
      <c r="H2085" s="123">
        <f>+ICF[[#This Row],[Сума във Валута]]/RESOURCE!$F$2</f>
        <v>235.55444299193084</v>
      </c>
      <c r="I2085" s="259" t="s">
        <v>338</v>
      </c>
      <c r="J2085" s="119"/>
      <c r="K2085" s="119">
        <f t="shared" si="31"/>
        <v>44592</v>
      </c>
      <c r="L20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85" s="221" t="s">
        <v>321</v>
      </c>
      <c r="N2085" s="221" t="s">
        <v>956</v>
      </c>
      <c r="O2085" s="221" t="s">
        <v>4</v>
      </c>
      <c r="P2085" s="221"/>
    </row>
    <row r="2086" spans="2:16" x14ac:dyDescent="0.25">
      <c r="B2086" s="221" t="s">
        <v>73</v>
      </c>
      <c r="C2086" s="257" t="s">
        <v>1092</v>
      </c>
      <c r="D2086" s="258">
        <v>44280</v>
      </c>
      <c r="E2086" s="221" t="s">
        <v>337</v>
      </c>
      <c r="F2086" s="260" t="s">
        <v>129</v>
      </c>
      <c r="G2086" s="261">
        <v>128.06</v>
      </c>
      <c r="H2086" s="123">
        <f>+ICF[[#This Row],[Сума във Валута]]/RESOURCE!$F$2</f>
        <v>39.576360495338051</v>
      </c>
      <c r="I2086" s="259" t="s">
        <v>338</v>
      </c>
      <c r="J2086" s="119"/>
      <c r="K2086" s="119">
        <f t="shared" si="31"/>
        <v>44592</v>
      </c>
      <c r="L20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86" s="221" t="s">
        <v>321</v>
      </c>
      <c r="N2086" s="221" t="s">
        <v>956</v>
      </c>
      <c r="O2086" s="221" t="s">
        <v>4</v>
      </c>
      <c r="P2086" s="221"/>
    </row>
    <row r="2087" spans="2:16" x14ac:dyDescent="0.25">
      <c r="B2087" s="221" t="s">
        <v>73</v>
      </c>
      <c r="C2087" s="257" t="s">
        <v>1092</v>
      </c>
      <c r="D2087" s="258">
        <v>44346</v>
      </c>
      <c r="E2087" s="221" t="s">
        <v>337</v>
      </c>
      <c r="F2087" s="260" t="s">
        <v>129</v>
      </c>
      <c r="G2087" s="261">
        <v>988.3</v>
      </c>
      <c r="H2087" s="123">
        <f>+ICF[[#This Row],[Сума във Валута]]/RESOURCE!$F$2</f>
        <v>305.42961953414488</v>
      </c>
      <c r="I2087" s="259" t="s">
        <v>338</v>
      </c>
      <c r="J2087" s="119"/>
      <c r="K2087" s="119">
        <f t="shared" si="31"/>
        <v>44592</v>
      </c>
      <c r="L20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87" s="221" t="s">
        <v>321</v>
      </c>
      <c r="N2087" s="221" t="s">
        <v>956</v>
      </c>
      <c r="O2087" s="221" t="s">
        <v>4</v>
      </c>
      <c r="P2087" s="221"/>
    </row>
    <row r="2088" spans="2:16" x14ac:dyDescent="0.25">
      <c r="B2088" s="221" t="s">
        <v>73</v>
      </c>
      <c r="C2088" s="257" t="s">
        <v>1092</v>
      </c>
      <c r="D2088" s="258">
        <v>44346</v>
      </c>
      <c r="E2088" s="221" t="s">
        <v>337</v>
      </c>
      <c r="F2088" s="260" t="s">
        <v>129</v>
      </c>
      <c r="G2088" s="261">
        <v>762.2</v>
      </c>
      <c r="H2088" s="123">
        <f>+ICF[[#This Row],[Сума във Валута]]/RESOURCE!$F$2</f>
        <v>235.55444299193084</v>
      </c>
      <c r="I2088" s="259" t="s">
        <v>338</v>
      </c>
      <c r="J2088" s="119"/>
      <c r="K2088" s="119">
        <f t="shared" si="31"/>
        <v>44592</v>
      </c>
      <c r="L20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88" s="221" t="s">
        <v>321</v>
      </c>
      <c r="N2088" s="221" t="s">
        <v>956</v>
      </c>
      <c r="O2088" s="221" t="s">
        <v>4</v>
      </c>
      <c r="P2088" s="221"/>
    </row>
    <row r="2089" spans="2:16" x14ac:dyDescent="0.25">
      <c r="B2089" s="221" t="s">
        <v>73</v>
      </c>
      <c r="C2089" s="257" t="s">
        <v>1092</v>
      </c>
      <c r="D2089" s="258">
        <v>44374</v>
      </c>
      <c r="E2089" s="221" t="s">
        <v>337</v>
      </c>
      <c r="F2089" s="260" t="s">
        <v>129</v>
      </c>
      <c r="G2089" s="261">
        <v>179.1</v>
      </c>
      <c r="H2089" s="123">
        <f>+ICF[[#This Row],[Сума във Валута]]/RESOURCE!$F$2</f>
        <v>55.350040330431398</v>
      </c>
      <c r="I2089" s="259" t="s">
        <v>338</v>
      </c>
      <c r="J2089" s="119"/>
      <c r="K2089" s="119">
        <f t="shared" si="31"/>
        <v>44592</v>
      </c>
      <c r="L20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89" s="221" t="s">
        <v>321</v>
      </c>
      <c r="N2089" s="221" t="s">
        <v>956</v>
      </c>
      <c r="O2089" s="221" t="s">
        <v>4</v>
      </c>
      <c r="P2089" s="221"/>
    </row>
    <row r="2090" spans="2:16" x14ac:dyDescent="0.25">
      <c r="B2090" s="221" t="s">
        <v>73</v>
      </c>
      <c r="C2090" s="257" t="s">
        <v>1092</v>
      </c>
      <c r="D2090" s="258">
        <v>44374</v>
      </c>
      <c r="E2090" s="221" t="s">
        <v>337</v>
      </c>
      <c r="F2090" s="260" t="s">
        <v>129</v>
      </c>
      <c r="G2090" s="261">
        <v>179.1</v>
      </c>
      <c r="H2090" s="123">
        <f>+ICF[[#This Row],[Сума във Валута]]/RESOURCE!$F$2</f>
        <v>55.350040330431398</v>
      </c>
      <c r="I2090" s="259" t="s">
        <v>338</v>
      </c>
      <c r="J2090" s="119"/>
      <c r="K2090" s="119">
        <f t="shared" si="31"/>
        <v>44592</v>
      </c>
      <c r="L20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0" s="221" t="s">
        <v>321</v>
      </c>
      <c r="N2090" s="221" t="s">
        <v>956</v>
      </c>
      <c r="O2090" s="221" t="s">
        <v>4</v>
      </c>
      <c r="P2090" s="221"/>
    </row>
    <row r="2091" spans="2:16" x14ac:dyDescent="0.25">
      <c r="B2091" s="221" t="s">
        <v>73</v>
      </c>
      <c r="C2091" s="257" t="s">
        <v>1092</v>
      </c>
      <c r="D2091" s="258">
        <v>44374</v>
      </c>
      <c r="E2091" s="221" t="s">
        <v>337</v>
      </c>
      <c r="F2091" s="260" t="s">
        <v>129</v>
      </c>
      <c r="G2091" s="261">
        <v>357.6</v>
      </c>
      <c r="H2091" s="123">
        <f>+ICF[[#This Row],[Сума във Валута]]/RESOURCE!$F$2</f>
        <v>110.51465339007409</v>
      </c>
      <c r="I2091" s="259" t="s">
        <v>338</v>
      </c>
      <c r="J2091" s="119"/>
      <c r="K2091" s="119">
        <f t="shared" si="31"/>
        <v>44592</v>
      </c>
      <c r="L20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1" s="221" t="s">
        <v>321</v>
      </c>
      <c r="N2091" s="221" t="s">
        <v>956</v>
      </c>
      <c r="O2091" s="221" t="s">
        <v>4</v>
      </c>
      <c r="P2091" s="221"/>
    </row>
    <row r="2092" spans="2:16" x14ac:dyDescent="0.25">
      <c r="B2092" s="221" t="s">
        <v>73</v>
      </c>
      <c r="C2092" s="257" t="s">
        <v>1092</v>
      </c>
      <c r="D2092" s="258">
        <v>44400</v>
      </c>
      <c r="E2092" s="221" t="s">
        <v>337</v>
      </c>
      <c r="F2092" s="260" t="s">
        <v>129</v>
      </c>
      <c r="G2092" s="261">
        <v>762.2</v>
      </c>
      <c r="H2092" s="123">
        <f>+ICF[[#This Row],[Сума във Валута]]/RESOURCE!$F$2</f>
        <v>235.55444299193084</v>
      </c>
      <c r="I2092" s="259" t="s">
        <v>338</v>
      </c>
      <c r="J2092" s="119"/>
      <c r="K2092" s="119">
        <f t="shared" si="31"/>
        <v>44592</v>
      </c>
      <c r="L20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2" s="221" t="s">
        <v>321</v>
      </c>
      <c r="N2092" s="221" t="s">
        <v>956</v>
      </c>
      <c r="O2092" s="221" t="s">
        <v>4</v>
      </c>
      <c r="P2092" s="221"/>
    </row>
    <row r="2093" spans="2:16" x14ac:dyDescent="0.25">
      <c r="B2093" s="221" t="s">
        <v>73</v>
      </c>
      <c r="C2093" s="257" t="s">
        <v>1092</v>
      </c>
      <c r="D2093" s="258">
        <v>44408</v>
      </c>
      <c r="E2093" s="221" t="s">
        <v>337</v>
      </c>
      <c r="F2093" s="260" t="s">
        <v>129</v>
      </c>
      <c r="G2093" s="261">
        <v>631.29999999999995</v>
      </c>
      <c r="H2093" s="123">
        <f>+ICF[[#This Row],[Сума във Валута]]/RESOURCE!$F$2</f>
        <v>195.1003934148595</v>
      </c>
      <c r="I2093" s="259" t="s">
        <v>338</v>
      </c>
      <c r="J2093" s="119"/>
      <c r="K2093" s="119">
        <f t="shared" si="31"/>
        <v>44592</v>
      </c>
      <c r="L20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3" s="221" t="s">
        <v>321</v>
      </c>
      <c r="N2093" s="221" t="s">
        <v>956</v>
      </c>
      <c r="O2093" s="221" t="s">
        <v>4</v>
      </c>
      <c r="P2093" s="221"/>
    </row>
    <row r="2094" spans="2:16" x14ac:dyDescent="0.25">
      <c r="B2094" s="221" t="s">
        <v>73</v>
      </c>
      <c r="C2094" s="257" t="s">
        <v>1092</v>
      </c>
      <c r="D2094" s="258">
        <v>44408</v>
      </c>
      <c r="E2094" s="221" t="s">
        <v>337</v>
      </c>
      <c r="F2094" s="260" t="s">
        <v>129</v>
      </c>
      <c r="G2094" s="261">
        <v>149.35</v>
      </c>
      <c r="H2094" s="123">
        <f>+ICF[[#This Row],[Сума във Валута]]/RESOURCE!$F$2</f>
        <v>46.15593815382428</v>
      </c>
      <c r="I2094" s="259" t="s">
        <v>338</v>
      </c>
      <c r="J2094" s="119"/>
      <c r="K2094" s="119">
        <f t="shared" si="31"/>
        <v>44592</v>
      </c>
      <c r="L20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4" s="221" t="s">
        <v>321</v>
      </c>
      <c r="N2094" s="221" t="s">
        <v>956</v>
      </c>
      <c r="O2094" s="221" t="s">
        <v>4</v>
      </c>
      <c r="P2094" s="221"/>
    </row>
    <row r="2095" spans="2:16" x14ac:dyDescent="0.25">
      <c r="B2095" s="221" t="s">
        <v>73</v>
      </c>
      <c r="C2095" s="257" t="s">
        <v>1092</v>
      </c>
      <c r="D2095" s="258">
        <v>44408</v>
      </c>
      <c r="E2095" s="221" t="s">
        <v>337</v>
      </c>
      <c r="F2095" s="260" t="s">
        <v>129</v>
      </c>
      <c r="G2095" s="261">
        <v>256.45</v>
      </c>
      <c r="H2095" s="123">
        <f>+ICF[[#This Row],[Сума във Валута]]/RESOURCE!$F$2</f>
        <v>79.254705989609889</v>
      </c>
      <c r="I2095" s="259" t="s">
        <v>338</v>
      </c>
      <c r="J2095" s="119"/>
      <c r="K2095" s="119">
        <f t="shared" si="31"/>
        <v>44592</v>
      </c>
      <c r="L20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5" s="221" t="s">
        <v>321</v>
      </c>
      <c r="N2095" s="221" t="s">
        <v>956</v>
      </c>
      <c r="O2095" s="221" t="s">
        <v>4</v>
      </c>
      <c r="P2095" s="221"/>
    </row>
    <row r="2096" spans="2:16" x14ac:dyDescent="0.25">
      <c r="B2096" s="221" t="s">
        <v>73</v>
      </c>
      <c r="C2096" s="257" t="s">
        <v>1092</v>
      </c>
      <c r="D2096" s="258">
        <v>44422</v>
      </c>
      <c r="E2096" s="221" t="s">
        <v>337</v>
      </c>
      <c r="F2096" s="260" t="s">
        <v>129</v>
      </c>
      <c r="G2096" s="261">
        <v>464.7</v>
      </c>
      <c r="H2096" s="123">
        <f>+ICF[[#This Row],[Сума във Валута]]/RESOURCE!$F$2</f>
        <v>143.6134212258597</v>
      </c>
      <c r="I2096" s="259" t="s">
        <v>338</v>
      </c>
      <c r="J2096" s="119"/>
      <c r="K2096" s="119">
        <f t="shared" si="31"/>
        <v>44592</v>
      </c>
      <c r="L20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6" s="221" t="s">
        <v>321</v>
      </c>
      <c r="N2096" s="221" t="s">
        <v>956</v>
      </c>
      <c r="O2096" s="221" t="s">
        <v>4</v>
      </c>
      <c r="P2096" s="221"/>
    </row>
    <row r="2097" spans="2:16" x14ac:dyDescent="0.25">
      <c r="B2097" s="221" t="s">
        <v>73</v>
      </c>
      <c r="C2097" s="257" t="s">
        <v>1092</v>
      </c>
      <c r="D2097" s="258">
        <v>44432</v>
      </c>
      <c r="E2097" s="221" t="s">
        <v>337</v>
      </c>
      <c r="F2097" s="260" t="s">
        <v>129</v>
      </c>
      <c r="G2097" s="261">
        <v>631.29999999999995</v>
      </c>
      <c r="H2097" s="123">
        <f>+ICF[[#This Row],[Сума във Валута]]/RESOURCE!$F$2</f>
        <v>195.1003934148595</v>
      </c>
      <c r="I2097" s="259" t="s">
        <v>338</v>
      </c>
      <c r="J2097" s="119"/>
      <c r="K2097" s="119">
        <f t="shared" si="31"/>
        <v>44592</v>
      </c>
      <c r="L20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7" s="221" t="s">
        <v>321</v>
      </c>
      <c r="N2097" s="221" t="s">
        <v>956</v>
      </c>
      <c r="O2097" s="221" t="s">
        <v>4</v>
      </c>
      <c r="P2097" s="221"/>
    </row>
    <row r="2098" spans="2:16" x14ac:dyDescent="0.25">
      <c r="B2098" s="221" t="s">
        <v>73</v>
      </c>
      <c r="C2098" s="257" t="s">
        <v>1092</v>
      </c>
      <c r="D2098" s="258">
        <v>44435</v>
      </c>
      <c r="E2098" s="221" t="s">
        <v>337</v>
      </c>
      <c r="F2098" s="260" t="s">
        <v>129</v>
      </c>
      <c r="G2098" s="261">
        <v>988.3</v>
      </c>
      <c r="H2098" s="123">
        <f>+ICF[[#This Row],[Сума във Валута]]/RESOURCE!$F$2</f>
        <v>305.42961953414488</v>
      </c>
      <c r="I2098" s="259" t="s">
        <v>338</v>
      </c>
      <c r="J2098" s="119"/>
      <c r="K2098" s="119">
        <f t="shared" si="31"/>
        <v>44592</v>
      </c>
      <c r="L20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8" s="221" t="s">
        <v>321</v>
      </c>
      <c r="N2098" s="221" t="s">
        <v>956</v>
      </c>
      <c r="O2098" s="221" t="s">
        <v>4</v>
      </c>
      <c r="P2098" s="221"/>
    </row>
    <row r="2099" spans="2:16" x14ac:dyDescent="0.25">
      <c r="B2099" s="221" t="s">
        <v>73</v>
      </c>
      <c r="C2099" s="257" t="s">
        <v>1092</v>
      </c>
      <c r="D2099" s="258">
        <v>44435</v>
      </c>
      <c r="E2099" s="221" t="s">
        <v>337</v>
      </c>
      <c r="F2099" s="260" t="s">
        <v>129</v>
      </c>
      <c r="G2099" s="261">
        <v>988.3</v>
      </c>
      <c r="H2099" s="123">
        <f>+ICF[[#This Row],[Сума във Валута]]/RESOURCE!$F$2</f>
        <v>305.42961953414488</v>
      </c>
      <c r="I2099" s="259" t="s">
        <v>338</v>
      </c>
      <c r="J2099" s="119"/>
      <c r="K2099" s="119">
        <f t="shared" si="31"/>
        <v>44592</v>
      </c>
      <c r="L20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099" s="221" t="s">
        <v>321</v>
      </c>
      <c r="N2099" s="221" t="s">
        <v>956</v>
      </c>
      <c r="O2099" s="221" t="s">
        <v>4</v>
      </c>
      <c r="P2099" s="221"/>
    </row>
    <row r="2100" spans="2:16" x14ac:dyDescent="0.25">
      <c r="B2100" s="221" t="s">
        <v>73</v>
      </c>
      <c r="C2100" s="257" t="s">
        <v>1092</v>
      </c>
      <c r="D2100" s="258">
        <v>44435</v>
      </c>
      <c r="E2100" s="221" t="s">
        <v>337</v>
      </c>
      <c r="F2100" s="260" t="s">
        <v>129</v>
      </c>
      <c r="G2100" s="261">
        <v>762.2</v>
      </c>
      <c r="H2100" s="123">
        <f>+ICF[[#This Row],[Сума във Валута]]/RESOURCE!$F$2</f>
        <v>235.55444299193084</v>
      </c>
      <c r="I2100" s="259" t="s">
        <v>338</v>
      </c>
      <c r="J2100" s="119"/>
      <c r="K2100" s="119">
        <f t="shared" si="31"/>
        <v>44592</v>
      </c>
      <c r="L21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0" s="221" t="s">
        <v>321</v>
      </c>
      <c r="N2100" s="221" t="s">
        <v>956</v>
      </c>
      <c r="O2100" s="221" t="s">
        <v>4</v>
      </c>
      <c r="P2100" s="221"/>
    </row>
    <row r="2101" spans="2:16" x14ac:dyDescent="0.25">
      <c r="B2101" s="221" t="s">
        <v>73</v>
      </c>
      <c r="C2101" s="257" t="s">
        <v>1092</v>
      </c>
      <c r="D2101" s="258">
        <v>44453</v>
      </c>
      <c r="E2101" s="221" t="s">
        <v>337</v>
      </c>
      <c r="F2101" s="260" t="s">
        <v>129</v>
      </c>
      <c r="G2101" s="261">
        <v>631.29999999999995</v>
      </c>
      <c r="H2101" s="123">
        <f>+ICF[[#This Row],[Сума във Валута]]/RESOURCE!$F$2</f>
        <v>195.1003934148595</v>
      </c>
      <c r="I2101" s="259" t="s">
        <v>338</v>
      </c>
      <c r="J2101" s="119"/>
      <c r="K2101" s="119">
        <f t="shared" si="31"/>
        <v>44592</v>
      </c>
      <c r="L21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1" s="221" t="s">
        <v>321</v>
      </c>
      <c r="N2101" s="221" t="s">
        <v>956</v>
      </c>
      <c r="O2101" s="221" t="s">
        <v>4</v>
      </c>
      <c r="P2101" s="221"/>
    </row>
    <row r="2102" spans="2:16" x14ac:dyDescent="0.25">
      <c r="B2102" s="221" t="s">
        <v>73</v>
      </c>
      <c r="C2102" s="257" t="s">
        <v>1092</v>
      </c>
      <c r="D2102" s="258">
        <v>44460</v>
      </c>
      <c r="E2102" s="221" t="s">
        <v>337</v>
      </c>
      <c r="F2102" s="260" t="s">
        <v>129</v>
      </c>
      <c r="G2102" s="261">
        <v>256.45</v>
      </c>
      <c r="H2102" s="123">
        <f>+ICF[[#This Row],[Сума във Валута]]/RESOURCE!$F$2</f>
        <v>79.254705989609889</v>
      </c>
      <c r="I2102" s="259" t="s">
        <v>338</v>
      </c>
      <c r="J2102" s="119"/>
      <c r="K2102" s="119">
        <f t="shared" si="31"/>
        <v>44592</v>
      </c>
      <c r="L21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2" s="221" t="s">
        <v>321</v>
      </c>
      <c r="N2102" s="221" t="s">
        <v>956</v>
      </c>
      <c r="O2102" s="221" t="s">
        <v>4</v>
      </c>
      <c r="P2102" s="221"/>
    </row>
    <row r="2103" spans="2:16" x14ac:dyDescent="0.25">
      <c r="B2103" s="221" t="s">
        <v>73</v>
      </c>
      <c r="C2103" s="257" t="s">
        <v>1092</v>
      </c>
      <c r="D2103" s="258">
        <v>44467</v>
      </c>
      <c r="E2103" s="221" t="s">
        <v>337</v>
      </c>
      <c r="F2103" s="260" t="s">
        <v>129</v>
      </c>
      <c r="G2103" s="261">
        <v>464.7</v>
      </c>
      <c r="H2103" s="123">
        <f>+ICF[[#This Row],[Сума във Валута]]/RESOURCE!$F$2</f>
        <v>143.6134212258597</v>
      </c>
      <c r="I2103" s="259" t="s">
        <v>338</v>
      </c>
      <c r="J2103" s="119"/>
      <c r="K2103" s="119">
        <f t="shared" si="31"/>
        <v>44592</v>
      </c>
      <c r="L21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3" s="221" t="s">
        <v>321</v>
      </c>
      <c r="N2103" s="221" t="s">
        <v>956</v>
      </c>
      <c r="O2103" s="221" t="s">
        <v>4</v>
      </c>
      <c r="P2103" s="221"/>
    </row>
    <row r="2104" spans="2:16" x14ac:dyDescent="0.25">
      <c r="B2104" s="221" t="s">
        <v>73</v>
      </c>
      <c r="C2104" s="257" t="s">
        <v>1092</v>
      </c>
      <c r="D2104" s="258">
        <v>44467</v>
      </c>
      <c r="E2104" s="221" t="s">
        <v>337</v>
      </c>
      <c r="F2104" s="260" t="s">
        <v>129</v>
      </c>
      <c r="G2104" s="261">
        <v>762.2</v>
      </c>
      <c r="H2104" s="123">
        <f>+ICF[[#This Row],[Сума във Валута]]/RESOURCE!$F$2</f>
        <v>235.55444299193084</v>
      </c>
      <c r="I2104" s="259" t="s">
        <v>338</v>
      </c>
      <c r="J2104" s="119"/>
      <c r="K2104" s="119">
        <f t="shared" si="31"/>
        <v>44592</v>
      </c>
      <c r="L21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4" s="221" t="s">
        <v>321</v>
      </c>
      <c r="N2104" s="221" t="s">
        <v>956</v>
      </c>
      <c r="O2104" s="221" t="s">
        <v>4</v>
      </c>
      <c r="P2104" s="221"/>
    </row>
    <row r="2105" spans="2:16" x14ac:dyDescent="0.25">
      <c r="B2105" s="221" t="s">
        <v>73</v>
      </c>
      <c r="C2105" s="257" t="s">
        <v>1092</v>
      </c>
      <c r="D2105" s="258">
        <v>44467</v>
      </c>
      <c r="E2105" s="221" t="s">
        <v>337</v>
      </c>
      <c r="F2105" s="260" t="s">
        <v>129</v>
      </c>
      <c r="G2105" s="261">
        <v>256.45</v>
      </c>
      <c r="H2105" s="123">
        <f>+ICF[[#This Row],[Сума във Валута]]/RESOURCE!$F$2</f>
        <v>79.254705989609889</v>
      </c>
      <c r="I2105" s="259" t="s">
        <v>338</v>
      </c>
      <c r="J2105" s="119"/>
      <c r="K2105" s="119">
        <f t="shared" si="31"/>
        <v>44592</v>
      </c>
      <c r="L21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5" s="221" t="s">
        <v>321</v>
      </c>
      <c r="N2105" s="221" t="s">
        <v>956</v>
      </c>
      <c r="O2105" s="221" t="s">
        <v>4</v>
      </c>
      <c r="P2105" s="221"/>
    </row>
    <row r="2106" spans="2:16" x14ac:dyDescent="0.25">
      <c r="B2106" s="221" t="s">
        <v>73</v>
      </c>
      <c r="C2106" s="257" t="s">
        <v>1092</v>
      </c>
      <c r="D2106" s="258">
        <v>44467</v>
      </c>
      <c r="E2106" s="221" t="s">
        <v>337</v>
      </c>
      <c r="F2106" s="260" t="s">
        <v>129</v>
      </c>
      <c r="G2106" s="261">
        <v>256.45</v>
      </c>
      <c r="H2106" s="123">
        <f>+ICF[[#This Row],[Сума във Валута]]/RESOURCE!$F$2</f>
        <v>79.254705989609889</v>
      </c>
      <c r="I2106" s="259" t="s">
        <v>338</v>
      </c>
      <c r="J2106" s="119"/>
      <c r="K2106" s="119">
        <f t="shared" si="31"/>
        <v>44592</v>
      </c>
      <c r="L21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6" s="221" t="s">
        <v>321</v>
      </c>
      <c r="N2106" s="221" t="s">
        <v>956</v>
      </c>
      <c r="O2106" s="221" t="s">
        <v>4</v>
      </c>
      <c r="P2106" s="221"/>
    </row>
    <row r="2107" spans="2:16" x14ac:dyDescent="0.25">
      <c r="B2107" s="221" t="s">
        <v>73</v>
      </c>
      <c r="C2107" s="257" t="s">
        <v>1092</v>
      </c>
      <c r="D2107" s="258">
        <v>44467</v>
      </c>
      <c r="E2107" s="221" t="s">
        <v>337</v>
      </c>
      <c r="F2107" s="260" t="s">
        <v>129</v>
      </c>
      <c r="G2107" s="261">
        <v>256.45</v>
      </c>
      <c r="H2107" s="123">
        <f>+ICF[[#This Row],[Сума във Валута]]/RESOURCE!$F$2</f>
        <v>79.254705989609889</v>
      </c>
      <c r="I2107" s="259" t="s">
        <v>338</v>
      </c>
      <c r="J2107" s="119"/>
      <c r="K2107" s="119">
        <f t="shared" si="31"/>
        <v>44592</v>
      </c>
      <c r="L21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7" s="221" t="s">
        <v>321</v>
      </c>
      <c r="N2107" s="221" t="s">
        <v>956</v>
      </c>
      <c r="O2107" s="221" t="s">
        <v>4</v>
      </c>
      <c r="P2107" s="221"/>
    </row>
    <row r="2108" spans="2:16" x14ac:dyDescent="0.25">
      <c r="B2108" s="221" t="s">
        <v>73</v>
      </c>
      <c r="C2108" s="257" t="s">
        <v>1092</v>
      </c>
      <c r="D2108" s="258">
        <v>44467</v>
      </c>
      <c r="E2108" s="221" t="s">
        <v>337</v>
      </c>
      <c r="F2108" s="260" t="s">
        <v>129</v>
      </c>
      <c r="G2108" s="261">
        <v>631.29999999999995</v>
      </c>
      <c r="H2108" s="123">
        <f>+ICF[[#This Row],[Сума във Валута]]/RESOURCE!$F$2</f>
        <v>195.1003934148595</v>
      </c>
      <c r="I2108" s="259" t="s">
        <v>338</v>
      </c>
      <c r="J2108" s="119"/>
      <c r="K2108" s="119">
        <f t="shared" si="31"/>
        <v>44592</v>
      </c>
      <c r="L21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8" s="221" t="s">
        <v>321</v>
      </c>
      <c r="N2108" s="221" t="s">
        <v>956</v>
      </c>
      <c r="O2108" s="221" t="s">
        <v>4</v>
      </c>
      <c r="P2108" s="221"/>
    </row>
    <row r="2109" spans="2:16" x14ac:dyDescent="0.25">
      <c r="B2109" s="221" t="s">
        <v>73</v>
      </c>
      <c r="C2109" s="257" t="s">
        <v>1092</v>
      </c>
      <c r="D2109" s="258">
        <v>44467</v>
      </c>
      <c r="E2109" s="221" t="s">
        <v>337</v>
      </c>
      <c r="F2109" s="260" t="s">
        <v>129</v>
      </c>
      <c r="G2109" s="261">
        <v>631.29999999999995</v>
      </c>
      <c r="H2109" s="123">
        <f>+ICF[[#This Row],[Сума във Валута]]/RESOURCE!$F$2</f>
        <v>195.1003934148595</v>
      </c>
      <c r="I2109" s="259" t="s">
        <v>338</v>
      </c>
      <c r="J2109" s="119"/>
      <c r="K2109" s="119">
        <f t="shared" si="31"/>
        <v>44592</v>
      </c>
      <c r="L21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09" s="221" t="s">
        <v>321</v>
      </c>
      <c r="N2109" s="221" t="s">
        <v>956</v>
      </c>
      <c r="O2109" s="221" t="s">
        <v>4</v>
      </c>
      <c r="P2109" s="221"/>
    </row>
    <row r="2110" spans="2:16" x14ac:dyDescent="0.25">
      <c r="B2110" s="221" t="s">
        <v>73</v>
      </c>
      <c r="C2110" s="257" t="s">
        <v>1092</v>
      </c>
      <c r="D2110" s="258">
        <v>44476</v>
      </c>
      <c r="E2110" s="221" t="s">
        <v>337</v>
      </c>
      <c r="F2110" s="260" t="s">
        <v>129</v>
      </c>
      <c r="G2110" s="261">
        <v>232.65</v>
      </c>
      <c r="H2110" s="123">
        <f>+ICF[[#This Row],[Сума във Валута]]/RESOURCE!$F$2</f>
        <v>71.899424248324209</v>
      </c>
      <c r="I2110" s="259" t="s">
        <v>338</v>
      </c>
      <c r="J2110" s="119"/>
      <c r="K2110" s="119">
        <f t="shared" si="31"/>
        <v>44592</v>
      </c>
      <c r="L21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0" s="221" t="s">
        <v>321</v>
      </c>
      <c r="N2110" s="221" t="s">
        <v>956</v>
      </c>
      <c r="O2110" s="221" t="s">
        <v>4</v>
      </c>
      <c r="P2110" s="221"/>
    </row>
    <row r="2111" spans="2:16" x14ac:dyDescent="0.25">
      <c r="B2111" s="221" t="s">
        <v>73</v>
      </c>
      <c r="C2111" s="257" t="s">
        <v>1092</v>
      </c>
      <c r="D2111" s="258">
        <v>44476</v>
      </c>
      <c r="E2111" s="221" t="s">
        <v>337</v>
      </c>
      <c r="F2111" s="260" t="s">
        <v>129</v>
      </c>
      <c r="G2111" s="261">
        <v>232.65</v>
      </c>
      <c r="H2111" s="123">
        <f>+ICF[[#This Row],[Сума във Валута]]/RESOURCE!$F$2</f>
        <v>71.899424248324209</v>
      </c>
      <c r="I2111" s="259" t="s">
        <v>338</v>
      </c>
      <c r="J2111" s="119"/>
      <c r="K2111" s="119">
        <f t="shared" si="31"/>
        <v>44592</v>
      </c>
      <c r="L21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1" s="221" t="s">
        <v>321</v>
      </c>
      <c r="N2111" s="221" t="s">
        <v>956</v>
      </c>
      <c r="O2111" s="221" t="s">
        <v>4</v>
      </c>
      <c r="P2111" s="221"/>
    </row>
    <row r="2112" spans="2:16" x14ac:dyDescent="0.25">
      <c r="B2112" s="221" t="s">
        <v>73</v>
      </c>
      <c r="C2112" s="257" t="s">
        <v>1092</v>
      </c>
      <c r="D2112" s="258">
        <v>44476</v>
      </c>
      <c r="E2112" s="221" t="s">
        <v>337</v>
      </c>
      <c r="F2112" s="260" t="s">
        <v>129</v>
      </c>
      <c r="G2112" s="261">
        <v>232.65</v>
      </c>
      <c r="H2112" s="123">
        <f>+ICF[[#This Row],[Сума във Валута]]/RESOURCE!$F$2</f>
        <v>71.899424248324209</v>
      </c>
      <c r="I2112" s="259" t="s">
        <v>338</v>
      </c>
      <c r="J2112" s="119"/>
      <c r="K2112" s="119">
        <f t="shared" si="31"/>
        <v>44592</v>
      </c>
      <c r="L21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2" s="221" t="s">
        <v>321</v>
      </c>
      <c r="N2112" s="221" t="s">
        <v>956</v>
      </c>
      <c r="O2112" s="221" t="s">
        <v>4</v>
      </c>
      <c r="P2112" s="221"/>
    </row>
    <row r="2113" spans="2:16" x14ac:dyDescent="0.25">
      <c r="B2113" s="221" t="s">
        <v>73</v>
      </c>
      <c r="C2113" s="257" t="s">
        <v>1092</v>
      </c>
      <c r="D2113" s="258">
        <v>44476</v>
      </c>
      <c r="E2113" s="221" t="s">
        <v>337</v>
      </c>
      <c r="F2113" s="260" t="s">
        <v>129</v>
      </c>
      <c r="G2113" s="261">
        <v>631.29999999999995</v>
      </c>
      <c r="H2113" s="123">
        <f>+ICF[[#This Row],[Сума във Валута]]/RESOURCE!$F$2</f>
        <v>195.1003934148595</v>
      </c>
      <c r="I2113" s="259" t="s">
        <v>338</v>
      </c>
      <c r="J2113" s="119"/>
      <c r="K2113" s="119">
        <f t="shared" si="31"/>
        <v>44592</v>
      </c>
      <c r="L21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3" s="221" t="s">
        <v>321</v>
      </c>
      <c r="N2113" s="221" t="s">
        <v>956</v>
      </c>
      <c r="O2113" s="221" t="s">
        <v>4</v>
      </c>
      <c r="P2113" s="221"/>
    </row>
    <row r="2114" spans="2:16" x14ac:dyDescent="0.25">
      <c r="B2114" s="221" t="s">
        <v>73</v>
      </c>
      <c r="C2114" s="257" t="s">
        <v>1092</v>
      </c>
      <c r="D2114" s="258">
        <v>44476</v>
      </c>
      <c r="E2114" s="221" t="s">
        <v>337</v>
      </c>
      <c r="F2114" s="260" t="s">
        <v>129</v>
      </c>
      <c r="G2114" s="261">
        <v>232.65</v>
      </c>
      <c r="H2114" s="123">
        <f>+ICF[[#This Row],[Сума във Валута]]/RESOURCE!$F$2</f>
        <v>71.899424248324209</v>
      </c>
      <c r="I2114" s="259" t="s">
        <v>338</v>
      </c>
      <c r="J2114" s="119"/>
      <c r="K2114" s="119">
        <f t="shared" ref="K2114:K2177" si="32">$K$1</f>
        <v>44592</v>
      </c>
      <c r="L21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4" s="221" t="s">
        <v>321</v>
      </c>
      <c r="N2114" s="221" t="s">
        <v>956</v>
      </c>
      <c r="O2114" s="221" t="s">
        <v>4</v>
      </c>
      <c r="P2114" s="221"/>
    </row>
    <row r="2115" spans="2:16" x14ac:dyDescent="0.25">
      <c r="B2115" s="221" t="s">
        <v>73</v>
      </c>
      <c r="C2115" s="257" t="s">
        <v>1092</v>
      </c>
      <c r="D2115" s="258">
        <v>44476</v>
      </c>
      <c r="E2115" s="221" t="s">
        <v>337</v>
      </c>
      <c r="F2115" s="260" t="s">
        <v>129</v>
      </c>
      <c r="G2115" s="261">
        <v>988.3</v>
      </c>
      <c r="H2115" s="123">
        <f>+ICF[[#This Row],[Сума във Валута]]/RESOURCE!$F$2</f>
        <v>305.42961953414488</v>
      </c>
      <c r="I2115" s="259" t="s">
        <v>338</v>
      </c>
      <c r="J2115" s="119"/>
      <c r="K2115" s="119">
        <f t="shared" si="32"/>
        <v>44592</v>
      </c>
      <c r="L21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5" s="221" t="s">
        <v>321</v>
      </c>
      <c r="N2115" s="221" t="s">
        <v>956</v>
      </c>
      <c r="O2115" s="221" t="s">
        <v>4</v>
      </c>
      <c r="P2115" s="221"/>
    </row>
    <row r="2116" spans="2:16" x14ac:dyDescent="0.25">
      <c r="B2116" s="221" t="s">
        <v>73</v>
      </c>
      <c r="C2116" s="257" t="s">
        <v>1092</v>
      </c>
      <c r="D2116" s="258">
        <v>44476</v>
      </c>
      <c r="E2116" s="221" t="s">
        <v>337</v>
      </c>
      <c r="F2116" s="260" t="s">
        <v>129</v>
      </c>
      <c r="G2116" s="261">
        <v>232.65</v>
      </c>
      <c r="H2116" s="123">
        <f>+ICF[[#This Row],[Сума във Валута]]/RESOURCE!$F$2</f>
        <v>71.899424248324209</v>
      </c>
      <c r="I2116" s="259" t="s">
        <v>338</v>
      </c>
      <c r="J2116" s="119"/>
      <c r="K2116" s="119">
        <f t="shared" si="32"/>
        <v>44592</v>
      </c>
      <c r="L21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6" s="221" t="s">
        <v>321</v>
      </c>
      <c r="N2116" s="221" t="s">
        <v>956</v>
      </c>
      <c r="O2116" s="221" t="s">
        <v>4</v>
      </c>
      <c r="P2116" s="221"/>
    </row>
    <row r="2117" spans="2:16" x14ac:dyDescent="0.25">
      <c r="B2117" s="221" t="s">
        <v>73</v>
      </c>
      <c r="C2117" s="257" t="s">
        <v>1092</v>
      </c>
      <c r="D2117" s="258">
        <v>44476</v>
      </c>
      <c r="E2117" s="221" t="s">
        <v>337</v>
      </c>
      <c r="F2117" s="260" t="s">
        <v>129</v>
      </c>
      <c r="G2117" s="261">
        <v>512.29999999999995</v>
      </c>
      <c r="H2117" s="123">
        <f>+ICF[[#This Row],[Сума във Валута]]/RESOURCE!$F$2</f>
        <v>158.32398470843106</v>
      </c>
      <c r="I2117" s="259" t="s">
        <v>338</v>
      </c>
      <c r="J2117" s="119"/>
      <c r="K2117" s="119">
        <f t="shared" si="32"/>
        <v>44592</v>
      </c>
      <c r="L21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7" s="221" t="s">
        <v>321</v>
      </c>
      <c r="N2117" s="221" t="s">
        <v>956</v>
      </c>
      <c r="O2117" s="221" t="s">
        <v>4</v>
      </c>
      <c r="P2117" s="221"/>
    </row>
    <row r="2118" spans="2:16" x14ac:dyDescent="0.25">
      <c r="B2118" s="221" t="s">
        <v>73</v>
      </c>
      <c r="C2118" s="257" t="s">
        <v>1092</v>
      </c>
      <c r="D2118" s="258">
        <v>44482</v>
      </c>
      <c r="E2118" s="221" t="s">
        <v>337</v>
      </c>
      <c r="F2118" s="260" t="s">
        <v>129</v>
      </c>
      <c r="G2118" s="261">
        <v>631.29999999999995</v>
      </c>
      <c r="H2118" s="123">
        <f>+ICF[[#This Row],[Сума във Валута]]/RESOURCE!$F$2</f>
        <v>195.1003934148595</v>
      </c>
      <c r="I2118" s="259" t="s">
        <v>338</v>
      </c>
      <c r="J2118" s="119"/>
      <c r="K2118" s="119">
        <f t="shared" si="32"/>
        <v>44592</v>
      </c>
      <c r="L21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8" s="221" t="s">
        <v>321</v>
      </c>
      <c r="N2118" s="221" t="s">
        <v>956</v>
      </c>
      <c r="O2118" s="221" t="s">
        <v>4</v>
      </c>
      <c r="P2118" s="221"/>
    </row>
    <row r="2119" spans="2:16" x14ac:dyDescent="0.25">
      <c r="B2119" s="221" t="s">
        <v>73</v>
      </c>
      <c r="C2119" s="257" t="s">
        <v>1092</v>
      </c>
      <c r="D2119" s="258">
        <v>44495</v>
      </c>
      <c r="E2119" s="221" t="s">
        <v>337</v>
      </c>
      <c r="F2119" s="260" t="s">
        <v>129</v>
      </c>
      <c r="G2119" s="261">
        <v>232.65</v>
      </c>
      <c r="H2119" s="123">
        <f>+ICF[[#This Row],[Сума във Валута]]/RESOURCE!$F$2</f>
        <v>71.899424248324209</v>
      </c>
      <c r="I2119" s="259" t="s">
        <v>338</v>
      </c>
      <c r="J2119" s="119"/>
      <c r="K2119" s="119">
        <f t="shared" si="32"/>
        <v>44592</v>
      </c>
      <c r="L21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19" s="221" t="s">
        <v>321</v>
      </c>
      <c r="N2119" s="221" t="s">
        <v>956</v>
      </c>
      <c r="O2119" s="221" t="s">
        <v>4</v>
      </c>
      <c r="P2119" s="221"/>
    </row>
    <row r="2120" spans="2:16" x14ac:dyDescent="0.25">
      <c r="B2120" s="221" t="s">
        <v>73</v>
      </c>
      <c r="C2120" s="257" t="s">
        <v>1092</v>
      </c>
      <c r="D2120" s="258">
        <v>44497</v>
      </c>
      <c r="E2120" s="221" t="s">
        <v>337</v>
      </c>
      <c r="F2120" s="260" t="s">
        <v>129</v>
      </c>
      <c r="G2120" s="261">
        <v>988.3</v>
      </c>
      <c r="H2120" s="123">
        <f>+ICF[[#This Row],[Сума във Валута]]/RESOURCE!$F$2</f>
        <v>305.42961953414488</v>
      </c>
      <c r="I2120" s="259" t="s">
        <v>338</v>
      </c>
      <c r="J2120" s="119"/>
      <c r="K2120" s="119">
        <f t="shared" si="32"/>
        <v>44592</v>
      </c>
      <c r="L21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0" s="221" t="s">
        <v>321</v>
      </c>
      <c r="N2120" s="221" t="s">
        <v>956</v>
      </c>
      <c r="O2120" s="221" t="s">
        <v>4</v>
      </c>
      <c r="P2120" s="221"/>
    </row>
    <row r="2121" spans="2:16" x14ac:dyDescent="0.25">
      <c r="B2121" s="221" t="s">
        <v>73</v>
      </c>
      <c r="C2121" s="257" t="s">
        <v>1092</v>
      </c>
      <c r="D2121" s="258">
        <v>44497</v>
      </c>
      <c r="E2121" s="221" t="s">
        <v>337</v>
      </c>
      <c r="F2121" s="260" t="s">
        <v>129</v>
      </c>
      <c r="G2121" s="261">
        <v>464.7</v>
      </c>
      <c r="H2121" s="123">
        <f>+ICF[[#This Row],[Сума във Валута]]/RESOURCE!$F$2</f>
        <v>143.6134212258597</v>
      </c>
      <c r="I2121" s="259" t="s">
        <v>338</v>
      </c>
      <c r="J2121" s="119"/>
      <c r="K2121" s="119">
        <f t="shared" si="32"/>
        <v>44592</v>
      </c>
      <c r="L21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1" s="221" t="s">
        <v>321</v>
      </c>
      <c r="N2121" s="221" t="s">
        <v>956</v>
      </c>
      <c r="O2121" s="221" t="s">
        <v>4</v>
      </c>
      <c r="P2121" s="221"/>
    </row>
    <row r="2122" spans="2:16" x14ac:dyDescent="0.25">
      <c r="B2122" s="221" t="s">
        <v>73</v>
      </c>
      <c r="C2122" s="257" t="s">
        <v>1092</v>
      </c>
      <c r="D2122" s="258">
        <v>44497</v>
      </c>
      <c r="E2122" s="221" t="s">
        <v>337</v>
      </c>
      <c r="F2122" s="260" t="s">
        <v>129</v>
      </c>
      <c r="G2122" s="261">
        <v>232.65</v>
      </c>
      <c r="H2122" s="123">
        <f>+ICF[[#This Row],[Сума във Валута]]/RESOURCE!$F$2</f>
        <v>71.899424248324209</v>
      </c>
      <c r="I2122" s="259" t="s">
        <v>338</v>
      </c>
      <c r="J2122" s="119"/>
      <c r="K2122" s="119">
        <f t="shared" si="32"/>
        <v>44592</v>
      </c>
      <c r="L21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2" s="221" t="s">
        <v>321</v>
      </c>
      <c r="N2122" s="221" t="s">
        <v>956</v>
      </c>
      <c r="O2122" s="221" t="s">
        <v>4</v>
      </c>
      <c r="P2122" s="221"/>
    </row>
    <row r="2123" spans="2:16" x14ac:dyDescent="0.25">
      <c r="B2123" s="221" t="s">
        <v>73</v>
      </c>
      <c r="C2123" s="257" t="s">
        <v>1092</v>
      </c>
      <c r="D2123" s="258">
        <v>44497</v>
      </c>
      <c r="E2123" s="221" t="s">
        <v>337</v>
      </c>
      <c r="F2123" s="260" t="s">
        <v>129</v>
      </c>
      <c r="G2123" s="261">
        <v>256.45</v>
      </c>
      <c r="H2123" s="123">
        <f>+ICF[[#This Row],[Сума във Валута]]/RESOURCE!$F$2</f>
        <v>79.254705989609889</v>
      </c>
      <c r="I2123" s="259" t="s">
        <v>338</v>
      </c>
      <c r="J2123" s="119"/>
      <c r="K2123" s="119">
        <f t="shared" si="32"/>
        <v>44592</v>
      </c>
      <c r="L21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3" s="221" t="s">
        <v>321</v>
      </c>
      <c r="N2123" s="221" t="s">
        <v>956</v>
      </c>
      <c r="O2123" s="221" t="s">
        <v>4</v>
      </c>
      <c r="P2123" s="221"/>
    </row>
    <row r="2124" spans="2:16" x14ac:dyDescent="0.25">
      <c r="B2124" s="221" t="s">
        <v>73</v>
      </c>
      <c r="C2124" s="257" t="s">
        <v>1092</v>
      </c>
      <c r="D2124" s="258">
        <v>44497</v>
      </c>
      <c r="E2124" s="221" t="s">
        <v>337</v>
      </c>
      <c r="F2124" s="260" t="s">
        <v>129</v>
      </c>
      <c r="G2124" s="261">
        <v>464.7</v>
      </c>
      <c r="H2124" s="123">
        <f>+ICF[[#This Row],[Сума във Валута]]/RESOURCE!$F$2</f>
        <v>143.6134212258597</v>
      </c>
      <c r="I2124" s="259" t="s">
        <v>338</v>
      </c>
      <c r="J2124" s="119"/>
      <c r="K2124" s="119">
        <f t="shared" si="32"/>
        <v>44592</v>
      </c>
      <c r="L21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4" s="221" t="s">
        <v>321</v>
      </c>
      <c r="N2124" s="221" t="s">
        <v>956</v>
      </c>
      <c r="O2124" s="221" t="s">
        <v>4</v>
      </c>
      <c r="P2124" s="221"/>
    </row>
    <row r="2125" spans="2:16" x14ac:dyDescent="0.25">
      <c r="B2125" s="221" t="s">
        <v>73</v>
      </c>
      <c r="C2125" s="257" t="s">
        <v>1092</v>
      </c>
      <c r="D2125" s="258">
        <v>44497</v>
      </c>
      <c r="E2125" s="221" t="s">
        <v>337</v>
      </c>
      <c r="F2125" s="260" t="s">
        <v>129</v>
      </c>
      <c r="G2125" s="261">
        <v>232.65</v>
      </c>
      <c r="H2125" s="123">
        <f>+ICF[[#This Row],[Сума във Валута]]/RESOURCE!$F$2</f>
        <v>71.899424248324209</v>
      </c>
      <c r="I2125" s="259" t="s">
        <v>338</v>
      </c>
      <c r="J2125" s="119"/>
      <c r="K2125" s="119">
        <f t="shared" si="32"/>
        <v>44592</v>
      </c>
      <c r="L21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5" s="221" t="s">
        <v>321</v>
      </c>
      <c r="N2125" s="221" t="s">
        <v>956</v>
      </c>
      <c r="O2125" s="221" t="s">
        <v>4</v>
      </c>
      <c r="P2125" s="221"/>
    </row>
    <row r="2126" spans="2:16" x14ac:dyDescent="0.25">
      <c r="B2126" s="221" t="s">
        <v>73</v>
      </c>
      <c r="C2126" s="257" t="s">
        <v>1092</v>
      </c>
      <c r="D2126" s="258">
        <v>44524</v>
      </c>
      <c r="E2126" s="221" t="s">
        <v>337</v>
      </c>
      <c r="F2126" s="260" t="s">
        <v>129</v>
      </c>
      <c r="G2126" s="261">
        <v>321.89999999999998</v>
      </c>
      <c r="H2126" s="123">
        <f>+ICF[[#This Row],[Сума във Валута]]/RESOURCE!$F$2</f>
        <v>99.481730778145533</v>
      </c>
      <c r="I2126" s="259" t="s">
        <v>338</v>
      </c>
      <c r="J2126" s="119"/>
      <c r="K2126" s="119">
        <f t="shared" si="32"/>
        <v>44592</v>
      </c>
      <c r="L21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6" s="221" t="s">
        <v>321</v>
      </c>
      <c r="N2126" s="221" t="s">
        <v>956</v>
      </c>
      <c r="O2126" s="221" t="s">
        <v>4</v>
      </c>
      <c r="P2126" s="221"/>
    </row>
    <row r="2127" spans="2:16" x14ac:dyDescent="0.25">
      <c r="B2127" s="221" t="s">
        <v>73</v>
      </c>
      <c r="C2127" s="257" t="s">
        <v>1092</v>
      </c>
      <c r="D2127" s="258">
        <v>44524</v>
      </c>
      <c r="E2127" s="221" t="s">
        <v>337</v>
      </c>
      <c r="F2127" s="260" t="s">
        <v>129</v>
      </c>
      <c r="G2127" s="261">
        <v>631.29999999999995</v>
      </c>
      <c r="H2127" s="123">
        <f>+ICF[[#This Row],[Сума във Валута]]/RESOURCE!$F$2</f>
        <v>195.1003934148595</v>
      </c>
      <c r="I2127" s="259" t="s">
        <v>338</v>
      </c>
      <c r="J2127" s="119"/>
      <c r="K2127" s="119">
        <f t="shared" si="32"/>
        <v>44592</v>
      </c>
      <c r="L21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7" s="221" t="s">
        <v>321</v>
      </c>
      <c r="N2127" s="221" t="s">
        <v>956</v>
      </c>
      <c r="O2127" s="221" t="s">
        <v>4</v>
      </c>
      <c r="P2127" s="221"/>
    </row>
    <row r="2128" spans="2:16" x14ac:dyDescent="0.25">
      <c r="B2128" s="221" t="s">
        <v>73</v>
      </c>
      <c r="C2128" s="257" t="s">
        <v>1092</v>
      </c>
      <c r="D2128" s="258">
        <v>44524</v>
      </c>
      <c r="E2128" s="221" t="s">
        <v>337</v>
      </c>
      <c r="F2128" s="260" t="s">
        <v>129</v>
      </c>
      <c r="G2128" s="261">
        <v>256.45</v>
      </c>
      <c r="H2128" s="123">
        <f>+ICF[[#This Row],[Сума във Валута]]/RESOURCE!$F$2</f>
        <v>79.254705989609889</v>
      </c>
      <c r="I2128" s="259" t="s">
        <v>338</v>
      </c>
      <c r="J2128" s="119"/>
      <c r="K2128" s="119">
        <f t="shared" si="32"/>
        <v>44592</v>
      </c>
      <c r="L21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8" s="221" t="s">
        <v>321</v>
      </c>
      <c r="N2128" s="221" t="s">
        <v>956</v>
      </c>
      <c r="O2128" s="221" t="s">
        <v>4</v>
      </c>
      <c r="P2128" s="221"/>
    </row>
    <row r="2129" spans="2:16" x14ac:dyDescent="0.25">
      <c r="B2129" s="221" t="s">
        <v>73</v>
      </c>
      <c r="C2129" s="257" t="s">
        <v>1092</v>
      </c>
      <c r="D2129" s="258">
        <v>44524</v>
      </c>
      <c r="E2129" s="221" t="s">
        <v>337</v>
      </c>
      <c r="F2129" s="260" t="s">
        <v>129</v>
      </c>
      <c r="G2129" s="261">
        <v>631.29999999999995</v>
      </c>
      <c r="H2129" s="123">
        <f>+ICF[[#This Row],[Сума във Валута]]/RESOURCE!$F$2</f>
        <v>195.1003934148595</v>
      </c>
      <c r="I2129" s="259" t="s">
        <v>338</v>
      </c>
      <c r="J2129" s="119"/>
      <c r="K2129" s="119">
        <f t="shared" si="32"/>
        <v>44592</v>
      </c>
      <c r="L21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29" s="221" t="s">
        <v>321</v>
      </c>
      <c r="N2129" s="221" t="s">
        <v>956</v>
      </c>
      <c r="O2129" s="221" t="s">
        <v>4</v>
      </c>
      <c r="P2129" s="221"/>
    </row>
    <row r="2130" spans="2:16" x14ac:dyDescent="0.25">
      <c r="B2130" s="221" t="s">
        <v>73</v>
      </c>
      <c r="C2130" s="257" t="s">
        <v>1092</v>
      </c>
      <c r="D2130" s="258">
        <v>44524</v>
      </c>
      <c r="E2130" s="221" t="s">
        <v>337</v>
      </c>
      <c r="F2130" s="260" t="s">
        <v>129</v>
      </c>
      <c r="G2130" s="261">
        <v>232.65</v>
      </c>
      <c r="H2130" s="123">
        <f>+ICF[[#This Row],[Сума във Валута]]/RESOURCE!$F$2</f>
        <v>71.899424248324209</v>
      </c>
      <c r="I2130" s="259" t="s">
        <v>338</v>
      </c>
      <c r="J2130" s="119"/>
      <c r="K2130" s="119">
        <f t="shared" si="32"/>
        <v>44592</v>
      </c>
      <c r="L21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0" s="221" t="s">
        <v>321</v>
      </c>
      <c r="N2130" s="221" t="s">
        <v>956</v>
      </c>
      <c r="O2130" s="221" t="s">
        <v>4</v>
      </c>
      <c r="P2130" s="221"/>
    </row>
    <row r="2131" spans="2:16" x14ac:dyDescent="0.25">
      <c r="B2131" s="221" t="s">
        <v>73</v>
      </c>
      <c r="C2131" s="257" t="s">
        <v>1092</v>
      </c>
      <c r="D2131" s="258">
        <v>44524</v>
      </c>
      <c r="E2131" s="221" t="s">
        <v>337</v>
      </c>
      <c r="F2131" s="260" t="s">
        <v>129</v>
      </c>
      <c r="G2131" s="261">
        <v>232.65</v>
      </c>
      <c r="H2131" s="123">
        <f>+ICF[[#This Row],[Сума във Валута]]/RESOURCE!$F$2</f>
        <v>71.899424248324209</v>
      </c>
      <c r="I2131" s="259" t="s">
        <v>338</v>
      </c>
      <c r="J2131" s="119"/>
      <c r="K2131" s="119">
        <f t="shared" si="32"/>
        <v>44592</v>
      </c>
      <c r="L21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1" s="221" t="s">
        <v>321</v>
      </c>
      <c r="N2131" s="221" t="s">
        <v>956</v>
      </c>
      <c r="O2131" s="221" t="s">
        <v>4</v>
      </c>
      <c r="P2131" s="221"/>
    </row>
    <row r="2132" spans="2:16" x14ac:dyDescent="0.25">
      <c r="B2132" s="221" t="s">
        <v>73</v>
      </c>
      <c r="C2132" s="257" t="s">
        <v>1092</v>
      </c>
      <c r="D2132" s="258">
        <v>44524</v>
      </c>
      <c r="E2132" s="221" t="s">
        <v>337</v>
      </c>
      <c r="F2132" s="260" t="s">
        <v>129</v>
      </c>
      <c r="G2132" s="261">
        <v>464.7</v>
      </c>
      <c r="H2132" s="123">
        <f>+ICF[[#This Row],[Сума във Валута]]/RESOURCE!$F$2</f>
        <v>143.6134212258597</v>
      </c>
      <c r="I2132" s="259" t="s">
        <v>338</v>
      </c>
      <c r="J2132" s="119"/>
      <c r="K2132" s="119">
        <f t="shared" si="32"/>
        <v>44592</v>
      </c>
      <c r="L21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2" s="221" t="s">
        <v>321</v>
      </c>
      <c r="N2132" s="221" t="s">
        <v>956</v>
      </c>
      <c r="O2132" s="221" t="s">
        <v>4</v>
      </c>
      <c r="P2132" s="221"/>
    </row>
    <row r="2133" spans="2:16" x14ac:dyDescent="0.25">
      <c r="B2133" s="221" t="s">
        <v>73</v>
      </c>
      <c r="C2133" s="257" t="s">
        <v>1092</v>
      </c>
      <c r="D2133" s="258">
        <v>44524</v>
      </c>
      <c r="E2133" s="221" t="s">
        <v>337</v>
      </c>
      <c r="F2133" s="260" t="s">
        <v>129</v>
      </c>
      <c r="G2133" s="261">
        <v>298.10000000000002</v>
      </c>
      <c r="H2133" s="123">
        <f>+ICF[[#This Row],[Сума във Валута]]/RESOURCE!$F$2</f>
        <v>92.126449036859853</v>
      </c>
      <c r="I2133" s="259" t="s">
        <v>338</v>
      </c>
      <c r="J2133" s="119"/>
      <c r="K2133" s="119">
        <f t="shared" si="32"/>
        <v>44592</v>
      </c>
      <c r="L21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3" s="221" t="s">
        <v>321</v>
      </c>
      <c r="N2133" s="221" t="s">
        <v>956</v>
      </c>
      <c r="O2133" s="221" t="s">
        <v>4</v>
      </c>
      <c r="P2133" s="221"/>
    </row>
    <row r="2134" spans="2:16" x14ac:dyDescent="0.25">
      <c r="B2134" s="221" t="s">
        <v>73</v>
      </c>
      <c r="C2134" s="257" t="s">
        <v>1092</v>
      </c>
      <c r="D2134" s="258">
        <v>44527</v>
      </c>
      <c r="E2134" s="221" t="s">
        <v>337</v>
      </c>
      <c r="F2134" s="260" t="s">
        <v>129</v>
      </c>
      <c r="G2134" s="261">
        <v>232.65</v>
      </c>
      <c r="H2134" s="123">
        <f>+ICF[[#This Row],[Сума във Валута]]/RESOURCE!$F$2</f>
        <v>71.899424248324209</v>
      </c>
      <c r="I2134" s="259" t="s">
        <v>338</v>
      </c>
      <c r="J2134" s="119"/>
      <c r="K2134" s="119">
        <f t="shared" si="32"/>
        <v>44592</v>
      </c>
      <c r="L21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4" s="221" t="s">
        <v>321</v>
      </c>
      <c r="N2134" s="221" t="s">
        <v>956</v>
      </c>
      <c r="O2134" s="221" t="s">
        <v>4</v>
      </c>
      <c r="P2134" s="221"/>
    </row>
    <row r="2135" spans="2:16" x14ac:dyDescent="0.25">
      <c r="B2135" s="221" t="s">
        <v>73</v>
      </c>
      <c r="C2135" s="257" t="s">
        <v>1092</v>
      </c>
      <c r="D2135" s="258">
        <v>44527</v>
      </c>
      <c r="E2135" s="221" t="s">
        <v>337</v>
      </c>
      <c r="F2135" s="260" t="s">
        <v>129</v>
      </c>
      <c r="G2135" s="261">
        <v>232.65</v>
      </c>
      <c r="H2135" s="123">
        <f>+ICF[[#This Row],[Сума във Валута]]/RESOURCE!$F$2</f>
        <v>71.899424248324209</v>
      </c>
      <c r="I2135" s="259" t="s">
        <v>338</v>
      </c>
      <c r="J2135" s="119"/>
      <c r="K2135" s="119">
        <f t="shared" si="32"/>
        <v>44592</v>
      </c>
      <c r="L21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5" s="221" t="s">
        <v>321</v>
      </c>
      <c r="N2135" s="221" t="s">
        <v>956</v>
      </c>
      <c r="O2135" s="221" t="s">
        <v>4</v>
      </c>
      <c r="P2135" s="221"/>
    </row>
    <row r="2136" spans="2:16" x14ac:dyDescent="0.25">
      <c r="B2136" s="221" t="s">
        <v>73</v>
      </c>
      <c r="C2136" s="257" t="s">
        <v>1092</v>
      </c>
      <c r="D2136" s="258">
        <v>44527</v>
      </c>
      <c r="E2136" s="221" t="s">
        <v>337</v>
      </c>
      <c r="F2136" s="260" t="s">
        <v>129</v>
      </c>
      <c r="G2136" s="261">
        <v>762.2</v>
      </c>
      <c r="H2136" s="123">
        <f>+ICF[[#This Row],[Сума във Валута]]/RESOURCE!$F$2</f>
        <v>235.55444299193084</v>
      </c>
      <c r="I2136" s="259" t="s">
        <v>338</v>
      </c>
      <c r="J2136" s="119"/>
      <c r="K2136" s="119">
        <f t="shared" si="32"/>
        <v>44592</v>
      </c>
      <c r="L21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6" s="221" t="s">
        <v>321</v>
      </c>
      <c r="N2136" s="221" t="s">
        <v>956</v>
      </c>
      <c r="O2136" s="221" t="s">
        <v>4</v>
      </c>
      <c r="P2136" s="221"/>
    </row>
    <row r="2137" spans="2:16" x14ac:dyDescent="0.25">
      <c r="B2137" s="221" t="s">
        <v>73</v>
      </c>
      <c r="C2137" s="257" t="s">
        <v>1092</v>
      </c>
      <c r="D2137" s="258">
        <v>44532</v>
      </c>
      <c r="E2137" s="221" t="s">
        <v>337</v>
      </c>
      <c r="F2137" s="260" t="s">
        <v>129</v>
      </c>
      <c r="G2137" s="261">
        <v>631.29999999999995</v>
      </c>
      <c r="H2137" s="123">
        <f>+ICF[[#This Row],[Сума във Валута]]/RESOURCE!$F$2</f>
        <v>195.1003934148595</v>
      </c>
      <c r="I2137" s="259" t="s">
        <v>338</v>
      </c>
      <c r="J2137" s="119"/>
      <c r="K2137" s="119">
        <f t="shared" si="32"/>
        <v>44592</v>
      </c>
      <c r="L21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7" s="221" t="s">
        <v>321</v>
      </c>
      <c r="N2137" s="221" t="s">
        <v>956</v>
      </c>
      <c r="O2137" s="221" t="s">
        <v>4</v>
      </c>
      <c r="P2137" s="221"/>
    </row>
    <row r="2138" spans="2:16" x14ac:dyDescent="0.25">
      <c r="B2138" s="221" t="s">
        <v>73</v>
      </c>
      <c r="C2138" s="257" t="s">
        <v>1092</v>
      </c>
      <c r="D2138" s="258">
        <v>44532</v>
      </c>
      <c r="E2138" s="221" t="s">
        <v>337</v>
      </c>
      <c r="F2138" s="260" t="s">
        <v>129</v>
      </c>
      <c r="G2138" s="261">
        <v>631.29999999999995</v>
      </c>
      <c r="H2138" s="123">
        <f>+ICF[[#This Row],[Сума във Валута]]/RESOURCE!$F$2</f>
        <v>195.1003934148595</v>
      </c>
      <c r="I2138" s="259" t="s">
        <v>338</v>
      </c>
      <c r="J2138" s="119"/>
      <c r="K2138" s="119">
        <f t="shared" si="32"/>
        <v>44592</v>
      </c>
      <c r="L21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8" s="221" t="s">
        <v>321</v>
      </c>
      <c r="N2138" s="221" t="s">
        <v>956</v>
      </c>
      <c r="O2138" s="221" t="s">
        <v>4</v>
      </c>
      <c r="P2138" s="221"/>
    </row>
    <row r="2139" spans="2:16" x14ac:dyDescent="0.25">
      <c r="B2139" s="221" t="s">
        <v>73</v>
      </c>
      <c r="C2139" s="257" t="s">
        <v>1092</v>
      </c>
      <c r="D2139" s="258">
        <v>44532</v>
      </c>
      <c r="E2139" s="221" t="s">
        <v>337</v>
      </c>
      <c r="F2139" s="260" t="s">
        <v>129</v>
      </c>
      <c r="G2139" s="261">
        <v>256.45</v>
      </c>
      <c r="H2139" s="123">
        <f>+ICF[[#This Row],[Сума във Валута]]/RESOURCE!$F$2</f>
        <v>79.254705989609889</v>
      </c>
      <c r="I2139" s="259" t="s">
        <v>338</v>
      </c>
      <c r="J2139" s="119"/>
      <c r="K2139" s="119">
        <f t="shared" si="32"/>
        <v>44592</v>
      </c>
      <c r="L21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39" s="221" t="s">
        <v>321</v>
      </c>
      <c r="N2139" s="221" t="s">
        <v>956</v>
      </c>
      <c r="O2139" s="221" t="s">
        <v>4</v>
      </c>
      <c r="P2139" s="221"/>
    </row>
    <row r="2140" spans="2:16" x14ac:dyDescent="0.25">
      <c r="B2140" s="221" t="s">
        <v>73</v>
      </c>
      <c r="C2140" s="257" t="s">
        <v>1092</v>
      </c>
      <c r="D2140" s="258">
        <v>44552</v>
      </c>
      <c r="E2140" s="221" t="s">
        <v>337</v>
      </c>
      <c r="F2140" s="260" t="s">
        <v>129</v>
      </c>
      <c r="G2140" s="261">
        <v>149.35</v>
      </c>
      <c r="H2140" s="123">
        <f>+ICF[[#This Row],[Сума във Валута]]/RESOURCE!$F$2</f>
        <v>46.15593815382428</v>
      </c>
      <c r="I2140" s="259" t="s">
        <v>338</v>
      </c>
      <c r="J2140" s="119"/>
      <c r="K2140" s="119">
        <f t="shared" si="32"/>
        <v>44592</v>
      </c>
      <c r="L21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0" s="221" t="s">
        <v>321</v>
      </c>
      <c r="N2140" s="221" t="s">
        <v>956</v>
      </c>
      <c r="O2140" s="221" t="s">
        <v>4</v>
      </c>
      <c r="P2140" s="221"/>
    </row>
    <row r="2141" spans="2:16" x14ac:dyDescent="0.25">
      <c r="B2141" s="221" t="s">
        <v>73</v>
      </c>
      <c r="C2141" s="257" t="s">
        <v>1092</v>
      </c>
      <c r="D2141" s="258">
        <v>44552</v>
      </c>
      <c r="E2141" s="221" t="s">
        <v>337</v>
      </c>
      <c r="F2141" s="260" t="s">
        <v>129</v>
      </c>
      <c r="G2141" s="261">
        <v>256.45</v>
      </c>
      <c r="H2141" s="123">
        <f>+ICF[[#This Row],[Сума във Валута]]/RESOURCE!$F$2</f>
        <v>79.254705989609889</v>
      </c>
      <c r="I2141" s="259" t="s">
        <v>338</v>
      </c>
      <c r="J2141" s="119"/>
      <c r="K2141" s="119">
        <f t="shared" si="32"/>
        <v>44592</v>
      </c>
      <c r="L21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1" s="221" t="s">
        <v>321</v>
      </c>
      <c r="N2141" s="221" t="s">
        <v>956</v>
      </c>
      <c r="O2141" s="221" t="s">
        <v>4</v>
      </c>
      <c r="P2141" s="221"/>
    </row>
    <row r="2142" spans="2:16" x14ac:dyDescent="0.25">
      <c r="B2142" s="221" t="s">
        <v>73</v>
      </c>
      <c r="C2142" s="257" t="s">
        <v>1092</v>
      </c>
      <c r="D2142" s="258">
        <v>44552</v>
      </c>
      <c r="E2142" s="221" t="s">
        <v>337</v>
      </c>
      <c r="F2142" s="260" t="s">
        <v>129</v>
      </c>
      <c r="G2142" s="261">
        <v>256.45</v>
      </c>
      <c r="H2142" s="123">
        <f>+ICF[[#This Row],[Сума във Валута]]/RESOURCE!$F$2</f>
        <v>79.254705989609889</v>
      </c>
      <c r="I2142" s="259" t="s">
        <v>338</v>
      </c>
      <c r="J2142" s="119"/>
      <c r="K2142" s="119">
        <f t="shared" si="32"/>
        <v>44592</v>
      </c>
      <c r="L21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2" s="221" t="s">
        <v>321</v>
      </c>
      <c r="N2142" s="221" t="s">
        <v>956</v>
      </c>
      <c r="O2142" s="221" t="s">
        <v>4</v>
      </c>
      <c r="P2142" s="221"/>
    </row>
    <row r="2143" spans="2:16" x14ac:dyDescent="0.25">
      <c r="B2143" s="221" t="s">
        <v>73</v>
      </c>
      <c r="C2143" s="257" t="s">
        <v>1092</v>
      </c>
      <c r="D2143" s="258">
        <v>44553</v>
      </c>
      <c r="E2143" s="221" t="s">
        <v>337</v>
      </c>
      <c r="F2143" s="260" t="s">
        <v>129</v>
      </c>
      <c r="G2143" s="261">
        <v>631.29999999999995</v>
      </c>
      <c r="H2143" s="123">
        <f>+ICF[[#This Row],[Сума във Валута]]/RESOURCE!$F$2</f>
        <v>195.1003934148595</v>
      </c>
      <c r="I2143" s="259" t="s">
        <v>338</v>
      </c>
      <c r="J2143" s="119"/>
      <c r="K2143" s="119">
        <f t="shared" si="32"/>
        <v>44592</v>
      </c>
      <c r="L21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3" s="221" t="s">
        <v>321</v>
      </c>
      <c r="N2143" s="221" t="s">
        <v>956</v>
      </c>
      <c r="O2143" s="221" t="s">
        <v>4</v>
      </c>
      <c r="P2143" s="221"/>
    </row>
    <row r="2144" spans="2:16" x14ac:dyDescent="0.25">
      <c r="B2144" s="221" t="s">
        <v>73</v>
      </c>
      <c r="C2144" s="257" t="s">
        <v>1092</v>
      </c>
      <c r="D2144" s="258">
        <v>44556</v>
      </c>
      <c r="E2144" s="221" t="s">
        <v>337</v>
      </c>
      <c r="F2144" s="260" t="s">
        <v>129</v>
      </c>
      <c r="G2144" s="261">
        <v>762.2</v>
      </c>
      <c r="H2144" s="123">
        <f>+ICF[[#This Row],[Сума във Валута]]/RESOURCE!$F$2</f>
        <v>235.55444299193084</v>
      </c>
      <c r="I2144" s="259" t="s">
        <v>338</v>
      </c>
      <c r="J2144" s="119"/>
      <c r="K2144" s="119">
        <f t="shared" si="32"/>
        <v>44592</v>
      </c>
      <c r="L21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4" s="221" t="s">
        <v>321</v>
      </c>
      <c r="N2144" s="221" t="s">
        <v>956</v>
      </c>
      <c r="O2144" s="221" t="s">
        <v>4</v>
      </c>
      <c r="P2144" s="221"/>
    </row>
    <row r="2145" spans="2:16" x14ac:dyDescent="0.25">
      <c r="B2145" s="221" t="s">
        <v>73</v>
      </c>
      <c r="C2145" s="257" t="s">
        <v>1092</v>
      </c>
      <c r="D2145" s="258">
        <v>44556</v>
      </c>
      <c r="E2145" s="221" t="s">
        <v>337</v>
      </c>
      <c r="F2145" s="260" t="s">
        <v>129</v>
      </c>
      <c r="G2145" s="261">
        <v>232.65</v>
      </c>
      <c r="H2145" s="123">
        <f>+ICF[[#This Row],[Сума във Валута]]/RESOURCE!$F$2</f>
        <v>71.899424248324209</v>
      </c>
      <c r="I2145" s="259" t="s">
        <v>338</v>
      </c>
      <c r="J2145" s="119"/>
      <c r="K2145" s="119">
        <f t="shared" si="32"/>
        <v>44592</v>
      </c>
      <c r="L21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5" s="221" t="s">
        <v>321</v>
      </c>
      <c r="N2145" s="221" t="s">
        <v>956</v>
      </c>
      <c r="O2145" s="221" t="s">
        <v>4</v>
      </c>
      <c r="P2145" s="221"/>
    </row>
    <row r="2146" spans="2:16" x14ac:dyDescent="0.25">
      <c r="B2146" s="221" t="s">
        <v>73</v>
      </c>
      <c r="C2146" s="257" t="s">
        <v>1092</v>
      </c>
      <c r="D2146" s="258">
        <v>44556</v>
      </c>
      <c r="E2146" s="221" t="s">
        <v>337</v>
      </c>
      <c r="F2146" s="260" t="s">
        <v>129</v>
      </c>
      <c r="G2146" s="261">
        <v>464.7</v>
      </c>
      <c r="H2146" s="123">
        <f>+ICF[[#This Row],[Сума във Валута]]/RESOURCE!$F$2</f>
        <v>143.6134212258597</v>
      </c>
      <c r="I2146" s="259" t="s">
        <v>338</v>
      </c>
      <c r="J2146" s="119"/>
      <c r="K2146" s="119">
        <f t="shared" si="32"/>
        <v>44592</v>
      </c>
      <c r="L21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6" s="221" t="s">
        <v>321</v>
      </c>
      <c r="N2146" s="221" t="s">
        <v>956</v>
      </c>
      <c r="O2146" s="221" t="s">
        <v>4</v>
      </c>
      <c r="P2146" s="221"/>
    </row>
    <row r="2147" spans="2:16" x14ac:dyDescent="0.25">
      <c r="B2147" s="221" t="s">
        <v>73</v>
      </c>
      <c r="C2147" s="257" t="s">
        <v>1092</v>
      </c>
      <c r="D2147" s="258">
        <v>44556</v>
      </c>
      <c r="E2147" s="221" t="s">
        <v>337</v>
      </c>
      <c r="F2147" s="260" t="s">
        <v>129</v>
      </c>
      <c r="G2147" s="261">
        <v>256.45</v>
      </c>
      <c r="H2147" s="123">
        <f>+ICF[[#This Row],[Сума във Валута]]/RESOURCE!$F$2</f>
        <v>79.254705989609889</v>
      </c>
      <c r="I2147" s="259" t="s">
        <v>338</v>
      </c>
      <c r="J2147" s="119"/>
      <c r="K2147" s="119">
        <f t="shared" si="32"/>
        <v>44592</v>
      </c>
      <c r="L21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7" s="221" t="s">
        <v>321</v>
      </c>
      <c r="N2147" s="221" t="s">
        <v>956</v>
      </c>
      <c r="O2147" s="221" t="s">
        <v>4</v>
      </c>
      <c r="P2147" s="221"/>
    </row>
    <row r="2148" spans="2:16" x14ac:dyDescent="0.25">
      <c r="B2148" s="221" t="s">
        <v>73</v>
      </c>
      <c r="C2148" s="257" t="s">
        <v>1092</v>
      </c>
      <c r="D2148" s="258">
        <v>44559</v>
      </c>
      <c r="E2148" s="221" t="s">
        <v>337</v>
      </c>
      <c r="F2148" s="260" t="s">
        <v>129</v>
      </c>
      <c r="G2148" s="261">
        <v>256.45</v>
      </c>
      <c r="H2148" s="123">
        <f>+ICF[[#This Row],[Сума във Валута]]/RESOURCE!$F$2</f>
        <v>79.254705989609889</v>
      </c>
      <c r="I2148" s="259" t="s">
        <v>338</v>
      </c>
      <c r="J2148" s="119"/>
      <c r="K2148" s="119">
        <f t="shared" si="32"/>
        <v>44592</v>
      </c>
      <c r="L21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8" s="221" t="s">
        <v>321</v>
      </c>
      <c r="N2148" s="221" t="s">
        <v>956</v>
      </c>
      <c r="O2148" s="221" t="s">
        <v>4</v>
      </c>
      <c r="P2148" s="221"/>
    </row>
    <row r="2149" spans="2:16" x14ac:dyDescent="0.25">
      <c r="B2149" s="221" t="s">
        <v>73</v>
      </c>
      <c r="C2149" s="257" t="s">
        <v>1092</v>
      </c>
      <c r="D2149" s="258">
        <v>44559</v>
      </c>
      <c r="E2149" s="221" t="s">
        <v>337</v>
      </c>
      <c r="F2149" s="260" t="s">
        <v>129</v>
      </c>
      <c r="G2149" s="261">
        <v>179.1</v>
      </c>
      <c r="H2149" s="123">
        <f>+ICF[[#This Row],[Сума във Валута]]/RESOURCE!$F$2</f>
        <v>55.350040330431398</v>
      </c>
      <c r="I2149" s="259" t="s">
        <v>338</v>
      </c>
      <c r="J2149" s="119"/>
      <c r="K2149" s="119">
        <f t="shared" si="32"/>
        <v>44592</v>
      </c>
      <c r="L21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49" s="221" t="s">
        <v>321</v>
      </c>
      <c r="N2149" s="221" t="s">
        <v>956</v>
      </c>
      <c r="O2149" s="221" t="s">
        <v>4</v>
      </c>
      <c r="P2149" s="221"/>
    </row>
    <row r="2150" spans="2:16" x14ac:dyDescent="0.25">
      <c r="B2150" s="221" t="s">
        <v>73</v>
      </c>
      <c r="C2150" s="257" t="s">
        <v>1092</v>
      </c>
      <c r="D2150" s="258">
        <v>44559</v>
      </c>
      <c r="E2150" s="221" t="s">
        <v>337</v>
      </c>
      <c r="F2150" s="260" t="s">
        <v>129</v>
      </c>
      <c r="G2150" s="261">
        <v>988.3</v>
      </c>
      <c r="H2150" s="123">
        <f>+ICF[[#This Row],[Сума във Валута]]/RESOURCE!$F$2</f>
        <v>305.42961953414488</v>
      </c>
      <c r="I2150" s="259" t="s">
        <v>338</v>
      </c>
      <c r="J2150" s="119"/>
      <c r="K2150" s="119">
        <f t="shared" si="32"/>
        <v>44592</v>
      </c>
      <c r="L21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0" s="221" t="s">
        <v>321</v>
      </c>
      <c r="N2150" s="221" t="s">
        <v>956</v>
      </c>
      <c r="O2150" s="221" t="s">
        <v>4</v>
      </c>
      <c r="P2150" s="221"/>
    </row>
    <row r="2151" spans="2:16" x14ac:dyDescent="0.25">
      <c r="B2151" s="221" t="s">
        <v>73</v>
      </c>
      <c r="C2151" s="257" t="s">
        <v>1092</v>
      </c>
      <c r="D2151" s="258">
        <v>44559</v>
      </c>
      <c r="E2151" s="221" t="s">
        <v>337</v>
      </c>
      <c r="F2151" s="260" t="s">
        <v>129</v>
      </c>
      <c r="G2151" s="261">
        <v>988.3</v>
      </c>
      <c r="H2151" s="123">
        <f>+ICF[[#This Row],[Сума във Валута]]/RESOURCE!$F$2</f>
        <v>305.42961953414488</v>
      </c>
      <c r="I2151" s="259" t="s">
        <v>338</v>
      </c>
      <c r="J2151" s="119"/>
      <c r="K2151" s="119">
        <f t="shared" si="32"/>
        <v>44592</v>
      </c>
      <c r="L21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1" s="221" t="s">
        <v>321</v>
      </c>
      <c r="N2151" s="221" t="s">
        <v>956</v>
      </c>
      <c r="O2151" s="221" t="s">
        <v>4</v>
      </c>
      <c r="P2151" s="221"/>
    </row>
    <row r="2152" spans="2:16" x14ac:dyDescent="0.25">
      <c r="B2152" s="221" t="s">
        <v>73</v>
      </c>
      <c r="C2152" s="257" t="s">
        <v>1092</v>
      </c>
      <c r="D2152" s="258">
        <v>44562</v>
      </c>
      <c r="E2152" s="221" t="s">
        <v>337</v>
      </c>
      <c r="F2152" s="260" t="s">
        <v>129</v>
      </c>
      <c r="G2152" s="261">
        <v>339.75</v>
      </c>
      <c r="H2152" s="123">
        <f>+ICF[[#This Row],[Сума във Валута]]/RESOURCE!$F$2</f>
        <v>104.9981920841098</v>
      </c>
      <c r="I2152" s="259" t="s">
        <v>338</v>
      </c>
      <c r="J2152" s="119"/>
      <c r="K2152" s="119">
        <f t="shared" si="32"/>
        <v>44592</v>
      </c>
      <c r="L21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2" s="221" t="s">
        <v>321</v>
      </c>
      <c r="N2152" s="221" t="s">
        <v>956</v>
      </c>
      <c r="O2152" s="221" t="s">
        <v>4</v>
      </c>
      <c r="P2152" s="221"/>
    </row>
    <row r="2153" spans="2:16" x14ac:dyDescent="0.25">
      <c r="B2153" s="221" t="s">
        <v>73</v>
      </c>
      <c r="C2153" s="257" t="s">
        <v>1092</v>
      </c>
      <c r="D2153" s="258">
        <v>44574</v>
      </c>
      <c r="E2153" s="221" t="s">
        <v>337</v>
      </c>
      <c r="F2153" s="260" t="s">
        <v>129</v>
      </c>
      <c r="G2153" s="261">
        <v>256.45</v>
      </c>
      <c r="H2153" s="123">
        <f>+ICF[[#This Row],[Сума във Валута]]/RESOURCE!$F$2</f>
        <v>79.254705989609889</v>
      </c>
      <c r="I2153" s="259" t="s">
        <v>338</v>
      </c>
      <c r="J2153" s="119"/>
      <c r="K2153" s="119">
        <f t="shared" si="32"/>
        <v>44592</v>
      </c>
      <c r="L21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3" s="221" t="s">
        <v>321</v>
      </c>
      <c r="N2153" s="221" t="s">
        <v>956</v>
      </c>
      <c r="O2153" s="221" t="s">
        <v>4</v>
      </c>
      <c r="P2153" s="221"/>
    </row>
    <row r="2154" spans="2:16" x14ac:dyDescent="0.25">
      <c r="B2154" s="221" t="s">
        <v>73</v>
      </c>
      <c r="C2154" s="257" t="s">
        <v>1092</v>
      </c>
      <c r="D2154" s="258">
        <v>44574</v>
      </c>
      <c r="E2154" s="221" t="s">
        <v>337</v>
      </c>
      <c r="F2154" s="260" t="s">
        <v>129</v>
      </c>
      <c r="G2154" s="261">
        <v>149.35</v>
      </c>
      <c r="H2154" s="123">
        <f>+ICF[[#This Row],[Сума във Валута]]/RESOURCE!$F$2</f>
        <v>46.15593815382428</v>
      </c>
      <c r="I2154" s="259" t="s">
        <v>338</v>
      </c>
      <c r="J2154" s="119"/>
      <c r="K2154" s="119">
        <f t="shared" si="32"/>
        <v>44592</v>
      </c>
      <c r="L21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4" s="221" t="s">
        <v>321</v>
      </c>
      <c r="N2154" s="221" t="s">
        <v>956</v>
      </c>
      <c r="O2154" s="221" t="s">
        <v>4</v>
      </c>
      <c r="P2154" s="221"/>
    </row>
    <row r="2155" spans="2:16" x14ac:dyDescent="0.25">
      <c r="B2155" s="221" t="s">
        <v>73</v>
      </c>
      <c r="C2155" s="257" t="s">
        <v>1092</v>
      </c>
      <c r="D2155" s="258">
        <v>44574</v>
      </c>
      <c r="E2155" s="221" t="s">
        <v>337</v>
      </c>
      <c r="F2155" s="260" t="s">
        <v>129</v>
      </c>
      <c r="G2155" s="261">
        <v>988.3</v>
      </c>
      <c r="H2155" s="123">
        <f>+ICF[[#This Row],[Сума във Валута]]/RESOURCE!$F$2</f>
        <v>305.42961953414488</v>
      </c>
      <c r="I2155" s="259" t="s">
        <v>338</v>
      </c>
      <c r="J2155" s="119"/>
      <c r="K2155" s="119">
        <f t="shared" si="32"/>
        <v>44592</v>
      </c>
      <c r="L21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5" s="221" t="s">
        <v>321</v>
      </c>
      <c r="N2155" s="221" t="s">
        <v>956</v>
      </c>
      <c r="O2155" s="221" t="s">
        <v>4</v>
      </c>
      <c r="P2155" s="221"/>
    </row>
    <row r="2156" spans="2:16" x14ac:dyDescent="0.25">
      <c r="B2156" s="221" t="s">
        <v>73</v>
      </c>
      <c r="C2156" s="257" t="s">
        <v>1092</v>
      </c>
      <c r="D2156" s="258">
        <v>44576</v>
      </c>
      <c r="E2156" s="221" t="s">
        <v>337</v>
      </c>
      <c r="F2156" s="260" t="s">
        <v>129</v>
      </c>
      <c r="G2156" s="261">
        <v>256.45</v>
      </c>
      <c r="H2156" s="123">
        <f>+ICF[[#This Row],[Сума във Валута]]/RESOURCE!$F$2</f>
        <v>79.254705989609889</v>
      </c>
      <c r="I2156" s="259" t="s">
        <v>338</v>
      </c>
      <c r="J2156" s="119"/>
      <c r="K2156" s="119">
        <f t="shared" si="32"/>
        <v>44592</v>
      </c>
      <c r="L21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6" s="221" t="s">
        <v>321</v>
      </c>
      <c r="N2156" s="221" t="s">
        <v>956</v>
      </c>
      <c r="O2156" s="221" t="s">
        <v>4</v>
      </c>
      <c r="P2156" s="221"/>
    </row>
    <row r="2157" spans="2:16" x14ac:dyDescent="0.25">
      <c r="B2157" s="221" t="s">
        <v>73</v>
      </c>
      <c r="C2157" s="257" t="s">
        <v>1092</v>
      </c>
      <c r="D2157" s="258">
        <v>44576</v>
      </c>
      <c r="E2157" s="221" t="s">
        <v>337</v>
      </c>
      <c r="F2157" s="260" t="s">
        <v>129</v>
      </c>
      <c r="G2157" s="261">
        <v>256.45</v>
      </c>
      <c r="H2157" s="123">
        <f>+ICF[[#This Row],[Сума във Валута]]/RESOURCE!$F$2</f>
        <v>79.254705989609889</v>
      </c>
      <c r="I2157" s="259" t="s">
        <v>338</v>
      </c>
      <c r="J2157" s="119"/>
      <c r="K2157" s="119">
        <f t="shared" si="32"/>
        <v>44592</v>
      </c>
      <c r="L21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7" s="221" t="s">
        <v>321</v>
      </c>
      <c r="N2157" s="221" t="s">
        <v>956</v>
      </c>
      <c r="O2157" s="221" t="s">
        <v>4</v>
      </c>
      <c r="P2157" s="221"/>
    </row>
    <row r="2158" spans="2:16" x14ac:dyDescent="0.25">
      <c r="B2158" s="221" t="s">
        <v>73</v>
      </c>
      <c r="C2158" s="257" t="s">
        <v>1092</v>
      </c>
      <c r="D2158" s="258">
        <v>44576</v>
      </c>
      <c r="E2158" s="221" t="s">
        <v>337</v>
      </c>
      <c r="F2158" s="260" t="s">
        <v>129</v>
      </c>
      <c r="G2158" s="261">
        <v>339.75</v>
      </c>
      <c r="H2158" s="123">
        <f>+ICF[[#This Row],[Сума във Валута]]/RESOURCE!$F$2</f>
        <v>104.9981920841098</v>
      </c>
      <c r="I2158" s="259" t="s">
        <v>338</v>
      </c>
      <c r="J2158" s="119"/>
      <c r="K2158" s="119">
        <f t="shared" si="32"/>
        <v>44592</v>
      </c>
      <c r="L21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8" s="221" t="s">
        <v>321</v>
      </c>
      <c r="N2158" s="221" t="s">
        <v>956</v>
      </c>
      <c r="O2158" s="221" t="s">
        <v>4</v>
      </c>
      <c r="P2158" s="221"/>
    </row>
    <row r="2159" spans="2:16" x14ac:dyDescent="0.25">
      <c r="B2159" s="221" t="s">
        <v>73</v>
      </c>
      <c r="C2159" s="257" t="s">
        <v>1092</v>
      </c>
      <c r="D2159" s="258">
        <v>44576</v>
      </c>
      <c r="E2159" s="221" t="s">
        <v>337</v>
      </c>
      <c r="F2159" s="260" t="s">
        <v>129</v>
      </c>
      <c r="G2159" s="261">
        <v>179.1</v>
      </c>
      <c r="H2159" s="123">
        <f>+ICF[[#This Row],[Сума във Валута]]/RESOURCE!$F$2</f>
        <v>55.350040330431398</v>
      </c>
      <c r="I2159" s="259" t="s">
        <v>338</v>
      </c>
      <c r="J2159" s="119"/>
      <c r="K2159" s="119">
        <f t="shared" si="32"/>
        <v>44592</v>
      </c>
      <c r="L21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59" s="221" t="s">
        <v>321</v>
      </c>
      <c r="N2159" s="221" t="s">
        <v>956</v>
      </c>
      <c r="O2159" s="221" t="s">
        <v>4</v>
      </c>
      <c r="P2159" s="221"/>
    </row>
    <row r="2160" spans="2:16" x14ac:dyDescent="0.25">
      <c r="B2160" s="221" t="s">
        <v>73</v>
      </c>
      <c r="C2160" s="257" t="s">
        <v>1092</v>
      </c>
      <c r="D2160" s="258">
        <v>44576</v>
      </c>
      <c r="E2160" s="221" t="s">
        <v>337</v>
      </c>
      <c r="F2160" s="260" t="s">
        <v>129</v>
      </c>
      <c r="G2160" s="261">
        <v>631.29999999999995</v>
      </c>
      <c r="H2160" s="123">
        <f>+ICF[[#This Row],[Сума във Валута]]/RESOURCE!$F$2</f>
        <v>195.1003934148595</v>
      </c>
      <c r="I2160" s="259" t="s">
        <v>338</v>
      </c>
      <c r="J2160" s="119"/>
      <c r="K2160" s="119">
        <f t="shared" si="32"/>
        <v>44592</v>
      </c>
      <c r="L21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60" s="221" t="s">
        <v>321</v>
      </c>
      <c r="N2160" s="221" t="s">
        <v>956</v>
      </c>
      <c r="O2160" s="221" t="s">
        <v>4</v>
      </c>
      <c r="P2160" s="221"/>
    </row>
    <row r="2161" spans="2:16" x14ac:dyDescent="0.25">
      <c r="B2161" s="221" t="s">
        <v>73</v>
      </c>
      <c r="C2161" s="257" t="s">
        <v>1092</v>
      </c>
      <c r="D2161" s="258">
        <v>44586</v>
      </c>
      <c r="E2161" s="221" t="s">
        <v>337</v>
      </c>
      <c r="F2161" s="260" t="s">
        <v>129</v>
      </c>
      <c r="G2161" s="261">
        <v>232.65</v>
      </c>
      <c r="H2161" s="123">
        <f>+ICF[[#This Row],[Сума във Валута]]/RESOURCE!$F$2</f>
        <v>71.899424248324209</v>
      </c>
      <c r="I2161" s="259" t="s">
        <v>338</v>
      </c>
      <c r="J2161" s="119"/>
      <c r="K2161" s="119">
        <f t="shared" si="32"/>
        <v>44592</v>
      </c>
      <c r="L21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61" s="221" t="s">
        <v>321</v>
      </c>
      <c r="N2161" s="221" t="s">
        <v>956</v>
      </c>
      <c r="O2161" s="221" t="s">
        <v>4</v>
      </c>
      <c r="P2161" s="221"/>
    </row>
    <row r="2162" spans="2:16" x14ac:dyDescent="0.25">
      <c r="B2162" s="221" t="s">
        <v>73</v>
      </c>
      <c r="C2162" s="257" t="s">
        <v>1092</v>
      </c>
      <c r="D2162" s="258">
        <v>44586</v>
      </c>
      <c r="E2162" s="221" t="s">
        <v>337</v>
      </c>
      <c r="F2162" s="260" t="s">
        <v>129</v>
      </c>
      <c r="G2162" s="261">
        <v>988.3</v>
      </c>
      <c r="H2162" s="123">
        <f>+ICF[[#This Row],[Сума във Валута]]/RESOURCE!$F$2</f>
        <v>305.42961953414488</v>
      </c>
      <c r="I2162" s="259" t="s">
        <v>338</v>
      </c>
      <c r="J2162" s="119"/>
      <c r="K2162" s="119">
        <f t="shared" si="32"/>
        <v>44592</v>
      </c>
      <c r="L21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62" s="221" t="s">
        <v>321</v>
      </c>
      <c r="N2162" s="221" t="s">
        <v>956</v>
      </c>
      <c r="O2162" s="221" t="s">
        <v>4</v>
      </c>
      <c r="P2162" s="221"/>
    </row>
    <row r="2163" spans="2:16" x14ac:dyDescent="0.25">
      <c r="B2163" s="221" t="s">
        <v>73</v>
      </c>
      <c r="C2163" s="257" t="s">
        <v>1092</v>
      </c>
      <c r="D2163" s="258">
        <v>44586</v>
      </c>
      <c r="E2163" s="221" t="s">
        <v>337</v>
      </c>
      <c r="F2163" s="260" t="s">
        <v>129</v>
      </c>
      <c r="G2163" s="261">
        <v>256.45</v>
      </c>
      <c r="H2163" s="123">
        <f>+ICF[[#This Row],[Сума във Валута]]/RESOURCE!$F$2</f>
        <v>79.254705989609889</v>
      </c>
      <c r="I2163" s="259" t="s">
        <v>338</v>
      </c>
      <c r="J2163" s="119"/>
      <c r="K2163" s="119">
        <f t="shared" si="32"/>
        <v>44592</v>
      </c>
      <c r="L21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63" s="221" t="s">
        <v>321</v>
      </c>
      <c r="N2163" s="221" t="s">
        <v>956</v>
      </c>
      <c r="O2163" s="221" t="s">
        <v>4</v>
      </c>
      <c r="P2163" s="221"/>
    </row>
    <row r="2164" spans="2:16" x14ac:dyDescent="0.25">
      <c r="B2164" s="221" t="s">
        <v>73</v>
      </c>
      <c r="C2164" s="257" t="s">
        <v>1092</v>
      </c>
      <c r="D2164" s="258">
        <v>44589</v>
      </c>
      <c r="E2164" s="221" t="s">
        <v>337</v>
      </c>
      <c r="F2164" s="260" t="s">
        <v>129</v>
      </c>
      <c r="G2164" s="261">
        <v>256.45</v>
      </c>
      <c r="H2164" s="123">
        <f>+ICF[[#This Row],[Сума във Валута]]/RESOURCE!$F$2</f>
        <v>79.254705989609889</v>
      </c>
      <c r="I2164" s="259" t="s">
        <v>338</v>
      </c>
      <c r="J2164" s="119"/>
      <c r="K2164" s="119">
        <f t="shared" si="32"/>
        <v>44592</v>
      </c>
      <c r="L21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64" s="221" t="s">
        <v>321</v>
      </c>
      <c r="N2164" s="221" t="s">
        <v>956</v>
      </c>
      <c r="O2164" s="221" t="s">
        <v>4</v>
      </c>
      <c r="P2164" s="221"/>
    </row>
    <row r="2165" spans="2:16" x14ac:dyDescent="0.25">
      <c r="B2165" s="221" t="s">
        <v>73</v>
      </c>
      <c r="C2165" s="257" t="s">
        <v>1092</v>
      </c>
      <c r="D2165" s="258">
        <v>44595</v>
      </c>
      <c r="E2165" s="221" t="s">
        <v>337</v>
      </c>
      <c r="F2165" s="260" t="s">
        <v>129</v>
      </c>
      <c r="G2165" s="261">
        <v>631.29999999999995</v>
      </c>
      <c r="H2165" s="123">
        <f>+ICF[[#This Row],[Сума във Валута]]/RESOURCE!$F$2</f>
        <v>195.1003934148595</v>
      </c>
      <c r="I2165" s="259" t="s">
        <v>338</v>
      </c>
      <c r="J2165" s="119"/>
      <c r="K2165" s="119">
        <f t="shared" si="32"/>
        <v>44592</v>
      </c>
      <c r="L21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65" s="221" t="s">
        <v>321</v>
      </c>
      <c r="N2165" s="221" t="s">
        <v>956</v>
      </c>
      <c r="O2165" s="221" t="s">
        <v>4</v>
      </c>
      <c r="P2165" s="221"/>
    </row>
    <row r="2166" spans="2:16" x14ac:dyDescent="0.25">
      <c r="B2166" s="221" t="s">
        <v>73</v>
      </c>
      <c r="C2166" s="257" t="s">
        <v>1092</v>
      </c>
      <c r="D2166" s="258">
        <v>44595</v>
      </c>
      <c r="E2166" s="221" t="s">
        <v>337</v>
      </c>
      <c r="F2166" s="260" t="s">
        <v>129</v>
      </c>
      <c r="G2166" s="261">
        <v>232.65</v>
      </c>
      <c r="H2166" s="123">
        <f>+ICF[[#This Row],[Сума във Валута]]/RESOURCE!$F$2</f>
        <v>71.899424248324209</v>
      </c>
      <c r="I2166" s="259" t="s">
        <v>338</v>
      </c>
      <c r="J2166" s="119"/>
      <c r="K2166" s="119">
        <f t="shared" si="32"/>
        <v>44592</v>
      </c>
      <c r="L21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66" s="221" t="s">
        <v>321</v>
      </c>
      <c r="N2166" s="221" t="s">
        <v>956</v>
      </c>
      <c r="O2166" s="221" t="s">
        <v>4</v>
      </c>
      <c r="P2166" s="221"/>
    </row>
    <row r="2167" spans="2:16" x14ac:dyDescent="0.25">
      <c r="B2167" s="221" t="s">
        <v>73</v>
      </c>
      <c r="C2167" s="257" t="s">
        <v>1092</v>
      </c>
      <c r="D2167" s="258">
        <v>44595</v>
      </c>
      <c r="E2167" s="221" t="s">
        <v>337</v>
      </c>
      <c r="F2167" s="260" t="s">
        <v>129</v>
      </c>
      <c r="G2167" s="261">
        <v>256.45</v>
      </c>
      <c r="H2167" s="123">
        <f>+ICF[[#This Row],[Сума във Валута]]/RESOURCE!$F$2</f>
        <v>79.254705989609889</v>
      </c>
      <c r="I2167" s="259" t="s">
        <v>338</v>
      </c>
      <c r="J2167" s="119"/>
      <c r="K2167" s="119">
        <f t="shared" si="32"/>
        <v>44592</v>
      </c>
      <c r="L21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167" s="221" t="s">
        <v>321</v>
      </c>
      <c r="N2167" s="221" t="s">
        <v>956</v>
      </c>
      <c r="O2167" s="221" t="s">
        <v>4</v>
      </c>
      <c r="P2167" s="221"/>
    </row>
    <row r="2168" spans="2:16" x14ac:dyDescent="0.25">
      <c r="B2168" s="221" t="s">
        <v>73</v>
      </c>
      <c r="C2168" s="257" t="s">
        <v>1092</v>
      </c>
      <c r="D2168" s="258">
        <v>44600</v>
      </c>
      <c r="E2168" s="221" t="s">
        <v>337</v>
      </c>
      <c r="F2168" s="260" t="s">
        <v>129</v>
      </c>
      <c r="G2168" s="261">
        <v>631.29999999999995</v>
      </c>
      <c r="H2168" s="123">
        <f>+ICF[[#This Row],[Сума във Валута]]/RESOURCE!$F$2</f>
        <v>195.1003934148595</v>
      </c>
      <c r="I2168" s="259" t="s">
        <v>338</v>
      </c>
      <c r="J2168" s="119"/>
      <c r="K2168" s="119">
        <f t="shared" si="32"/>
        <v>44592</v>
      </c>
      <c r="L21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168" s="221" t="s">
        <v>321</v>
      </c>
      <c r="N2168" s="221" t="s">
        <v>956</v>
      </c>
      <c r="O2168" s="221" t="s">
        <v>4</v>
      </c>
      <c r="P2168" s="221"/>
    </row>
    <row r="2169" spans="2:16" x14ac:dyDescent="0.25">
      <c r="B2169" s="221" t="s">
        <v>73</v>
      </c>
      <c r="C2169" s="257" t="s">
        <v>1092</v>
      </c>
      <c r="D2169" s="258">
        <v>44600</v>
      </c>
      <c r="E2169" s="221" t="s">
        <v>337</v>
      </c>
      <c r="F2169" s="260" t="s">
        <v>129</v>
      </c>
      <c r="G2169" s="261">
        <v>149.35</v>
      </c>
      <c r="H2169" s="123">
        <f>+ICF[[#This Row],[Сума във Валута]]/RESOURCE!$F$2</f>
        <v>46.15593815382428</v>
      </c>
      <c r="I2169" s="259" t="s">
        <v>338</v>
      </c>
      <c r="J2169" s="119"/>
      <c r="K2169" s="119">
        <f t="shared" si="32"/>
        <v>44592</v>
      </c>
      <c r="L21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169" s="221" t="s">
        <v>321</v>
      </c>
      <c r="N2169" s="221" t="s">
        <v>956</v>
      </c>
      <c r="O2169" s="221" t="s">
        <v>4</v>
      </c>
      <c r="P2169" s="221"/>
    </row>
    <row r="2170" spans="2:16" x14ac:dyDescent="0.25">
      <c r="B2170" s="221" t="s">
        <v>73</v>
      </c>
      <c r="C2170" s="257" t="s">
        <v>1092</v>
      </c>
      <c r="D2170" s="258">
        <v>44600</v>
      </c>
      <c r="E2170" s="221" t="s">
        <v>337</v>
      </c>
      <c r="F2170" s="260" t="s">
        <v>129</v>
      </c>
      <c r="G2170" s="261">
        <v>232.65</v>
      </c>
      <c r="H2170" s="123">
        <f>+ICF[[#This Row],[Сума във Валута]]/RESOURCE!$F$2</f>
        <v>71.899424248324209</v>
      </c>
      <c r="I2170" s="259" t="s">
        <v>338</v>
      </c>
      <c r="J2170" s="119"/>
      <c r="K2170" s="119">
        <f t="shared" si="32"/>
        <v>44592</v>
      </c>
      <c r="L21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170" s="221" t="s">
        <v>321</v>
      </c>
      <c r="N2170" s="221" t="s">
        <v>956</v>
      </c>
      <c r="O2170" s="221" t="s">
        <v>4</v>
      </c>
      <c r="P2170" s="221"/>
    </row>
    <row r="2171" spans="2:16" x14ac:dyDescent="0.25">
      <c r="B2171" s="221" t="s">
        <v>73</v>
      </c>
      <c r="C2171" s="257" t="s">
        <v>1092</v>
      </c>
      <c r="D2171" s="258">
        <v>44611</v>
      </c>
      <c r="E2171" s="221" t="s">
        <v>337</v>
      </c>
      <c r="F2171" s="260" t="s">
        <v>129</v>
      </c>
      <c r="G2171" s="261">
        <v>631.29999999999995</v>
      </c>
      <c r="H2171" s="123">
        <f>+ICF[[#This Row],[Сума във Валута]]/RESOURCE!$F$2</f>
        <v>195.1003934148595</v>
      </c>
      <c r="I2171" s="259" t="s">
        <v>338</v>
      </c>
      <c r="J2171" s="119"/>
      <c r="K2171" s="119">
        <f t="shared" si="32"/>
        <v>44592</v>
      </c>
      <c r="L21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171" s="221" t="s">
        <v>321</v>
      </c>
      <c r="N2171" s="221" t="s">
        <v>956</v>
      </c>
      <c r="O2171" s="221" t="s">
        <v>4</v>
      </c>
      <c r="P2171" s="221"/>
    </row>
    <row r="2172" spans="2:16" x14ac:dyDescent="0.25">
      <c r="B2172" s="221" t="s">
        <v>73</v>
      </c>
      <c r="C2172" s="257" t="s">
        <v>1092</v>
      </c>
      <c r="D2172" s="258">
        <v>44611</v>
      </c>
      <c r="E2172" s="221" t="s">
        <v>337</v>
      </c>
      <c r="F2172" s="260" t="s">
        <v>129</v>
      </c>
      <c r="G2172" s="261">
        <v>631.29999999999995</v>
      </c>
      <c r="H2172" s="123">
        <f>+ICF[[#This Row],[Сума във Валута]]/RESOURCE!$F$2</f>
        <v>195.1003934148595</v>
      </c>
      <c r="I2172" s="259" t="s">
        <v>338</v>
      </c>
      <c r="J2172" s="119"/>
      <c r="K2172" s="119">
        <f t="shared" si="32"/>
        <v>44592</v>
      </c>
      <c r="L21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172" s="221" t="s">
        <v>321</v>
      </c>
      <c r="N2172" s="221" t="s">
        <v>956</v>
      </c>
      <c r="O2172" s="221" t="s">
        <v>4</v>
      </c>
      <c r="P2172" s="221"/>
    </row>
    <row r="2173" spans="2:16" x14ac:dyDescent="0.25">
      <c r="B2173" s="221" t="s">
        <v>73</v>
      </c>
      <c r="C2173" s="257" t="s">
        <v>1092</v>
      </c>
      <c r="D2173" s="258">
        <v>44611</v>
      </c>
      <c r="E2173" s="221" t="s">
        <v>337</v>
      </c>
      <c r="F2173" s="260" t="s">
        <v>129</v>
      </c>
      <c r="G2173" s="261">
        <v>149.35</v>
      </c>
      <c r="H2173" s="123">
        <f>+ICF[[#This Row],[Сума във Валута]]/RESOURCE!$F$2</f>
        <v>46.15593815382428</v>
      </c>
      <c r="I2173" s="259" t="s">
        <v>338</v>
      </c>
      <c r="J2173" s="119"/>
      <c r="K2173" s="119">
        <f t="shared" si="32"/>
        <v>44592</v>
      </c>
      <c r="L21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173" s="221" t="s">
        <v>321</v>
      </c>
      <c r="N2173" s="221" t="s">
        <v>956</v>
      </c>
      <c r="O2173" s="221" t="s">
        <v>4</v>
      </c>
      <c r="P2173" s="221"/>
    </row>
    <row r="2174" spans="2:16" x14ac:dyDescent="0.25">
      <c r="B2174" s="221" t="s">
        <v>73</v>
      </c>
      <c r="C2174" s="257" t="s">
        <v>1092</v>
      </c>
      <c r="D2174" s="258">
        <v>44615</v>
      </c>
      <c r="E2174" s="221" t="s">
        <v>337</v>
      </c>
      <c r="F2174" s="260" t="s">
        <v>129</v>
      </c>
      <c r="G2174" s="261">
        <v>512.29999999999995</v>
      </c>
      <c r="H2174" s="123">
        <f>+ICF[[#This Row],[Сума във Валута]]/RESOURCE!$F$2</f>
        <v>158.32398470843106</v>
      </c>
      <c r="I2174" s="259" t="s">
        <v>338</v>
      </c>
      <c r="J2174" s="119"/>
      <c r="K2174" s="119">
        <f t="shared" si="32"/>
        <v>44592</v>
      </c>
      <c r="L21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74" s="221" t="s">
        <v>321</v>
      </c>
      <c r="N2174" s="221" t="s">
        <v>956</v>
      </c>
      <c r="O2174" s="221" t="s">
        <v>4</v>
      </c>
      <c r="P2174" s="221"/>
    </row>
    <row r="2175" spans="2:16" x14ac:dyDescent="0.25">
      <c r="B2175" s="221" t="s">
        <v>73</v>
      </c>
      <c r="C2175" s="257" t="s">
        <v>1092</v>
      </c>
      <c r="D2175" s="258">
        <v>44615</v>
      </c>
      <c r="E2175" s="221" t="s">
        <v>337</v>
      </c>
      <c r="F2175" s="260" t="s">
        <v>129</v>
      </c>
      <c r="G2175" s="261">
        <v>256.45</v>
      </c>
      <c r="H2175" s="123">
        <f>+ICF[[#This Row],[Сума във Валута]]/RESOURCE!$F$2</f>
        <v>79.254705989609889</v>
      </c>
      <c r="I2175" s="259" t="s">
        <v>338</v>
      </c>
      <c r="J2175" s="119"/>
      <c r="K2175" s="119">
        <f t="shared" si="32"/>
        <v>44592</v>
      </c>
      <c r="L21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75" s="221" t="s">
        <v>321</v>
      </c>
      <c r="N2175" s="221" t="s">
        <v>956</v>
      </c>
      <c r="O2175" s="221" t="s">
        <v>4</v>
      </c>
      <c r="P2175" s="221"/>
    </row>
    <row r="2176" spans="2:16" x14ac:dyDescent="0.25">
      <c r="B2176" s="221" t="s">
        <v>73</v>
      </c>
      <c r="C2176" s="257" t="s">
        <v>1092</v>
      </c>
      <c r="D2176" s="258">
        <v>44615</v>
      </c>
      <c r="E2176" s="221" t="s">
        <v>337</v>
      </c>
      <c r="F2176" s="260" t="s">
        <v>129</v>
      </c>
      <c r="G2176" s="261">
        <v>256.45</v>
      </c>
      <c r="H2176" s="123">
        <f>+ICF[[#This Row],[Сума във Валута]]/RESOURCE!$F$2</f>
        <v>79.254705989609889</v>
      </c>
      <c r="I2176" s="259" t="s">
        <v>338</v>
      </c>
      <c r="J2176" s="119"/>
      <c r="K2176" s="119">
        <f t="shared" si="32"/>
        <v>44592</v>
      </c>
      <c r="L21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76" s="221" t="s">
        <v>321</v>
      </c>
      <c r="N2176" s="221" t="s">
        <v>956</v>
      </c>
      <c r="O2176" s="221" t="s">
        <v>4</v>
      </c>
      <c r="P2176" s="221"/>
    </row>
    <row r="2177" spans="2:16" x14ac:dyDescent="0.25">
      <c r="B2177" s="221" t="s">
        <v>73</v>
      </c>
      <c r="C2177" s="257" t="s">
        <v>1092</v>
      </c>
      <c r="D2177" s="258">
        <v>44615</v>
      </c>
      <c r="E2177" s="221" t="s">
        <v>337</v>
      </c>
      <c r="F2177" s="260" t="s">
        <v>129</v>
      </c>
      <c r="G2177" s="261">
        <v>256.45</v>
      </c>
      <c r="H2177" s="123">
        <f>+ICF[[#This Row],[Сума във Валута]]/RESOURCE!$F$2</f>
        <v>79.254705989609889</v>
      </c>
      <c r="I2177" s="259" t="s">
        <v>338</v>
      </c>
      <c r="J2177" s="119"/>
      <c r="K2177" s="119">
        <f t="shared" si="32"/>
        <v>44592</v>
      </c>
      <c r="L21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77" s="221" t="s">
        <v>321</v>
      </c>
      <c r="N2177" s="221" t="s">
        <v>956</v>
      </c>
      <c r="O2177" s="221" t="s">
        <v>4</v>
      </c>
      <c r="P2177" s="221"/>
    </row>
    <row r="2178" spans="2:16" x14ac:dyDescent="0.25">
      <c r="B2178" s="221" t="s">
        <v>73</v>
      </c>
      <c r="C2178" s="257" t="s">
        <v>1092</v>
      </c>
      <c r="D2178" s="258">
        <v>44615</v>
      </c>
      <c r="E2178" s="221" t="s">
        <v>337</v>
      </c>
      <c r="F2178" s="260" t="s">
        <v>129</v>
      </c>
      <c r="G2178" s="261">
        <v>256.45</v>
      </c>
      <c r="H2178" s="123">
        <f>+ICF[[#This Row],[Сума във Валута]]/RESOURCE!$F$2</f>
        <v>79.254705989609889</v>
      </c>
      <c r="I2178" s="259" t="s">
        <v>338</v>
      </c>
      <c r="J2178" s="119"/>
      <c r="K2178" s="119">
        <f t="shared" ref="K2178:K2241" si="33">$K$1</f>
        <v>44592</v>
      </c>
      <c r="L21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78" s="221" t="s">
        <v>321</v>
      </c>
      <c r="N2178" s="221" t="s">
        <v>956</v>
      </c>
      <c r="O2178" s="221" t="s">
        <v>4</v>
      </c>
      <c r="P2178" s="221"/>
    </row>
    <row r="2179" spans="2:16" x14ac:dyDescent="0.25">
      <c r="B2179" s="221" t="s">
        <v>73</v>
      </c>
      <c r="C2179" s="257" t="s">
        <v>1092</v>
      </c>
      <c r="D2179" s="258">
        <v>44615</v>
      </c>
      <c r="E2179" s="221" t="s">
        <v>337</v>
      </c>
      <c r="F2179" s="260" t="s">
        <v>129</v>
      </c>
      <c r="G2179" s="261">
        <v>256.45</v>
      </c>
      <c r="H2179" s="123">
        <f>+ICF[[#This Row],[Сума във Валута]]/RESOURCE!$F$2</f>
        <v>79.254705989609889</v>
      </c>
      <c r="I2179" s="259" t="s">
        <v>338</v>
      </c>
      <c r="J2179" s="119"/>
      <c r="K2179" s="119">
        <f t="shared" si="33"/>
        <v>44592</v>
      </c>
      <c r="L21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79" s="221" t="s">
        <v>321</v>
      </c>
      <c r="N2179" s="221" t="s">
        <v>956</v>
      </c>
      <c r="O2179" s="221" t="s">
        <v>4</v>
      </c>
      <c r="P2179" s="221"/>
    </row>
    <row r="2180" spans="2:16" x14ac:dyDescent="0.25">
      <c r="B2180" s="221" t="s">
        <v>73</v>
      </c>
      <c r="C2180" s="257" t="s">
        <v>1092</v>
      </c>
      <c r="D2180" s="258">
        <v>44615</v>
      </c>
      <c r="E2180" s="221" t="s">
        <v>337</v>
      </c>
      <c r="F2180" s="260" t="s">
        <v>129</v>
      </c>
      <c r="G2180" s="261">
        <v>179.1</v>
      </c>
      <c r="H2180" s="123">
        <f>+ICF[[#This Row],[Сума във Валута]]/RESOURCE!$F$2</f>
        <v>55.350040330431398</v>
      </c>
      <c r="I2180" s="259" t="s">
        <v>338</v>
      </c>
      <c r="J2180" s="119"/>
      <c r="K2180" s="119">
        <f t="shared" si="33"/>
        <v>44592</v>
      </c>
      <c r="L21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80" s="221" t="s">
        <v>321</v>
      </c>
      <c r="N2180" s="221" t="s">
        <v>956</v>
      </c>
      <c r="O2180" s="221" t="s">
        <v>4</v>
      </c>
      <c r="P2180" s="221"/>
    </row>
    <row r="2181" spans="2:16" x14ac:dyDescent="0.25">
      <c r="B2181" s="221" t="s">
        <v>73</v>
      </c>
      <c r="C2181" s="257" t="s">
        <v>1092</v>
      </c>
      <c r="D2181" s="258">
        <v>44615</v>
      </c>
      <c r="E2181" s="221" t="s">
        <v>337</v>
      </c>
      <c r="F2181" s="260" t="s">
        <v>129</v>
      </c>
      <c r="G2181" s="261">
        <v>512.29999999999995</v>
      </c>
      <c r="H2181" s="123">
        <f>+ICF[[#This Row],[Сума във Валута]]/RESOURCE!$F$2</f>
        <v>158.32398470843106</v>
      </c>
      <c r="I2181" s="259" t="s">
        <v>338</v>
      </c>
      <c r="J2181" s="119"/>
      <c r="K2181" s="119">
        <f t="shared" si="33"/>
        <v>44592</v>
      </c>
      <c r="L21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81" s="221" t="s">
        <v>321</v>
      </c>
      <c r="N2181" s="221" t="s">
        <v>956</v>
      </c>
      <c r="O2181" s="221" t="s">
        <v>4</v>
      </c>
      <c r="P2181" s="221"/>
    </row>
    <row r="2182" spans="2:16" x14ac:dyDescent="0.25">
      <c r="B2182" s="221" t="s">
        <v>73</v>
      </c>
      <c r="C2182" s="257" t="s">
        <v>1092</v>
      </c>
      <c r="D2182" s="258">
        <v>44615</v>
      </c>
      <c r="E2182" s="221" t="s">
        <v>337</v>
      </c>
      <c r="F2182" s="260" t="s">
        <v>129</v>
      </c>
      <c r="G2182" s="261">
        <v>256.45</v>
      </c>
      <c r="H2182" s="123">
        <f>+ICF[[#This Row],[Сума във Валута]]/RESOURCE!$F$2</f>
        <v>79.254705989609889</v>
      </c>
      <c r="I2182" s="259" t="s">
        <v>338</v>
      </c>
      <c r="J2182" s="119"/>
      <c r="K2182" s="119">
        <f t="shared" si="33"/>
        <v>44592</v>
      </c>
      <c r="L21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82" s="221" t="s">
        <v>321</v>
      </c>
      <c r="N2182" s="221" t="s">
        <v>956</v>
      </c>
      <c r="O2182" s="221" t="s">
        <v>4</v>
      </c>
      <c r="P2182" s="221"/>
    </row>
    <row r="2183" spans="2:16" x14ac:dyDescent="0.25">
      <c r="B2183" s="221" t="s">
        <v>73</v>
      </c>
      <c r="C2183" s="257" t="s">
        <v>1092</v>
      </c>
      <c r="D2183" s="258">
        <v>44615</v>
      </c>
      <c r="E2183" s="221" t="s">
        <v>337</v>
      </c>
      <c r="F2183" s="260" t="s">
        <v>129</v>
      </c>
      <c r="G2183" s="261">
        <v>988.3</v>
      </c>
      <c r="H2183" s="123">
        <f>+ICF[[#This Row],[Сума във Валута]]/RESOURCE!$F$2</f>
        <v>305.42961953414488</v>
      </c>
      <c r="I2183" s="259" t="s">
        <v>338</v>
      </c>
      <c r="J2183" s="119"/>
      <c r="K2183" s="119">
        <f t="shared" si="33"/>
        <v>44592</v>
      </c>
      <c r="L21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83" s="221" t="s">
        <v>321</v>
      </c>
      <c r="N2183" s="221" t="s">
        <v>956</v>
      </c>
      <c r="O2183" s="221" t="s">
        <v>4</v>
      </c>
      <c r="P2183" s="221"/>
    </row>
    <row r="2184" spans="2:16" x14ac:dyDescent="0.25">
      <c r="B2184" s="221" t="s">
        <v>73</v>
      </c>
      <c r="C2184" s="257" t="s">
        <v>1092</v>
      </c>
      <c r="D2184" s="258">
        <v>44619</v>
      </c>
      <c r="E2184" s="221" t="s">
        <v>337</v>
      </c>
      <c r="F2184" s="260" t="s">
        <v>129</v>
      </c>
      <c r="G2184" s="261">
        <v>179.1</v>
      </c>
      <c r="H2184" s="123">
        <f>+ICF[[#This Row],[Сума във Валута]]/RESOURCE!$F$2</f>
        <v>55.350040330431398</v>
      </c>
      <c r="I2184" s="259" t="s">
        <v>338</v>
      </c>
      <c r="J2184" s="119"/>
      <c r="K2184" s="119">
        <f t="shared" si="33"/>
        <v>44592</v>
      </c>
      <c r="L21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84" s="221" t="s">
        <v>321</v>
      </c>
      <c r="N2184" s="221" t="s">
        <v>956</v>
      </c>
      <c r="O2184" s="221" t="s">
        <v>4</v>
      </c>
      <c r="P2184" s="221"/>
    </row>
    <row r="2185" spans="2:16" x14ac:dyDescent="0.25">
      <c r="B2185" s="221" t="s">
        <v>73</v>
      </c>
      <c r="C2185" s="257" t="s">
        <v>1092</v>
      </c>
      <c r="D2185" s="258">
        <v>44619</v>
      </c>
      <c r="E2185" s="221" t="s">
        <v>337</v>
      </c>
      <c r="F2185" s="260" t="s">
        <v>129</v>
      </c>
      <c r="G2185" s="261">
        <v>232.65</v>
      </c>
      <c r="H2185" s="123">
        <f>+ICF[[#This Row],[Сума във Валута]]/RESOURCE!$F$2</f>
        <v>71.899424248324209</v>
      </c>
      <c r="I2185" s="259" t="s">
        <v>338</v>
      </c>
      <c r="J2185" s="119"/>
      <c r="K2185" s="119">
        <f t="shared" si="33"/>
        <v>44592</v>
      </c>
      <c r="L21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85" s="221" t="s">
        <v>321</v>
      </c>
      <c r="N2185" s="221" t="s">
        <v>956</v>
      </c>
      <c r="O2185" s="221" t="s">
        <v>4</v>
      </c>
      <c r="P2185" s="221"/>
    </row>
    <row r="2186" spans="2:16" x14ac:dyDescent="0.25">
      <c r="B2186" s="221" t="s">
        <v>73</v>
      </c>
      <c r="C2186" s="257" t="s">
        <v>1092</v>
      </c>
      <c r="D2186" s="258">
        <v>44619</v>
      </c>
      <c r="E2186" s="221" t="s">
        <v>337</v>
      </c>
      <c r="F2186" s="260" t="s">
        <v>129</v>
      </c>
      <c r="G2186" s="261">
        <v>988.3</v>
      </c>
      <c r="H2186" s="123">
        <f>+ICF[[#This Row],[Сума във Валута]]/RESOURCE!$F$2</f>
        <v>305.42961953414488</v>
      </c>
      <c r="I2186" s="259" t="s">
        <v>338</v>
      </c>
      <c r="J2186" s="119"/>
      <c r="K2186" s="119">
        <f t="shared" si="33"/>
        <v>44592</v>
      </c>
      <c r="L21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186" s="221" t="s">
        <v>321</v>
      </c>
      <c r="N2186" s="221" t="s">
        <v>956</v>
      </c>
      <c r="O2186" s="221" t="s">
        <v>4</v>
      </c>
      <c r="P2186" s="221"/>
    </row>
    <row r="2187" spans="2:16" x14ac:dyDescent="0.25">
      <c r="B2187" s="221" t="s">
        <v>73</v>
      </c>
      <c r="C2187" s="257" t="s">
        <v>1092</v>
      </c>
      <c r="D2187" s="258">
        <v>44622</v>
      </c>
      <c r="E2187" s="221" t="s">
        <v>337</v>
      </c>
      <c r="F2187" s="260" t="s">
        <v>129</v>
      </c>
      <c r="G2187" s="261">
        <v>631.29999999999995</v>
      </c>
      <c r="H2187" s="123">
        <f>+ICF[[#This Row],[Сума във Валута]]/RESOURCE!$F$2</f>
        <v>195.1003934148595</v>
      </c>
      <c r="I2187" s="259" t="s">
        <v>338</v>
      </c>
      <c r="J2187" s="119"/>
      <c r="K2187" s="119">
        <f t="shared" si="33"/>
        <v>44592</v>
      </c>
      <c r="L21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87" s="221" t="s">
        <v>321</v>
      </c>
      <c r="N2187" s="221" t="s">
        <v>956</v>
      </c>
      <c r="O2187" s="221" t="s">
        <v>4</v>
      </c>
      <c r="P2187" s="221"/>
    </row>
    <row r="2188" spans="2:16" x14ac:dyDescent="0.25">
      <c r="B2188" s="221" t="s">
        <v>73</v>
      </c>
      <c r="C2188" s="257" t="s">
        <v>1092</v>
      </c>
      <c r="D2188" s="258">
        <v>44622</v>
      </c>
      <c r="E2188" s="221" t="s">
        <v>337</v>
      </c>
      <c r="F2188" s="260" t="s">
        <v>129</v>
      </c>
      <c r="G2188" s="261">
        <v>298.10000000000002</v>
      </c>
      <c r="H2188" s="123">
        <f>+ICF[[#This Row],[Сума във Валута]]/RESOURCE!$F$2</f>
        <v>92.126449036859853</v>
      </c>
      <c r="I2188" s="259" t="s">
        <v>338</v>
      </c>
      <c r="J2188" s="119"/>
      <c r="K2188" s="119">
        <f t="shared" si="33"/>
        <v>44592</v>
      </c>
      <c r="L21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88" s="221" t="s">
        <v>321</v>
      </c>
      <c r="N2188" s="221" t="s">
        <v>956</v>
      </c>
      <c r="O2188" s="221" t="s">
        <v>4</v>
      </c>
      <c r="P2188" s="221"/>
    </row>
    <row r="2189" spans="2:16" x14ac:dyDescent="0.25">
      <c r="B2189" s="221" t="s">
        <v>73</v>
      </c>
      <c r="C2189" s="257" t="s">
        <v>1092</v>
      </c>
      <c r="D2189" s="258">
        <v>44622</v>
      </c>
      <c r="E2189" s="221" t="s">
        <v>337</v>
      </c>
      <c r="F2189" s="260" t="s">
        <v>129</v>
      </c>
      <c r="G2189" s="261">
        <v>988.3</v>
      </c>
      <c r="H2189" s="123">
        <f>+ICF[[#This Row],[Сума във Валута]]/RESOURCE!$F$2</f>
        <v>305.42961953414488</v>
      </c>
      <c r="I2189" s="259" t="s">
        <v>338</v>
      </c>
      <c r="J2189" s="119"/>
      <c r="K2189" s="119">
        <f t="shared" si="33"/>
        <v>44592</v>
      </c>
      <c r="L21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89" s="221" t="s">
        <v>321</v>
      </c>
      <c r="N2189" s="221" t="s">
        <v>956</v>
      </c>
      <c r="O2189" s="221" t="s">
        <v>4</v>
      </c>
      <c r="P2189" s="221"/>
    </row>
    <row r="2190" spans="2:16" x14ac:dyDescent="0.25">
      <c r="B2190" s="221" t="s">
        <v>73</v>
      </c>
      <c r="C2190" s="257" t="s">
        <v>1092</v>
      </c>
      <c r="D2190" s="258">
        <v>44622</v>
      </c>
      <c r="E2190" s="221" t="s">
        <v>337</v>
      </c>
      <c r="F2190" s="260" t="s">
        <v>129</v>
      </c>
      <c r="G2190" s="261">
        <v>256.45</v>
      </c>
      <c r="H2190" s="123">
        <f>+ICF[[#This Row],[Сума във Валута]]/RESOURCE!$F$2</f>
        <v>79.254705989609889</v>
      </c>
      <c r="I2190" s="259" t="s">
        <v>338</v>
      </c>
      <c r="J2190" s="119"/>
      <c r="K2190" s="119">
        <f t="shared" si="33"/>
        <v>44592</v>
      </c>
      <c r="L21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0" s="221" t="s">
        <v>321</v>
      </c>
      <c r="N2190" s="221" t="s">
        <v>956</v>
      </c>
      <c r="O2190" s="221" t="s">
        <v>4</v>
      </c>
      <c r="P2190" s="221"/>
    </row>
    <row r="2191" spans="2:16" x14ac:dyDescent="0.25">
      <c r="B2191" s="221" t="s">
        <v>73</v>
      </c>
      <c r="C2191" s="257" t="s">
        <v>1092</v>
      </c>
      <c r="D2191" s="258">
        <v>44622</v>
      </c>
      <c r="E2191" s="221" t="s">
        <v>337</v>
      </c>
      <c r="F2191" s="260" t="s">
        <v>129</v>
      </c>
      <c r="G2191" s="261">
        <v>339.75</v>
      </c>
      <c r="H2191" s="123">
        <f>+ICF[[#This Row],[Сума във Валута]]/RESOURCE!$F$2</f>
        <v>104.9981920841098</v>
      </c>
      <c r="I2191" s="259" t="s">
        <v>338</v>
      </c>
      <c r="J2191" s="119"/>
      <c r="K2191" s="119">
        <f t="shared" si="33"/>
        <v>44592</v>
      </c>
      <c r="L21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1" s="221" t="s">
        <v>321</v>
      </c>
      <c r="N2191" s="221" t="s">
        <v>956</v>
      </c>
      <c r="O2191" s="221" t="s">
        <v>4</v>
      </c>
      <c r="P2191" s="221"/>
    </row>
    <row r="2192" spans="2:16" x14ac:dyDescent="0.25">
      <c r="B2192" s="221" t="s">
        <v>73</v>
      </c>
      <c r="C2192" s="257" t="s">
        <v>1092</v>
      </c>
      <c r="D2192" s="258">
        <v>44624</v>
      </c>
      <c r="E2192" s="221" t="s">
        <v>337</v>
      </c>
      <c r="F2192" s="260" t="s">
        <v>129</v>
      </c>
      <c r="G2192" s="261">
        <v>762.2</v>
      </c>
      <c r="H2192" s="123">
        <f>+ICF[[#This Row],[Сума във Валута]]/RESOURCE!$F$2</f>
        <v>235.55444299193084</v>
      </c>
      <c r="I2192" s="259" t="s">
        <v>338</v>
      </c>
      <c r="J2192" s="119"/>
      <c r="K2192" s="119">
        <f t="shared" si="33"/>
        <v>44592</v>
      </c>
      <c r="L21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2" s="221" t="s">
        <v>321</v>
      </c>
      <c r="N2192" s="221" t="s">
        <v>956</v>
      </c>
      <c r="O2192" s="221" t="s">
        <v>4</v>
      </c>
      <c r="P2192" s="221"/>
    </row>
    <row r="2193" spans="2:16" x14ac:dyDescent="0.25">
      <c r="B2193" s="221" t="s">
        <v>73</v>
      </c>
      <c r="C2193" s="257" t="s">
        <v>1092</v>
      </c>
      <c r="D2193" s="258">
        <v>44625</v>
      </c>
      <c r="E2193" s="221" t="s">
        <v>337</v>
      </c>
      <c r="F2193" s="260" t="s">
        <v>129</v>
      </c>
      <c r="G2193" s="261">
        <v>256.45</v>
      </c>
      <c r="H2193" s="123">
        <f>+ICF[[#This Row],[Сума във Валута]]/RESOURCE!$F$2</f>
        <v>79.254705989609889</v>
      </c>
      <c r="I2193" s="259" t="s">
        <v>338</v>
      </c>
      <c r="J2193" s="119"/>
      <c r="K2193" s="119">
        <f t="shared" si="33"/>
        <v>44592</v>
      </c>
      <c r="L21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3" s="221" t="s">
        <v>321</v>
      </c>
      <c r="N2193" s="221" t="s">
        <v>956</v>
      </c>
      <c r="O2193" s="221" t="s">
        <v>4</v>
      </c>
      <c r="P2193" s="221"/>
    </row>
    <row r="2194" spans="2:16" x14ac:dyDescent="0.25">
      <c r="B2194" s="221" t="s">
        <v>73</v>
      </c>
      <c r="C2194" s="257" t="s">
        <v>1092</v>
      </c>
      <c r="D2194" s="258">
        <v>44625</v>
      </c>
      <c r="E2194" s="221" t="s">
        <v>337</v>
      </c>
      <c r="F2194" s="260" t="s">
        <v>129</v>
      </c>
      <c r="G2194" s="261">
        <v>256.45</v>
      </c>
      <c r="H2194" s="123">
        <f>+ICF[[#This Row],[Сума във Валута]]/RESOURCE!$F$2</f>
        <v>79.254705989609889</v>
      </c>
      <c r="I2194" s="259" t="s">
        <v>338</v>
      </c>
      <c r="J2194" s="119"/>
      <c r="K2194" s="119">
        <f t="shared" si="33"/>
        <v>44592</v>
      </c>
      <c r="L21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4" s="221" t="s">
        <v>321</v>
      </c>
      <c r="N2194" s="221" t="s">
        <v>956</v>
      </c>
      <c r="O2194" s="221" t="s">
        <v>4</v>
      </c>
      <c r="P2194" s="221"/>
    </row>
    <row r="2195" spans="2:16" x14ac:dyDescent="0.25">
      <c r="B2195" s="221" t="s">
        <v>73</v>
      </c>
      <c r="C2195" s="257" t="s">
        <v>1092</v>
      </c>
      <c r="D2195" s="258">
        <v>44625</v>
      </c>
      <c r="E2195" s="221" t="s">
        <v>337</v>
      </c>
      <c r="F2195" s="260" t="s">
        <v>129</v>
      </c>
      <c r="G2195" s="261">
        <v>512.29999999999995</v>
      </c>
      <c r="H2195" s="123">
        <f>+ICF[[#This Row],[Сума във Валута]]/RESOURCE!$F$2</f>
        <v>158.32398470843106</v>
      </c>
      <c r="I2195" s="259" t="s">
        <v>338</v>
      </c>
      <c r="J2195" s="119"/>
      <c r="K2195" s="119">
        <f t="shared" si="33"/>
        <v>44592</v>
      </c>
      <c r="L21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5" s="221" t="s">
        <v>321</v>
      </c>
      <c r="N2195" s="221" t="s">
        <v>956</v>
      </c>
      <c r="O2195" s="221" t="s">
        <v>4</v>
      </c>
      <c r="P2195" s="221"/>
    </row>
    <row r="2196" spans="2:16" x14ac:dyDescent="0.25">
      <c r="B2196" s="221" t="s">
        <v>73</v>
      </c>
      <c r="C2196" s="257" t="s">
        <v>1092</v>
      </c>
      <c r="D2196" s="258">
        <v>44625</v>
      </c>
      <c r="E2196" s="221" t="s">
        <v>337</v>
      </c>
      <c r="F2196" s="260" t="s">
        <v>129</v>
      </c>
      <c r="G2196" s="261">
        <v>512.29999999999995</v>
      </c>
      <c r="H2196" s="123">
        <f>+ICF[[#This Row],[Сума във Валута]]/RESOURCE!$F$2</f>
        <v>158.32398470843106</v>
      </c>
      <c r="I2196" s="259" t="s">
        <v>338</v>
      </c>
      <c r="J2196" s="119"/>
      <c r="K2196" s="119">
        <f t="shared" si="33"/>
        <v>44592</v>
      </c>
      <c r="L21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6" s="221" t="s">
        <v>321</v>
      </c>
      <c r="N2196" s="221" t="s">
        <v>956</v>
      </c>
      <c r="O2196" s="221" t="s">
        <v>4</v>
      </c>
      <c r="P2196" s="221"/>
    </row>
    <row r="2197" spans="2:16" x14ac:dyDescent="0.25">
      <c r="B2197" s="221" t="s">
        <v>73</v>
      </c>
      <c r="C2197" s="257" t="s">
        <v>1092</v>
      </c>
      <c r="D2197" s="258">
        <v>44625</v>
      </c>
      <c r="E2197" s="221" t="s">
        <v>337</v>
      </c>
      <c r="F2197" s="260" t="s">
        <v>129</v>
      </c>
      <c r="G2197" s="261">
        <v>631.29999999999995</v>
      </c>
      <c r="H2197" s="123">
        <f>+ICF[[#This Row],[Сума във Валута]]/RESOURCE!$F$2</f>
        <v>195.1003934148595</v>
      </c>
      <c r="I2197" s="259" t="s">
        <v>338</v>
      </c>
      <c r="J2197" s="119"/>
      <c r="K2197" s="119">
        <f t="shared" si="33"/>
        <v>44592</v>
      </c>
      <c r="L21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7" s="221" t="s">
        <v>321</v>
      </c>
      <c r="N2197" s="221" t="s">
        <v>956</v>
      </c>
      <c r="O2197" s="221" t="s">
        <v>4</v>
      </c>
      <c r="P2197" s="221"/>
    </row>
    <row r="2198" spans="2:16" x14ac:dyDescent="0.25">
      <c r="B2198" s="221" t="s">
        <v>73</v>
      </c>
      <c r="C2198" s="257" t="s">
        <v>1092</v>
      </c>
      <c r="D2198" s="258">
        <v>44625</v>
      </c>
      <c r="E2198" s="221" t="s">
        <v>337</v>
      </c>
      <c r="F2198" s="260" t="s">
        <v>129</v>
      </c>
      <c r="G2198" s="261">
        <v>464.7</v>
      </c>
      <c r="H2198" s="123">
        <f>+ICF[[#This Row],[Сума във Валута]]/RESOURCE!$F$2</f>
        <v>143.6134212258597</v>
      </c>
      <c r="I2198" s="259" t="s">
        <v>338</v>
      </c>
      <c r="J2198" s="119"/>
      <c r="K2198" s="119">
        <f t="shared" si="33"/>
        <v>44592</v>
      </c>
      <c r="L21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8" s="221" t="s">
        <v>321</v>
      </c>
      <c r="N2198" s="221" t="s">
        <v>956</v>
      </c>
      <c r="O2198" s="221" t="s">
        <v>4</v>
      </c>
      <c r="P2198" s="221"/>
    </row>
    <row r="2199" spans="2:16" x14ac:dyDescent="0.25">
      <c r="B2199" s="221" t="s">
        <v>73</v>
      </c>
      <c r="C2199" s="257" t="s">
        <v>1092</v>
      </c>
      <c r="D2199" s="258">
        <v>44625</v>
      </c>
      <c r="E2199" s="221" t="s">
        <v>337</v>
      </c>
      <c r="F2199" s="260" t="s">
        <v>129</v>
      </c>
      <c r="G2199" s="261">
        <v>256.45</v>
      </c>
      <c r="H2199" s="123">
        <f>+ICF[[#This Row],[Сума във Валута]]/RESOURCE!$F$2</f>
        <v>79.254705989609889</v>
      </c>
      <c r="I2199" s="259" t="s">
        <v>338</v>
      </c>
      <c r="J2199" s="119"/>
      <c r="K2199" s="119">
        <f t="shared" si="33"/>
        <v>44592</v>
      </c>
      <c r="L21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199" s="221" t="s">
        <v>321</v>
      </c>
      <c r="N2199" s="221" t="s">
        <v>956</v>
      </c>
      <c r="O2199" s="221" t="s">
        <v>4</v>
      </c>
      <c r="P2199" s="221"/>
    </row>
    <row r="2200" spans="2:16" x14ac:dyDescent="0.25">
      <c r="B2200" s="221" t="s">
        <v>73</v>
      </c>
      <c r="C2200" s="257" t="s">
        <v>1092</v>
      </c>
      <c r="D2200" s="258">
        <v>44629</v>
      </c>
      <c r="E2200" s="221" t="s">
        <v>337</v>
      </c>
      <c r="F2200" s="260" t="s">
        <v>129</v>
      </c>
      <c r="G2200" s="261">
        <v>988.3</v>
      </c>
      <c r="H2200" s="123">
        <f>+ICF[[#This Row],[Сума във Валута]]/RESOURCE!$F$2</f>
        <v>305.42961953414488</v>
      </c>
      <c r="I2200" s="259" t="s">
        <v>338</v>
      </c>
      <c r="J2200" s="119"/>
      <c r="K2200" s="119">
        <f t="shared" si="33"/>
        <v>44592</v>
      </c>
      <c r="L22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2200" s="221" t="s">
        <v>321</v>
      </c>
      <c r="N2200" s="221" t="s">
        <v>956</v>
      </c>
      <c r="O2200" s="221" t="s">
        <v>4</v>
      </c>
      <c r="P2200" s="221"/>
    </row>
    <row r="2201" spans="2:16" x14ac:dyDescent="0.25">
      <c r="B2201" s="221" t="s">
        <v>73</v>
      </c>
      <c r="C2201" s="257" t="s">
        <v>1092</v>
      </c>
      <c r="D2201" s="258">
        <v>44629</v>
      </c>
      <c r="E2201" s="221" t="s">
        <v>337</v>
      </c>
      <c r="F2201" s="260" t="s">
        <v>129</v>
      </c>
      <c r="G2201" s="261">
        <v>256.45</v>
      </c>
      <c r="H2201" s="123">
        <f>+ICF[[#This Row],[Сума във Валута]]/RESOURCE!$F$2</f>
        <v>79.254705989609889</v>
      </c>
      <c r="I2201" s="259" t="s">
        <v>338</v>
      </c>
      <c r="J2201" s="119"/>
      <c r="K2201" s="119">
        <f t="shared" si="33"/>
        <v>44592</v>
      </c>
      <c r="L22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2201" s="221" t="s">
        <v>321</v>
      </c>
      <c r="N2201" s="221" t="s">
        <v>956</v>
      </c>
      <c r="O2201" s="221" t="s">
        <v>4</v>
      </c>
      <c r="P2201" s="221"/>
    </row>
    <row r="2202" spans="2:16" x14ac:dyDescent="0.25">
      <c r="B2202" s="221" t="s">
        <v>73</v>
      </c>
      <c r="C2202" s="257" t="s">
        <v>1092</v>
      </c>
      <c r="D2202" s="258">
        <v>44637</v>
      </c>
      <c r="E2202" s="221" t="s">
        <v>337</v>
      </c>
      <c r="F2202" s="260" t="s">
        <v>129</v>
      </c>
      <c r="G2202" s="261">
        <v>631.29999999999995</v>
      </c>
      <c r="H2202" s="123">
        <f>+ICF[[#This Row],[Сума във Валута]]/RESOURCE!$F$2</f>
        <v>195.1003934148595</v>
      </c>
      <c r="I2202" s="259" t="s">
        <v>338</v>
      </c>
      <c r="J2202" s="119"/>
      <c r="K2202" s="119">
        <f t="shared" si="33"/>
        <v>44592</v>
      </c>
      <c r="L22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202" s="221" t="s">
        <v>321</v>
      </c>
      <c r="N2202" s="221" t="s">
        <v>956</v>
      </c>
      <c r="O2202" s="221" t="s">
        <v>4</v>
      </c>
      <c r="P2202" s="221"/>
    </row>
    <row r="2203" spans="2:16" x14ac:dyDescent="0.25">
      <c r="B2203" s="221" t="s">
        <v>73</v>
      </c>
      <c r="C2203" s="257" t="s">
        <v>1092</v>
      </c>
      <c r="D2203" s="258">
        <v>44637</v>
      </c>
      <c r="E2203" s="221" t="s">
        <v>337</v>
      </c>
      <c r="F2203" s="260" t="s">
        <v>129</v>
      </c>
      <c r="G2203" s="261">
        <v>631.29999999999995</v>
      </c>
      <c r="H2203" s="123">
        <f>+ICF[[#This Row],[Сума във Валута]]/RESOURCE!$F$2</f>
        <v>195.1003934148595</v>
      </c>
      <c r="I2203" s="259" t="s">
        <v>338</v>
      </c>
      <c r="J2203" s="119"/>
      <c r="K2203" s="119">
        <f t="shared" si="33"/>
        <v>44592</v>
      </c>
      <c r="L22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203" s="221" t="s">
        <v>321</v>
      </c>
      <c r="N2203" s="221" t="s">
        <v>956</v>
      </c>
      <c r="O2203" s="221" t="s">
        <v>4</v>
      </c>
      <c r="P2203" s="221"/>
    </row>
    <row r="2204" spans="2:16" x14ac:dyDescent="0.25">
      <c r="B2204" s="221" t="s">
        <v>73</v>
      </c>
      <c r="C2204" s="257" t="s">
        <v>1092</v>
      </c>
      <c r="D2204" s="258">
        <v>44637</v>
      </c>
      <c r="E2204" s="221" t="s">
        <v>337</v>
      </c>
      <c r="F2204" s="260" t="s">
        <v>129</v>
      </c>
      <c r="G2204" s="261">
        <v>631.29999999999995</v>
      </c>
      <c r="H2204" s="123">
        <f>+ICF[[#This Row],[Сума във Валута]]/RESOURCE!$F$2</f>
        <v>195.1003934148595</v>
      </c>
      <c r="I2204" s="259" t="s">
        <v>338</v>
      </c>
      <c r="J2204" s="119"/>
      <c r="K2204" s="119">
        <f t="shared" si="33"/>
        <v>44592</v>
      </c>
      <c r="L22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204" s="221" t="s">
        <v>321</v>
      </c>
      <c r="N2204" s="221" t="s">
        <v>956</v>
      </c>
      <c r="O2204" s="221" t="s">
        <v>4</v>
      </c>
      <c r="P2204" s="221"/>
    </row>
    <row r="2205" spans="2:16" x14ac:dyDescent="0.25">
      <c r="B2205" s="221" t="s">
        <v>73</v>
      </c>
      <c r="C2205" s="257" t="s">
        <v>1092</v>
      </c>
      <c r="D2205" s="258">
        <v>44637</v>
      </c>
      <c r="E2205" s="221" t="s">
        <v>337</v>
      </c>
      <c r="F2205" s="260" t="s">
        <v>129</v>
      </c>
      <c r="G2205" s="261">
        <v>464.7</v>
      </c>
      <c r="H2205" s="123">
        <f>+ICF[[#This Row],[Сума във Валута]]/RESOURCE!$F$2</f>
        <v>143.6134212258597</v>
      </c>
      <c r="I2205" s="259" t="s">
        <v>338</v>
      </c>
      <c r="J2205" s="119"/>
      <c r="K2205" s="119">
        <f t="shared" si="33"/>
        <v>44592</v>
      </c>
      <c r="L22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205" s="221" t="s">
        <v>321</v>
      </c>
      <c r="N2205" s="221" t="s">
        <v>956</v>
      </c>
      <c r="O2205" s="221" t="s">
        <v>4</v>
      </c>
      <c r="P2205" s="221"/>
    </row>
    <row r="2206" spans="2:16" x14ac:dyDescent="0.25">
      <c r="B2206" s="221" t="s">
        <v>73</v>
      </c>
      <c r="C2206" s="257" t="s">
        <v>1092</v>
      </c>
      <c r="D2206" s="258">
        <v>44638</v>
      </c>
      <c r="E2206" s="221" t="s">
        <v>337</v>
      </c>
      <c r="F2206" s="260" t="s">
        <v>129</v>
      </c>
      <c r="G2206" s="261">
        <v>1262</v>
      </c>
      <c r="H2206" s="123">
        <f>+ICF[[#This Row],[Сума във Валута]]/RESOURCE!$F$2</f>
        <v>390.0153595589303</v>
      </c>
      <c r="I2206" s="259" t="s">
        <v>338</v>
      </c>
      <c r="J2206" s="119"/>
      <c r="K2206" s="119">
        <f t="shared" si="33"/>
        <v>44592</v>
      </c>
      <c r="L22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206" s="221" t="s">
        <v>321</v>
      </c>
      <c r="N2206" s="221" t="s">
        <v>956</v>
      </c>
      <c r="O2206" s="221" t="s">
        <v>4</v>
      </c>
      <c r="P2206" s="221"/>
    </row>
    <row r="2207" spans="2:16" x14ac:dyDescent="0.25">
      <c r="B2207" s="221" t="s">
        <v>73</v>
      </c>
      <c r="C2207" s="257" t="s">
        <v>1092</v>
      </c>
      <c r="D2207" s="258">
        <v>44638</v>
      </c>
      <c r="E2207" s="221" t="s">
        <v>337</v>
      </c>
      <c r="F2207" s="260" t="s">
        <v>129</v>
      </c>
      <c r="G2207" s="261">
        <v>256.45</v>
      </c>
      <c r="H2207" s="123">
        <f>+ICF[[#This Row],[Сума във Валута]]/RESOURCE!$F$2</f>
        <v>79.254705989609889</v>
      </c>
      <c r="I2207" s="259" t="s">
        <v>338</v>
      </c>
      <c r="J2207" s="119"/>
      <c r="K2207" s="119">
        <f t="shared" si="33"/>
        <v>44592</v>
      </c>
      <c r="L22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7</v>
      </c>
      <c r="M2207" s="221" t="s">
        <v>321</v>
      </c>
      <c r="N2207" s="221" t="s">
        <v>956</v>
      </c>
      <c r="O2207" s="221" t="s">
        <v>4</v>
      </c>
      <c r="P2207" s="221"/>
    </row>
    <row r="2208" spans="2:16" x14ac:dyDescent="0.25">
      <c r="B2208" s="221" t="s">
        <v>73</v>
      </c>
      <c r="C2208" s="257" t="s">
        <v>1092</v>
      </c>
      <c r="D2208" s="258">
        <v>44646</v>
      </c>
      <c r="E2208" s="221" t="s">
        <v>337</v>
      </c>
      <c r="F2208" s="260" t="s">
        <v>129</v>
      </c>
      <c r="G2208" s="261">
        <v>179.1</v>
      </c>
      <c r="H2208" s="123">
        <f>+ICF[[#This Row],[Сума във Валута]]/RESOURCE!$F$2</f>
        <v>55.350040330431398</v>
      </c>
      <c r="I2208" s="259" t="s">
        <v>338</v>
      </c>
      <c r="J2208" s="119"/>
      <c r="K2208" s="119">
        <f t="shared" si="33"/>
        <v>44592</v>
      </c>
      <c r="L22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208" s="221" t="s">
        <v>321</v>
      </c>
      <c r="N2208" s="221" t="s">
        <v>956</v>
      </c>
      <c r="O2208" s="221" t="s">
        <v>4</v>
      </c>
      <c r="P2208" s="221"/>
    </row>
    <row r="2209" spans="2:16" x14ac:dyDescent="0.25">
      <c r="B2209" s="221" t="s">
        <v>73</v>
      </c>
      <c r="C2209" s="257" t="s">
        <v>1092</v>
      </c>
      <c r="D2209" s="258">
        <v>44646</v>
      </c>
      <c r="E2209" s="221" t="s">
        <v>337</v>
      </c>
      <c r="F2209" s="260" t="s">
        <v>129</v>
      </c>
      <c r="G2209" s="261">
        <v>179.1</v>
      </c>
      <c r="H2209" s="123">
        <f>+ICF[[#This Row],[Сума във Валута]]/RESOURCE!$F$2</f>
        <v>55.350040330431398</v>
      </c>
      <c r="I2209" s="259" t="s">
        <v>338</v>
      </c>
      <c r="J2209" s="119"/>
      <c r="K2209" s="119">
        <f t="shared" si="33"/>
        <v>44592</v>
      </c>
      <c r="L22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209" s="221" t="s">
        <v>321</v>
      </c>
      <c r="N2209" s="221" t="s">
        <v>956</v>
      </c>
      <c r="O2209" s="221" t="s">
        <v>4</v>
      </c>
      <c r="P2209" s="221"/>
    </row>
    <row r="2210" spans="2:16" x14ac:dyDescent="0.25">
      <c r="B2210" s="221" t="s">
        <v>73</v>
      </c>
      <c r="C2210" s="257" t="s">
        <v>1092</v>
      </c>
      <c r="D2210" s="258">
        <v>44646</v>
      </c>
      <c r="E2210" s="221" t="s">
        <v>337</v>
      </c>
      <c r="F2210" s="260" t="s">
        <v>129</v>
      </c>
      <c r="G2210" s="261">
        <v>179.1</v>
      </c>
      <c r="H2210" s="123">
        <f>+ICF[[#This Row],[Сума във Валута]]/RESOURCE!$F$2</f>
        <v>55.350040330431398</v>
      </c>
      <c r="I2210" s="259" t="s">
        <v>338</v>
      </c>
      <c r="J2210" s="119"/>
      <c r="K2210" s="119">
        <f t="shared" si="33"/>
        <v>44592</v>
      </c>
      <c r="L22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210" s="221" t="s">
        <v>321</v>
      </c>
      <c r="N2210" s="221" t="s">
        <v>956</v>
      </c>
      <c r="O2210" s="221" t="s">
        <v>4</v>
      </c>
      <c r="P2210" s="221"/>
    </row>
    <row r="2211" spans="2:16" x14ac:dyDescent="0.25">
      <c r="B2211" s="221" t="s">
        <v>73</v>
      </c>
      <c r="C2211" s="257" t="s">
        <v>1092</v>
      </c>
      <c r="D2211" s="258">
        <v>44656</v>
      </c>
      <c r="E2211" s="221" t="s">
        <v>337</v>
      </c>
      <c r="F2211" s="260" t="s">
        <v>129</v>
      </c>
      <c r="G2211" s="261">
        <v>631.29999999999995</v>
      </c>
      <c r="H2211" s="123">
        <f>+ICF[[#This Row],[Сума във Валута]]/RESOURCE!$F$2</f>
        <v>195.1003934148595</v>
      </c>
      <c r="I2211" s="259" t="s">
        <v>338</v>
      </c>
      <c r="J2211" s="119"/>
      <c r="K2211" s="119">
        <f t="shared" si="33"/>
        <v>44592</v>
      </c>
      <c r="L22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1" s="221" t="s">
        <v>321</v>
      </c>
      <c r="N2211" s="221" t="s">
        <v>956</v>
      </c>
      <c r="O2211" s="221" t="s">
        <v>4</v>
      </c>
      <c r="P2211" s="221"/>
    </row>
    <row r="2212" spans="2:16" x14ac:dyDescent="0.25">
      <c r="B2212" s="221" t="s">
        <v>73</v>
      </c>
      <c r="C2212" s="257" t="s">
        <v>1092</v>
      </c>
      <c r="D2212" s="258">
        <v>44656</v>
      </c>
      <c r="E2212" s="221" t="s">
        <v>337</v>
      </c>
      <c r="F2212" s="260" t="s">
        <v>129</v>
      </c>
      <c r="G2212" s="261">
        <v>631.29999999999995</v>
      </c>
      <c r="H2212" s="123">
        <f>+ICF[[#This Row],[Сума във Валута]]/RESOURCE!$F$2</f>
        <v>195.1003934148595</v>
      </c>
      <c r="I2212" s="259" t="s">
        <v>338</v>
      </c>
      <c r="J2212" s="119"/>
      <c r="K2212" s="119">
        <f t="shared" si="33"/>
        <v>44592</v>
      </c>
      <c r="L22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2" s="221" t="s">
        <v>321</v>
      </c>
      <c r="N2212" s="221" t="s">
        <v>956</v>
      </c>
      <c r="O2212" s="221" t="s">
        <v>4</v>
      </c>
      <c r="P2212" s="221"/>
    </row>
    <row r="2213" spans="2:16" x14ac:dyDescent="0.25">
      <c r="B2213" s="221" t="s">
        <v>73</v>
      </c>
      <c r="C2213" s="257" t="s">
        <v>1092</v>
      </c>
      <c r="D2213" s="258">
        <v>44656</v>
      </c>
      <c r="E2213" s="221" t="s">
        <v>337</v>
      </c>
      <c r="F2213" s="260" t="s">
        <v>129</v>
      </c>
      <c r="G2213" s="261">
        <v>179.1</v>
      </c>
      <c r="H2213" s="123">
        <f>+ICF[[#This Row],[Сума във Валута]]/RESOURCE!$F$2</f>
        <v>55.350040330431398</v>
      </c>
      <c r="I2213" s="259" t="s">
        <v>338</v>
      </c>
      <c r="J2213" s="119"/>
      <c r="K2213" s="119">
        <f t="shared" si="33"/>
        <v>44592</v>
      </c>
      <c r="L22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3" s="221" t="s">
        <v>321</v>
      </c>
      <c r="N2213" s="221" t="s">
        <v>956</v>
      </c>
      <c r="O2213" s="221" t="s">
        <v>4</v>
      </c>
      <c r="P2213" s="221"/>
    </row>
    <row r="2214" spans="2:16" x14ac:dyDescent="0.25">
      <c r="B2214" s="221" t="s">
        <v>73</v>
      </c>
      <c r="C2214" s="257" t="s">
        <v>1092</v>
      </c>
      <c r="D2214" s="258">
        <v>44656</v>
      </c>
      <c r="E2214" s="221" t="s">
        <v>337</v>
      </c>
      <c r="F2214" s="260" t="s">
        <v>129</v>
      </c>
      <c r="G2214" s="261">
        <v>256.45</v>
      </c>
      <c r="H2214" s="123">
        <f>+ICF[[#This Row],[Сума във Валута]]/RESOURCE!$F$2</f>
        <v>79.254705989609889</v>
      </c>
      <c r="I2214" s="259" t="s">
        <v>338</v>
      </c>
      <c r="J2214" s="119"/>
      <c r="K2214" s="119">
        <f t="shared" si="33"/>
        <v>44592</v>
      </c>
      <c r="L22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4" s="221" t="s">
        <v>321</v>
      </c>
      <c r="N2214" s="221" t="s">
        <v>956</v>
      </c>
      <c r="O2214" s="221" t="s">
        <v>4</v>
      </c>
      <c r="P2214" s="221"/>
    </row>
    <row r="2215" spans="2:16" x14ac:dyDescent="0.25">
      <c r="B2215" s="221" t="s">
        <v>73</v>
      </c>
      <c r="C2215" s="257" t="s">
        <v>1092</v>
      </c>
      <c r="D2215" s="258">
        <v>44656</v>
      </c>
      <c r="E2215" s="221" t="s">
        <v>337</v>
      </c>
      <c r="F2215" s="260" t="s">
        <v>129</v>
      </c>
      <c r="G2215" s="261">
        <v>179.1</v>
      </c>
      <c r="H2215" s="123">
        <f>+ICF[[#This Row],[Сума във Валута]]/RESOURCE!$F$2</f>
        <v>55.350040330431398</v>
      </c>
      <c r="I2215" s="259" t="s">
        <v>338</v>
      </c>
      <c r="J2215" s="119"/>
      <c r="K2215" s="119">
        <f t="shared" si="33"/>
        <v>44592</v>
      </c>
      <c r="L22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5" s="221" t="s">
        <v>321</v>
      </c>
      <c r="N2215" s="221" t="s">
        <v>956</v>
      </c>
      <c r="O2215" s="221" t="s">
        <v>4</v>
      </c>
      <c r="P2215" s="221"/>
    </row>
    <row r="2216" spans="2:16" x14ac:dyDescent="0.25">
      <c r="B2216" s="221" t="s">
        <v>73</v>
      </c>
      <c r="C2216" s="257" t="s">
        <v>1092</v>
      </c>
      <c r="D2216" s="258">
        <v>44656</v>
      </c>
      <c r="E2216" s="221" t="s">
        <v>337</v>
      </c>
      <c r="F2216" s="260" t="s">
        <v>129</v>
      </c>
      <c r="G2216" s="261">
        <v>179.1</v>
      </c>
      <c r="H2216" s="123">
        <f>+ICF[[#This Row],[Сума във Валута]]/RESOURCE!$F$2</f>
        <v>55.350040330431398</v>
      </c>
      <c r="I2216" s="259" t="s">
        <v>338</v>
      </c>
      <c r="J2216" s="119"/>
      <c r="K2216" s="119">
        <f t="shared" si="33"/>
        <v>44592</v>
      </c>
      <c r="L22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6" s="221" t="s">
        <v>321</v>
      </c>
      <c r="N2216" s="221" t="s">
        <v>956</v>
      </c>
      <c r="O2216" s="221" t="s">
        <v>4</v>
      </c>
      <c r="P2216" s="221"/>
    </row>
    <row r="2217" spans="2:16" x14ac:dyDescent="0.25">
      <c r="B2217" s="221" t="s">
        <v>73</v>
      </c>
      <c r="C2217" s="257" t="s">
        <v>1092</v>
      </c>
      <c r="D2217" s="258">
        <v>44656</v>
      </c>
      <c r="E2217" s="221" t="s">
        <v>337</v>
      </c>
      <c r="F2217" s="260" t="s">
        <v>129</v>
      </c>
      <c r="G2217" s="261">
        <v>256.45</v>
      </c>
      <c r="H2217" s="123">
        <f>+ICF[[#This Row],[Сума във Валута]]/RESOURCE!$F$2</f>
        <v>79.254705989609889</v>
      </c>
      <c r="I2217" s="259" t="s">
        <v>338</v>
      </c>
      <c r="J2217" s="119"/>
      <c r="K2217" s="119">
        <f t="shared" si="33"/>
        <v>44592</v>
      </c>
      <c r="L22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7" s="221" t="s">
        <v>321</v>
      </c>
      <c r="N2217" s="221" t="s">
        <v>956</v>
      </c>
      <c r="O2217" s="221" t="s">
        <v>4</v>
      </c>
      <c r="P2217" s="221"/>
    </row>
    <row r="2218" spans="2:16" x14ac:dyDescent="0.25">
      <c r="B2218" s="221" t="s">
        <v>73</v>
      </c>
      <c r="C2218" s="257" t="s">
        <v>1092</v>
      </c>
      <c r="D2218" s="258">
        <v>44656</v>
      </c>
      <c r="E2218" s="221" t="s">
        <v>337</v>
      </c>
      <c r="F2218" s="260" t="s">
        <v>129</v>
      </c>
      <c r="G2218" s="261">
        <v>988.3</v>
      </c>
      <c r="H2218" s="123">
        <f>+ICF[[#This Row],[Сума във Валута]]/RESOURCE!$F$2</f>
        <v>305.42961953414488</v>
      </c>
      <c r="I2218" s="259" t="s">
        <v>338</v>
      </c>
      <c r="J2218" s="119"/>
      <c r="K2218" s="119">
        <f t="shared" si="33"/>
        <v>44592</v>
      </c>
      <c r="L22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8" s="221" t="s">
        <v>321</v>
      </c>
      <c r="N2218" s="221" t="s">
        <v>956</v>
      </c>
      <c r="O2218" s="221" t="s">
        <v>4</v>
      </c>
      <c r="P2218" s="221"/>
    </row>
    <row r="2219" spans="2:16" x14ac:dyDescent="0.25">
      <c r="B2219" s="221" t="s">
        <v>73</v>
      </c>
      <c r="C2219" s="257" t="s">
        <v>1092</v>
      </c>
      <c r="D2219" s="258">
        <v>44663</v>
      </c>
      <c r="E2219" s="221" t="s">
        <v>337</v>
      </c>
      <c r="F2219" s="260" t="s">
        <v>129</v>
      </c>
      <c r="G2219" s="261">
        <v>631.29999999999995</v>
      </c>
      <c r="H2219" s="123">
        <f>+ICF[[#This Row],[Сума във Валута]]/RESOURCE!$F$2</f>
        <v>195.1003934148595</v>
      </c>
      <c r="I2219" s="259" t="s">
        <v>338</v>
      </c>
      <c r="J2219" s="119"/>
      <c r="K2219" s="119">
        <f t="shared" si="33"/>
        <v>44592</v>
      </c>
      <c r="L22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19" s="221" t="s">
        <v>321</v>
      </c>
      <c r="N2219" s="221" t="s">
        <v>956</v>
      </c>
      <c r="O2219" s="221" t="s">
        <v>4</v>
      </c>
      <c r="P2219" s="221"/>
    </row>
    <row r="2220" spans="2:16" x14ac:dyDescent="0.25">
      <c r="B2220" s="221" t="s">
        <v>73</v>
      </c>
      <c r="C2220" s="257" t="s">
        <v>1092</v>
      </c>
      <c r="D2220" s="258">
        <v>44663</v>
      </c>
      <c r="E2220" s="221" t="s">
        <v>337</v>
      </c>
      <c r="F2220" s="260" t="s">
        <v>129</v>
      </c>
      <c r="G2220" s="261">
        <v>631.29999999999995</v>
      </c>
      <c r="H2220" s="123">
        <f>+ICF[[#This Row],[Сума във Валута]]/RESOURCE!$F$2</f>
        <v>195.1003934148595</v>
      </c>
      <c r="I2220" s="259" t="s">
        <v>338</v>
      </c>
      <c r="J2220" s="119"/>
      <c r="K2220" s="119">
        <f t="shared" si="33"/>
        <v>44592</v>
      </c>
      <c r="L22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0" s="221" t="s">
        <v>321</v>
      </c>
      <c r="N2220" s="221" t="s">
        <v>956</v>
      </c>
      <c r="O2220" s="221" t="s">
        <v>4</v>
      </c>
      <c r="P2220" s="221"/>
    </row>
    <row r="2221" spans="2:16" x14ac:dyDescent="0.25">
      <c r="B2221" s="221" t="s">
        <v>73</v>
      </c>
      <c r="C2221" s="257" t="s">
        <v>1092</v>
      </c>
      <c r="D2221" s="258">
        <v>44663</v>
      </c>
      <c r="E2221" s="221" t="s">
        <v>337</v>
      </c>
      <c r="F2221" s="260" t="s">
        <v>129</v>
      </c>
      <c r="G2221" s="261">
        <v>256.45</v>
      </c>
      <c r="H2221" s="123">
        <f>+ICF[[#This Row],[Сума във Валута]]/RESOURCE!$F$2</f>
        <v>79.254705989609889</v>
      </c>
      <c r="I2221" s="259" t="s">
        <v>338</v>
      </c>
      <c r="J2221" s="119"/>
      <c r="K2221" s="119">
        <f t="shared" si="33"/>
        <v>44592</v>
      </c>
      <c r="L22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1" s="221" t="s">
        <v>321</v>
      </c>
      <c r="N2221" s="221" t="s">
        <v>956</v>
      </c>
      <c r="O2221" s="221" t="s">
        <v>4</v>
      </c>
      <c r="P2221" s="221"/>
    </row>
    <row r="2222" spans="2:16" x14ac:dyDescent="0.25">
      <c r="B2222" s="221" t="s">
        <v>73</v>
      </c>
      <c r="C2222" s="257" t="s">
        <v>1092</v>
      </c>
      <c r="D2222" s="258">
        <v>44663</v>
      </c>
      <c r="E2222" s="221" t="s">
        <v>337</v>
      </c>
      <c r="F2222" s="260" t="s">
        <v>129</v>
      </c>
      <c r="G2222" s="261">
        <v>179.1</v>
      </c>
      <c r="H2222" s="123">
        <f>+ICF[[#This Row],[Сума във Валута]]/RESOURCE!$F$2</f>
        <v>55.350040330431398</v>
      </c>
      <c r="I2222" s="259" t="s">
        <v>338</v>
      </c>
      <c r="J2222" s="119"/>
      <c r="K2222" s="119">
        <f t="shared" si="33"/>
        <v>44592</v>
      </c>
      <c r="L22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2" s="221" t="s">
        <v>321</v>
      </c>
      <c r="N2222" s="221" t="s">
        <v>956</v>
      </c>
      <c r="O2222" s="221" t="s">
        <v>4</v>
      </c>
      <c r="P2222" s="221"/>
    </row>
    <row r="2223" spans="2:16" x14ac:dyDescent="0.25">
      <c r="B2223" s="221" t="s">
        <v>73</v>
      </c>
      <c r="C2223" s="257" t="s">
        <v>1092</v>
      </c>
      <c r="D2223" s="258">
        <v>44664</v>
      </c>
      <c r="E2223" s="221" t="s">
        <v>337</v>
      </c>
      <c r="F2223" s="260" t="s">
        <v>129</v>
      </c>
      <c r="G2223" s="261">
        <v>256.45</v>
      </c>
      <c r="H2223" s="123">
        <f>+ICF[[#This Row],[Сума във Валута]]/RESOURCE!$F$2</f>
        <v>79.254705989609889</v>
      </c>
      <c r="I2223" s="259" t="s">
        <v>338</v>
      </c>
      <c r="J2223" s="119"/>
      <c r="K2223" s="119">
        <f t="shared" si="33"/>
        <v>44592</v>
      </c>
      <c r="L22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3" s="221" t="s">
        <v>321</v>
      </c>
      <c r="N2223" s="221" t="s">
        <v>956</v>
      </c>
      <c r="O2223" s="221" t="s">
        <v>4</v>
      </c>
      <c r="P2223" s="221"/>
    </row>
    <row r="2224" spans="2:16" x14ac:dyDescent="0.25">
      <c r="B2224" s="221" t="s">
        <v>73</v>
      </c>
      <c r="C2224" s="257" t="s">
        <v>1092</v>
      </c>
      <c r="D2224" s="258">
        <v>44664</v>
      </c>
      <c r="E2224" s="221" t="s">
        <v>337</v>
      </c>
      <c r="F2224" s="260" t="s">
        <v>129</v>
      </c>
      <c r="G2224" s="261">
        <v>256.45</v>
      </c>
      <c r="H2224" s="123">
        <f>+ICF[[#This Row],[Сума във Валута]]/RESOURCE!$F$2</f>
        <v>79.254705989609889</v>
      </c>
      <c r="I2224" s="259" t="s">
        <v>338</v>
      </c>
      <c r="J2224" s="119"/>
      <c r="K2224" s="119">
        <f t="shared" si="33"/>
        <v>44592</v>
      </c>
      <c r="L22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4" s="221" t="s">
        <v>321</v>
      </c>
      <c r="N2224" s="221" t="s">
        <v>956</v>
      </c>
      <c r="O2224" s="221" t="s">
        <v>4</v>
      </c>
      <c r="P2224" s="221"/>
    </row>
    <row r="2225" spans="2:16" x14ac:dyDescent="0.25">
      <c r="B2225" s="221" t="s">
        <v>73</v>
      </c>
      <c r="C2225" s="257" t="s">
        <v>1092</v>
      </c>
      <c r="D2225" s="258">
        <v>44664</v>
      </c>
      <c r="E2225" s="221" t="s">
        <v>337</v>
      </c>
      <c r="F2225" s="260" t="s">
        <v>129</v>
      </c>
      <c r="G2225" s="261">
        <v>179.1</v>
      </c>
      <c r="H2225" s="123">
        <f>+ICF[[#This Row],[Сума във Валута]]/RESOURCE!$F$2</f>
        <v>55.350040330431398</v>
      </c>
      <c r="I2225" s="259" t="s">
        <v>338</v>
      </c>
      <c r="J2225" s="119"/>
      <c r="K2225" s="119">
        <f t="shared" si="33"/>
        <v>44592</v>
      </c>
      <c r="L22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5" s="221" t="s">
        <v>321</v>
      </c>
      <c r="N2225" s="221" t="s">
        <v>956</v>
      </c>
      <c r="O2225" s="221" t="s">
        <v>4</v>
      </c>
      <c r="P2225" s="221"/>
    </row>
    <row r="2226" spans="2:16" x14ac:dyDescent="0.25">
      <c r="B2226" s="221" t="s">
        <v>73</v>
      </c>
      <c r="C2226" s="257" t="s">
        <v>1092</v>
      </c>
      <c r="D2226" s="258">
        <v>44664</v>
      </c>
      <c r="E2226" s="221" t="s">
        <v>337</v>
      </c>
      <c r="F2226" s="260" t="s">
        <v>129</v>
      </c>
      <c r="G2226" s="261">
        <v>256.45</v>
      </c>
      <c r="H2226" s="123">
        <f>+ICF[[#This Row],[Сума във Валута]]/RESOURCE!$F$2</f>
        <v>79.254705989609889</v>
      </c>
      <c r="I2226" s="259" t="s">
        <v>338</v>
      </c>
      <c r="J2226" s="119"/>
      <c r="K2226" s="119">
        <f t="shared" si="33"/>
        <v>44592</v>
      </c>
      <c r="L22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6" s="221" t="s">
        <v>321</v>
      </c>
      <c r="N2226" s="221" t="s">
        <v>956</v>
      </c>
      <c r="O2226" s="221" t="s">
        <v>4</v>
      </c>
      <c r="P2226" s="221"/>
    </row>
    <row r="2227" spans="2:16" x14ac:dyDescent="0.25">
      <c r="B2227" s="221" t="s">
        <v>73</v>
      </c>
      <c r="C2227" s="257" t="s">
        <v>1092</v>
      </c>
      <c r="D2227" s="258">
        <v>44664</v>
      </c>
      <c r="E2227" s="221" t="s">
        <v>337</v>
      </c>
      <c r="F2227" s="260" t="s">
        <v>129</v>
      </c>
      <c r="G2227" s="261">
        <v>464.7</v>
      </c>
      <c r="H2227" s="123">
        <f>+ICF[[#This Row],[Сума във Валута]]/RESOURCE!$F$2</f>
        <v>143.6134212258597</v>
      </c>
      <c r="I2227" s="259" t="s">
        <v>338</v>
      </c>
      <c r="J2227" s="119"/>
      <c r="K2227" s="119">
        <f t="shared" si="33"/>
        <v>44592</v>
      </c>
      <c r="L22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7" s="221" t="s">
        <v>321</v>
      </c>
      <c r="N2227" s="221" t="s">
        <v>956</v>
      </c>
      <c r="O2227" s="221" t="s">
        <v>4</v>
      </c>
      <c r="P2227" s="221"/>
    </row>
    <row r="2228" spans="2:16" x14ac:dyDescent="0.25">
      <c r="B2228" s="221" t="s">
        <v>73</v>
      </c>
      <c r="C2228" s="257" t="s">
        <v>1092</v>
      </c>
      <c r="D2228" s="258">
        <v>44672</v>
      </c>
      <c r="E2228" s="221" t="s">
        <v>337</v>
      </c>
      <c r="F2228" s="260" t="s">
        <v>129</v>
      </c>
      <c r="G2228" s="261">
        <v>512.29999999999995</v>
      </c>
      <c r="H2228" s="123">
        <f>+ICF[[#This Row],[Сума във Валута]]/RESOURCE!$F$2</f>
        <v>158.32398470843106</v>
      </c>
      <c r="I2228" s="259" t="s">
        <v>338</v>
      </c>
      <c r="J2228" s="119"/>
      <c r="K2228" s="119">
        <f t="shared" si="33"/>
        <v>44592</v>
      </c>
      <c r="L22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8" s="221" t="s">
        <v>321</v>
      </c>
      <c r="N2228" s="221" t="s">
        <v>956</v>
      </c>
      <c r="O2228" s="221" t="s">
        <v>4</v>
      </c>
      <c r="P2228" s="221"/>
    </row>
    <row r="2229" spans="2:16" x14ac:dyDescent="0.25">
      <c r="B2229" s="221" t="s">
        <v>73</v>
      </c>
      <c r="C2229" s="257" t="s">
        <v>1092</v>
      </c>
      <c r="D2229" s="258">
        <v>44672</v>
      </c>
      <c r="E2229" s="221" t="s">
        <v>337</v>
      </c>
      <c r="F2229" s="260" t="s">
        <v>129</v>
      </c>
      <c r="G2229" s="261">
        <v>256.45</v>
      </c>
      <c r="H2229" s="123">
        <f>+ICF[[#This Row],[Сума във Валута]]/RESOURCE!$F$2</f>
        <v>79.254705989609889</v>
      </c>
      <c r="I2229" s="259" t="s">
        <v>338</v>
      </c>
      <c r="J2229" s="119"/>
      <c r="K2229" s="119">
        <f t="shared" si="33"/>
        <v>44592</v>
      </c>
      <c r="L22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29" s="221" t="s">
        <v>321</v>
      </c>
      <c r="N2229" s="221" t="s">
        <v>956</v>
      </c>
      <c r="O2229" s="221" t="s">
        <v>4</v>
      </c>
      <c r="P2229" s="221"/>
    </row>
    <row r="2230" spans="2:16" x14ac:dyDescent="0.25">
      <c r="B2230" s="221" t="s">
        <v>73</v>
      </c>
      <c r="C2230" s="257" t="s">
        <v>1092</v>
      </c>
      <c r="D2230" s="258">
        <v>44677</v>
      </c>
      <c r="E2230" s="221" t="s">
        <v>337</v>
      </c>
      <c r="F2230" s="260" t="s">
        <v>129</v>
      </c>
      <c r="G2230" s="261">
        <v>631.29999999999995</v>
      </c>
      <c r="H2230" s="123">
        <f>+ICF[[#This Row],[Сума във Валута]]/RESOURCE!$F$2</f>
        <v>195.1003934148595</v>
      </c>
      <c r="I2230" s="259" t="s">
        <v>338</v>
      </c>
      <c r="J2230" s="119"/>
      <c r="K2230" s="119">
        <f t="shared" si="33"/>
        <v>44592</v>
      </c>
      <c r="L22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0" s="221" t="s">
        <v>321</v>
      </c>
      <c r="N2230" s="221" t="s">
        <v>956</v>
      </c>
      <c r="O2230" s="221" t="s">
        <v>4</v>
      </c>
      <c r="P2230" s="221"/>
    </row>
    <row r="2231" spans="2:16" x14ac:dyDescent="0.25">
      <c r="B2231" s="221" t="s">
        <v>73</v>
      </c>
      <c r="C2231" s="257" t="s">
        <v>1092</v>
      </c>
      <c r="D2231" s="258">
        <v>44677</v>
      </c>
      <c r="E2231" s="221" t="s">
        <v>337</v>
      </c>
      <c r="F2231" s="260" t="s">
        <v>129</v>
      </c>
      <c r="G2231" s="261">
        <v>256.45</v>
      </c>
      <c r="H2231" s="123">
        <f>+ICF[[#This Row],[Сума във Валута]]/RESOURCE!$F$2</f>
        <v>79.254705989609889</v>
      </c>
      <c r="I2231" s="259" t="s">
        <v>338</v>
      </c>
      <c r="J2231" s="119"/>
      <c r="K2231" s="119">
        <f t="shared" si="33"/>
        <v>44592</v>
      </c>
      <c r="L22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1" s="221" t="s">
        <v>321</v>
      </c>
      <c r="N2231" s="221" t="s">
        <v>956</v>
      </c>
      <c r="O2231" s="221" t="s">
        <v>4</v>
      </c>
      <c r="P2231" s="221"/>
    </row>
    <row r="2232" spans="2:16" x14ac:dyDescent="0.25">
      <c r="B2232" s="221" t="s">
        <v>73</v>
      </c>
      <c r="C2232" s="257" t="s">
        <v>1092</v>
      </c>
      <c r="D2232" s="258">
        <v>44678</v>
      </c>
      <c r="E2232" s="221" t="s">
        <v>337</v>
      </c>
      <c r="F2232" s="260" t="s">
        <v>129</v>
      </c>
      <c r="G2232" s="261">
        <v>631.29999999999995</v>
      </c>
      <c r="H2232" s="123">
        <f>+ICF[[#This Row],[Сума във Валута]]/RESOURCE!$F$2</f>
        <v>195.1003934148595</v>
      </c>
      <c r="I2232" s="259" t="s">
        <v>338</v>
      </c>
      <c r="J2232" s="119"/>
      <c r="K2232" s="119">
        <f t="shared" si="33"/>
        <v>44592</v>
      </c>
      <c r="L22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2" s="221" t="s">
        <v>321</v>
      </c>
      <c r="N2232" s="221" t="s">
        <v>956</v>
      </c>
      <c r="O2232" s="221" t="s">
        <v>4</v>
      </c>
      <c r="P2232" s="221"/>
    </row>
    <row r="2233" spans="2:16" x14ac:dyDescent="0.25">
      <c r="B2233" s="221" t="s">
        <v>73</v>
      </c>
      <c r="C2233" s="257" t="s">
        <v>1092</v>
      </c>
      <c r="D2233" s="258">
        <v>44678</v>
      </c>
      <c r="E2233" s="221" t="s">
        <v>337</v>
      </c>
      <c r="F2233" s="260" t="s">
        <v>129</v>
      </c>
      <c r="G2233" s="261">
        <v>631.29999999999995</v>
      </c>
      <c r="H2233" s="123">
        <f>+ICF[[#This Row],[Сума във Валута]]/RESOURCE!$F$2</f>
        <v>195.1003934148595</v>
      </c>
      <c r="I2233" s="259" t="s">
        <v>338</v>
      </c>
      <c r="J2233" s="119"/>
      <c r="K2233" s="119">
        <f t="shared" si="33"/>
        <v>44592</v>
      </c>
      <c r="L22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3" s="221" t="s">
        <v>321</v>
      </c>
      <c r="N2233" s="221" t="s">
        <v>956</v>
      </c>
      <c r="O2233" s="221" t="s">
        <v>4</v>
      </c>
      <c r="P2233" s="221"/>
    </row>
    <row r="2234" spans="2:16" x14ac:dyDescent="0.25">
      <c r="B2234" s="221" t="s">
        <v>73</v>
      </c>
      <c r="C2234" s="257" t="s">
        <v>1092</v>
      </c>
      <c r="D2234" s="258">
        <v>44678</v>
      </c>
      <c r="E2234" s="221" t="s">
        <v>337</v>
      </c>
      <c r="F2234" s="260" t="s">
        <v>129</v>
      </c>
      <c r="G2234" s="261">
        <v>631.29999999999995</v>
      </c>
      <c r="H2234" s="123">
        <f>+ICF[[#This Row],[Сума във Валута]]/RESOURCE!$F$2</f>
        <v>195.1003934148595</v>
      </c>
      <c r="I2234" s="259" t="s">
        <v>338</v>
      </c>
      <c r="J2234" s="119"/>
      <c r="K2234" s="119">
        <f t="shared" si="33"/>
        <v>44592</v>
      </c>
      <c r="L22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4" s="221" t="s">
        <v>321</v>
      </c>
      <c r="N2234" s="221" t="s">
        <v>956</v>
      </c>
      <c r="O2234" s="221" t="s">
        <v>4</v>
      </c>
      <c r="P2234" s="221"/>
    </row>
    <row r="2235" spans="2:16" x14ac:dyDescent="0.25">
      <c r="B2235" s="221" t="s">
        <v>73</v>
      </c>
      <c r="C2235" s="257" t="s">
        <v>1092</v>
      </c>
      <c r="D2235" s="258">
        <v>44678</v>
      </c>
      <c r="E2235" s="221" t="s">
        <v>337</v>
      </c>
      <c r="F2235" s="260" t="s">
        <v>129</v>
      </c>
      <c r="G2235" s="261">
        <v>988.3</v>
      </c>
      <c r="H2235" s="123">
        <f>+ICF[[#This Row],[Сума във Валута]]/RESOURCE!$F$2</f>
        <v>305.42961953414488</v>
      </c>
      <c r="I2235" s="259" t="s">
        <v>338</v>
      </c>
      <c r="J2235" s="119"/>
      <c r="K2235" s="119">
        <f t="shared" si="33"/>
        <v>44592</v>
      </c>
      <c r="L22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5" s="221" t="s">
        <v>321</v>
      </c>
      <c r="N2235" s="221" t="s">
        <v>956</v>
      </c>
      <c r="O2235" s="221" t="s">
        <v>4</v>
      </c>
      <c r="P2235" s="221"/>
    </row>
    <row r="2236" spans="2:16" x14ac:dyDescent="0.25">
      <c r="B2236" s="221" t="s">
        <v>73</v>
      </c>
      <c r="C2236" s="257" t="s">
        <v>1092</v>
      </c>
      <c r="D2236" s="258">
        <v>44678</v>
      </c>
      <c r="E2236" s="221" t="s">
        <v>337</v>
      </c>
      <c r="F2236" s="260" t="s">
        <v>129</v>
      </c>
      <c r="G2236" s="261">
        <v>256.45</v>
      </c>
      <c r="H2236" s="123">
        <f>+ICF[[#This Row],[Сума във Валута]]/RESOURCE!$F$2</f>
        <v>79.254705989609889</v>
      </c>
      <c r="I2236" s="259" t="s">
        <v>338</v>
      </c>
      <c r="J2236" s="119"/>
      <c r="K2236" s="119">
        <f t="shared" si="33"/>
        <v>44592</v>
      </c>
      <c r="L22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6" s="221" t="s">
        <v>321</v>
      </c>
      <c r="N2236" s="221" t="s">
        <v>956</v>
      </c>
      <c r="O2236" s="221" t="s">
        <v>4</v>
      </c>
      <c r="P2236" s="221"/>
    </row>
    <row r="2237" spans="2:16" x14ac:dyDescent="0.25">
      <c r="B2237" s="221" t="s">
        <v>73</v>
      </c>
      <c r="C2237" s="257" t="s">
        <v>1092</v>
      </c>
      <c r="D2237" s="258">
        <v>44681</v>
      </c>
      <c r="E2237" s="221" t="s">
        <v>337</v>
      </c>
      <c r="F2237" s="260" t="s">
        <v>129</v>
      </c>
      <c r="G2237" s="261">
        <v>232.65</v>
      </c>
      <c r="H2237" s="123">
        <f>+ICF[[#This Row],[Сума във Валута]]/RESOURCE!$F$2</f>
        <v>71.899424248324209</v>
      </c>
      <c r="I2237" s="259" t="s">
        <v>338</v>
      </c>
      <c r="J2237" s="119"/>
      <c r="K2237" s="119">
        <f t="shared" si="33"/>
        <v>44592</v>
      </c>
      <c r="L22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7" s="221" t="s">
        <v>321</v>
      </c>
      <c r="N2237" s="221" t="s">
        <v>956</v>
      </c>
      <c r="O2237" s="221" t="s">
        <v>4</v>
      </c>
      <c r="P2237" s="221"/>
    </row>
    <row r="2238" spans="2:16" x14ac:dyDescent="0.25">
      <c r="B2238" s="221" t="s">
        <v>73</v>
      </c>
      <c r="C2238" s="257" t="s">
        <v>1092</v>
      </c>
      <c r="D2238" s="258">
        <v>44681</v>
      </c>
      <c r="E2238" s="221" t="s">
        <v>337</v>
      </c>
      <c r="F2238" s="260" t="s">
        <v>129</v>
      </c>
      <c r="G2238" s="261">
        <v>321.89999999999998</v>
      </c>
      <c r="H2238" s="123">
        <f>+ICF[[#This Row],[Сума във Валута]]/RESOURCE!$F$2</f>
        <v>99.481730778145533</v>
      </c>
      <c r="I2238" s="259" t="s">
        <v>338</v>
      </c>
      <c r="J2238" s="119"/>
      <c r="K2238" s="119">
        <f t="shared" si="33"/>
        <v>44592</v>
      </c>
      <c r="L22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8" s="221" t="s">
        <v>321</v>
      </c>
      <c r="N2238" s="221" t="s">
        <v>956</v>
      </c>
      <c r="O2238" s="221" t="s">
        <v>4</v>
      </c>
      <c r="P2238" s="221"/>
    </row>
    <row r="2239" spans="2:16" x14ac:dyDescent="0.25">
      <c r="B2239" s="221" t="s">
        <v>73</v>
      </c>
      <c r="C2239" s="257" t="s">
        <v>1092</v>
      </c>
      <c r="D2239" s="258">
        <v>44681</v>
      </c>
      <c r="E2239" s="221" t="s">
        <v>337</v>
      </c>
      <c r="F2239" s="260" t="s">
        <v>129</v>
      </c>
      <c r="G2239" s="261">
        <v>631.29999999999995</v>
      </c>
      <c r="H2239" s="123">
        <f>+ICF[[#This Row],[Сума във Валута]]/RESOURCE!$F$2</f>
        <v>195.1003934148595</v>
      </c>
      <c r="I2239" s="259" t="s">
        <v>338</v>
      </c>
      <c r="J2239" s="119"/>
      <c r="K2239" s="119">
        <f t="shared" si="33"/>
        <v>44592</v>
      </c>
      <c r="L22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39" s="221" t="s">
        <v>321</v>
      </c>
      <c r="N2239" s="221" t="s">
        <v>956</v>
      </c>
      <c r="O2239" s="221" t="s">
        <v>4</v>
      </c>
      <c r="P2239" s="221"/>
    </row>
    <row r="2240" spans="2:16" x14ac:dyDescent="0.25">
      <c r="B2240" s="221" t="s">
        <v>73</v>
      </c>
      <c r="C2240" s="257" t="s">
        <v>1092</v>
      </c>
      <c r="D2240" s="258">
        <v>44699</v>
      </c>
      <c r="E2240" s="221" t="s">
        <v>337</v>
      </c>
      <c r="F2240" s="260" t="s">
        <v>129</v>
      </c>
      <c r="G2240" s="261">
        <v>256.45</v>
      </c>
      <c r="H2240" s="123">
        <f>+ICF[[#This Row],[Сума във Валута]]/RESOURCE!$F$2</f>
        <v>79.254705989609889</v>
      </c>
      <c r="I2240" s="259" t="s">
        <v>338</v>
      </c>
      <c r="J2240" s="119"/>
      <c r="K2240" s="119">
        <f t="shared" si="33"/>
        <v>44592</v>
      </c>
      <c r="L22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40" s="221" t="s">
        <v>321</v>
      </c>
      <c r="N2240" s="221" t="s">
        <v>956</v>
      </c>
      <c r="O2240" s="221" t="s">
        <v>4</v>
      </c>
      <c r="P2240" s="221"/>
    </row>
    <row r="2241" spans="2:16" x14ac:dyDescent="0.25">
      <c r="B2241" s="221" t="s">
        <v>73</v>
      </c>
      <c r="C2241" s="257" t="s">
        <v>1092</v>
      </c>
      <c r="D2241" s="258">
        <v>44699</v>
      </c>
      <c r="E2241" s="221" t="s">
        <v>337</v>
      </c>
      <c r="F2241" s="260" t="s">
        <v>129</v>
      </c>
      <c r="G2241" s="261">
        <v>631.29999999999995</v>
      </c>
      <c r="H2241" s="123">
        <f>+ICF[[#This Row],[Сума във Валута]]/RESOURCE!$F$2</f>
        <v>195.1003934148595</v>
      </c>
      <c r="I2241" s="259" t="s">
        <v>338</v>
      </c>
      <c r="J2241" s="119"/>
      <c r="K2241" s="119">
        <f t="shared" si="33"/>
        <v>44592</v>
      </c>
      <c r="L22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41" s="221" t="s">
        <v>321</v>
      </c>
      <c r="N2241" s="221" t="s">
        <v>956</v>
      </c>
      <c r="O2241" s="221" t="s">
        <v>4</v>
      </c>
      <c r="P2241" s="221"/>
    </row>
    <row r="2242" spans="2:16" x14ac:dyDescent="0.25">
      <c r="B2242" s="221" t="s">
        <v>73</v>
      </c>
      <c r="C2242" s="257" t="s">
        <v>1092</v>
      </c>
      <c r="D2242" s="258">
        <v>44699</v>
      </c>
      <c r="E2242" s="221" t="s">
        <v>337</v>
      </c>
      <c r="F2242" s="260" t="s">
        <v>129</v>
      </c>
      <c r="G2242" s="261">
        <v>512.29999999999995</v>
      </c>
      <c r="H2242" s="123">
        <f>+ICF[[#This Row],[Сума във Валута]]/RESOURCE!$F$2</f>
        <v>158.32398470843106</v>
      </c>
      <c r="I2242" s="259" t="s">
        <v>338</v>
      </c>
      <c r="J2242" s="119"/>
      <c r="K2242" s="119">
        <f t="shared" ref="K2242:K2305" si="34">$K$1</f>
        <v>44592</v>
      </c>
      <c r="L22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42" s="221" t="s">
        <v>321</v>
      </c>
      <c r="N2242" s="221" t="s">
        <v>956</v>
      </c>
      <c r="O2242" s="221" t="s">
        <v>4</v>
      </c>
      <c r="P2242" s="221"/>
    </row>
    <row r="2243" spans="2:16" x14ac:dyDescent="0.25">
      <c r="B2243" s="221" t="s">
        <v>73</v>
      </c>
      <c r="C2243" s="257" t="s">
        <v>1092</v>
      </c>
      <c r="D2243" s="258">
        <v>44705</v>
      </c>
      <c r="E2243" s="221" t="s">
        <v>337</v>
      </c>
      <c r="F2243" s="260" t="s">
        <v>129</v>
      </c>
      <c r="G2243" s="261">
        <v>631.29999999999995</v>
      </c>
      <c r="H2243" s="123">
        <f>+ICF[[#This Row],[Сума във Валута]]/RESOURCE!$F$2</f>
        <v>195.1003934148595</v>
      </c>
      <c r="I2243" s="259" t="s">
        <v>338</v>
      </c>
      <c r="J2243" s="119"/>
      <c r="K2243" s="119">
        <f t="shared" si="34"/>
        <v>44592</v>
      </c>
      <c r="L22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43" s="221" t="s">
        <v>321</v>
      </c>
      <c r="N2243" s="221" t="s">
        <v>956</v>
      </c>
      <c r="O2243" s="221" t="s">
        <v>4</v>
      </c>
      <c r="P2243" s="221"/>
    </row>
    <row r="2244" spans="2:16" x14ac:dyDescent="0.25">
      <c r="B2244" s="221" t="s">
        <v>73</v>
      </c>
      <c r="C2244" s="257" t="s">
        <v>1092</v>
      </c>
      <c r="D2244" s="258">
        <v>44705</v>
      </c>
      <c r="E2244" s="221" t="s">
        <v>337</v>
      </c>
      <c r="F2244" s="260" t="s">
        <v>129</v>
      </c>
      <c r="G2244" s="261">
        <v>762.2</v>
      </c>
      <c r="H2244" s="123">
        <f>+ICF[[#This Row],[Сума във Валута]]/RESOURCE!$F$2</f>
        <v>235.55444299193084</v>
      </c>
      <c r="I2244" s="259" t="s">
        <v>338</v>
      </c>
      <c r="J2244" s="119"/>
      <c r="K2244" s="119">
        <f t="shared" si="34"/>
        <v>44592</v>
      </c>
      <c r="L22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44" s="221" t="s">
        <v>321</v>
      </c>
      <c r="N2244" s="221" t="s">
        <v>956</v>
      </c>
      <c r="O2244" s="221" t="s">
        <v>4</v>
      </c>
      <c r="P2244" s="221"/>
    </row>
    <row r="2245" spans="2:16" x14ac:dyDescent="0.25">
      <c r="B2245" s="221" t="s">
        <v>73</v>
      </c>
      <c r="C2245" s="257" t="s">
        <v>1092</v>
      </c>
      <c r="D2245" s="258">
        <v>44705</v>
      </c>
      <c r="E2245" s="221" t="s">
        <v>337</v>
      </c>
      <c r="F2245" s="260" t="s">
        <v>129</v>
      </c>
      <c r="G2245" s="261">
        <v>988.3</v>
      </c>
      <c r="H2245" s="123">
        <f>+ICF[[#This Row],[Сума във Валута]]/RESOURCE!$F$2</f>
        <v>305.42961953414488</v>
      </c>
      <c r="I2245" s="259" t="s">
        <v>338</v>
      </c>
      <c r="J2245" s="119"/>
      <c r="K2245" s="119">
        <f t="shared" si="34"/>
        <v>44592</v>
      </c>
      <c r="L22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45" s="221" t="s">
        <v>321</v>
      </c>
      <c r="N2245" s="221" t="s">
        <v>956</v>
      </c>
      <c r="O2245" s="221" t="s">
        <v>4</v>
      </c>
      <c r="P2245" s="221"/>
    </row>
    <row r="2246" spans="2:16" x14ac:dyDescent="0.25">
      <c r="B2246" s="221" t="s">
        <v>73</v>
      </c>
      <c r="C2246" s="257" t="s">
        <v>1092</v>
      </c>
      <c r="D2246" s="258">
        <v>44705</v>
      </c>
      <c r="E2246" s="221" t="s">
        <v>337</v>
      </c>
      <c r="F2246" s="260" t="s">
        <v>129</v>
      </c>
      <c r="G2246" s="261">
        <v>631.29999999999995</v>
      </c>
      <c r="H2246" s="123">
        <f>+ICF[[#This Row],[Сума във Валута]]/RESOURCE!$F$2</f>
        <v>195.1003934148595</v>
      </c>
      <c r="I2246" s="259" t="s">
        <v>338</v>
      </c>
      <c r="J2246" s="119"/>
      <c r="K2246" s="119">
        <f t="shared" si="34"/>
        <v>44592</v>
      </c>
      <c r="L22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46" s="221" t="s">
        <v>321</v>
      </c>
      <c r="N2246" s="221" t="s">
        <v>956</v>
      </c>
      <c r="O2246" s="221" t="s">
        <v>4</v>
      </c>
      <c r="P2246" s="221"/>
    </row>
    <row r="2247" spans="2:16" x14ac:dyDescent="0.25">
      <c r="B2247" s="221" t="s">
        <v>73</v>
      </c>
      <c r="C2247" s="257" t="s">
        <v>1162</v>
      </c>
      <c r="D2247" s="258">
        <v>44608</v>
      </c>
      <c r="E2247" s="221" t="s">
        <v>337</v>
      </c>
      <c r="F2247" s="260" t="s">
        <v>129</v>
      </c>
      <c r="G2247" s="261">
        <v>2630.5</v>
      </c>
      <c r="H2247" s="123">
        <f>+ICF[[#This Row],[Сума във Валута]]/RESOURCE!$F$2</f>
        <v>812.94405968285753</v>
      </c>
      <c r="I2247" s="259" t="s">
        <v>338</v>
      </c>
      <c r="J2247" s="119"/>
      <c r="K2247" s="119">
        <f t="shared" si="34"/>
        <v>44592</v>
      </c>
      <c r="L22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247" s="221" t="s">
        <v>321</v>
      </c>
      <c r="N2247" s="221" t="s">
        <v>956</v>
      </c>
      <c r="O2247" s="221" t="s">
        <v>4</v>
      </c>
      <c r="P2247" s="221"/>
    </row>
    <row r="2248" spans="2:16" x14ac:dyDescent="0.25">
      <c r="B2248" s="221" t="s">
        <v>73</v>
      </c>
      <c r="C2248" s="257" t="s">
        <v>1162</v>
      </c>
      <c r="D2248" s="258">
        <v>44657</v>
      </c>
      <c r="E2248" s="221" t="s">
        <v>337</v>
      </c>
      <c r="F2248" s="260" t="s">
        <v>129</v>
      </c>
      <c r="G2248" s="261">
        <v>202.9</v>
      </c>
      <c r="H2248" s="123">
        <f>+ICF[[#This Row],[Сума във Валута]]/RESOURCE!$F$2</f>
        <v>62.705322071717092</v>
      </c>
      <c r="I2248" s="259" t="s">
        <v>338</v>
      </c>
      <c r="J2248" s="119"/>
      <c r="K2248" s="119">
        <f t="shared" si="34"/>
        <v>44592</v>
      </c>
      <c r="L22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248" s="221" t="s">
        <v>321</v>
      </c>
      <c r="N2248" s="221" t="s">
        <v>956</v>
      </c>
      <c r="O2248" s="221" t="s">
        <v>4</v>
      </c>
      <c r="P2248" s="221"/>
    </row>
    <row r="2249" spans="2:16" x14ac:dyDescent="0.25">
      <c r="B2249" s="221" t="s">
        <v>73</v>
      </c>
      <c r="C2249" s="257" t="s">
        <v>1099</v>
      </c>
      <c r="D2249" s="258">
        <v>43979</v>
      </c>
      <c r="E2249" s="221" t="s">
        <v>337</v>
      </c>
      <c r="F2249" s="260" t="s">
        <v>129</v>
      </c>
      <c r="G2249" s="261">
        <v>43.359000000000002</v>
      </c>
      <c r="H2249" s="123">
        <f>+ICF[[#This Row],[Сума във Валута]]/RESOURCE!$F$2</f>
        <v>13.399901723546483</v>
      </c>
      <c r="I2249" s="259" t="s">
        <v>338</v>
      </c>
      <c r="J2249" s="119"/>
      <c r="K2249" s="119">
        <f t="shared" si="34"/>
        <v>44592</v>
      </c>
      <c r="L22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49" s="221" t="s">
        <v>321</v>
      </c>
      <c r="N2249" s="221" t="s">
        <v>956</v>
      </c>
      <c r="O2249" s="221" t="s">
        <v>4</v>
      </c>
      <c r="P2249" s="221"/>
    </row>
    <row r="2250" spans="2:16" x14ac:dyDescent="0.25">
      <c r="B2250" s="221" t="s">
        <v>73</v>
      </c>
      <c r="C2250" s="257" t="s">
        <v>1099</v>
      </c>
      <c r="D2250" s="258">
        <v>44451</v>
      </c>
      <c r="E2250" s="221" t="s">
        <v>337</v>
      </c>
      <c r="F2250" s="260" t="s">
        <v>129</v>
      </c>
      <c r="G2250" s="261">
        <v>213.61</v>
      </c>
      <c r="H2250" s="123">
        <f>+ICF[[#This Row],[Сума във Валута]]/RESOURCE!$F$2</f>
        <v>66.015198855295651</v>
      </c>
      <c r="I2250" s="259" t="s">
        <v>338</v>
      </c>
      <c r="J2250" s="119"/>
      <c r="K2250" s="119">
        <f t="shared" si="34"/>
        <v>44592</v>
      </c>
      <c r="L22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0" s="221" t="s">
        <v>321</v>
      </c>
      <c r="N2250" s="221" t="s">
        <v>956</v>
      </c>
      <c r="O2250" s="221" t="s">
        <v>4</v>
      </c>
      <c r="P2250" s="221"/>
    </row>
    <row r="2251" spans="2:16" x14ac:dyDescent="0.25">
      <c r="B2251" s="221" t="s">
        <v>73</v>
      </c>
      <c r="C2251" s="257" t="s">
        <v>1099</v>
      </c>
      <c r="D2251" s="258">
        <v>44453</v>
      </c>
      <c r="E2251" s="221" t="s">
        <v>337</v>
      </c>
      <c r="F2251" s="260" t="s">
        <v>129</v>
      </c>
      <c r="G2251" s="261">
        <v>213.61</v>
      </c>
      <c r="H2251" s="123">
        <f>+ICF[[#This Row],[Сума във Валута]]/RESOURCE!$F$2</f>
        <v>66.015198855295651</v>
      </c>
      <c r="I2251" s="259" t="s">
        <v>338</v>
      </c>
      <c r="J2251" s="119"/>
      <c r="K2251" s="119">
        <f t="shared" si="34"/>
        <v>44592</v>
      </c>
      <c r="L22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1" s="221" t="s">
        <v>321</v>
      </c>
      <c r="N2251" s="221" t="s">
        <v>956</v>
      </c>
      <c r="O2251" s="221" t="s">
        <v>4</v>
      </c>
      <c r="P2251" s="221"/>
    </row>
    <row r="2252" spans="2:16" x14ac:dyDescent="0.25">
      <c r="B2252" s="221" t="s">
        <v>73</v>
      </c>
      <c r="C2252" s="257" t="s">
        <v>1099</v>
      </c>
      <c r="D2252" s="258">
        <v>44453</v>
      </c>
      <c r="E2252" s="221" t="s">
        <v>337</v>
      </c>
      <c r="F2252" s="260" t="s">
        <v>129</v>
      </c>
      <c r="G2252" s="261">
        <v>213.61</v>
      </c>
      <c r="H2252" s="123">
        <f>+ICF[[#This Row],[Сума във Валута]]/RESOURCE!$F$2</f>
        <v>66.015198855295651</v>
      </c>
      <c r="I2252" s="259" t="s">
        <v>338</v>
      </c>
      <c r="J2252" s="119"/>
      <c r="K2252" s="119">
        <f t="shared" si="34"/>
        <v>44592</v>
      </c>
      <c r="L22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2" s="221" t="s">
        <v>321</v>
      </c>
      <c r="N2252" s="221" t="s">
        <v>956</v>
      </c>
      <c r="O2252" s="221" t="s">
        <v>4</v>
      </c>
      <c r="P2252" s="221"/>
    </row>
    <row r="2253" spans="2:16" x14ac:dyDescent="0.25">
      <c r="B2253" s="221" t="s">
        <v>73</v>
      </c>
      <c r="C2253" s="257" t="s">
        <v>1099</v>
      </c>
      <c r="D2253" s="258">
        <v>44459</v>
      </c>
      <c r="E2253" s="221" t="s">
        <v>337</v>
      </c>
      <c r="F2253" s="260" t="s">
        <v>129</v>
      </c>
      <c r="G2253" s="261">
        <v>213.61</v>
      </c>
      <c r="H2253" s="123">
        <f>+ICF[[#This Row],[Сума във Валута]]/RESOURCE!$F$2</f>
        <v>66.015198855295651</v>
      </c>
      <c r="I2253" s="259" t="s">
        <v>338</v>
      </c>
      <c r="J2253" s="119"/>
      <c r="K2253" s="119">
        <f t="shared" si="34"/>
        <v>44592</v>
      </c>
      <c r="L22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3" s="221" t="s">
        <v>321</v>
      </c>
      <c r="N2253" s="221" t="s">
        <v>956</v>
      </c>
      <c r="O2253" s="221" t="s">
        <v>4</v>
      </c>
      <c r="P2253" s="221"/>
    </row>
    <row r="2254" spans="2:16" x14ac:dyDescent="0.25">
      <c r="B2254" s="221" t="s">
        <v>73</v>
      </c>
      <c r="C2254" s="257" t="s">
        <v>1099</v>
      </c>
      <c r="D2254" s="258">
        <v>44462</v>
      </c>
      <c r="E2254" s="221" t="s">
        <v>337</v>
      </c>
      <c r="F2254" s="260" t="s">
        <v>129</v>
      </c>
      <c r="G2254" s="261">
        <v>181.48</v>
      </c>
      <c r="H2254" s="123">
        <f>+ICF[[#This Row],[Сума във Валута]]/RESOURCE!$F$2</f>
        <v>56.085568504559959</v>
      </c>
      <c r="I2254" s="259" t="s">
        <v>338</v>
      </c>
      <c r="J2254" s="119"/>
      <c r="K2254" s="119">
        <f t="shared" si="34"/>
        <v>44592</v>
      </c>
      <c r="L22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4" s="221" t="s">
        <v>321</v>
      </c>
      <c r="N2254" s="221" t="s">
        <v>956</v>
      </c>
      <c r="O2254" s="221" t="s">
        <v>4</v>
      </c>
      <c r="P2254" s="221"/>
    </row>
    <row r="2255" spans="2:16" x14ac:dyDescent="0.25">
      <c r="B2255" s="221" t="s">
        <v>73</v>
      </c>
      <c r="C2255" s="257" t="s">
        <v>1099</v>
      </c>
      <c r="D2255" s="258">
        <v>44462</v>
      </c>
      <c r="E2255" s="221" t="s">
        <v>337</v>
      </c>
      <c r="F2255" s="260" t="s">
        <v>129</v>
      </c>
      <c r="G2255" s="261">
        <v>213.61</v>
      </c>
      <c r="H2255" s="123">
        <f>+ICF[[#This Row],[Сума във Валута]]/RESOURCE!$F$2</f>
        <v>66.015198855295651</v>
      </c>
      <c r="I2255" s="259" t="s">
        <v>338</v>
      </c>
      <c r="J2255" s="119"/>
      <c r="K2255" s="119">
        <f t="shared" si="34"/>
        <v>44592</v>
      </c>
      <c r="L22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5" s="221" t="s">
        <v>321</v>
      </c>
      <c r="N2255" s="221" t="s">
        <v>956</v>
      </c>
      <c r="O2255" s="221" t="s">
        <v>4</v>
      </c>
      <c r="P2255" s="221"/>
    </row>
    <row r="2256" spans="2:16" x14ac:dyDescent="0.25">
      <c r="B2256" s="221" t="s">
        <v>73</v>
      </c>
      <c r="C2256" s="257" t="s">
        <v>1099</v>
      </c>
      <c r="D2256" s="258">
        <v>44467</v>
      </c>
      <c r="E2256" s="221" t="s">
        <v>337</v>
      </c>
      <c r="F2256" s="260" t="s">
        <v>129</v>
      </c>
      <c r="G2256" s="261">
        <v>181.48</v>
      </c>
      <c r="H2256" s="123">
        <f>+ICF[[#This Row],[Сума във Валута]]/RESOURCE!$F$2</f>
        <v>56.085568504559959</v>
      </c>
      <c r="I2256" s="259" t="s">
        <v>338</v>
      </c>
      <c r="J2256" s="119"/>
      <c r="K2256" s="119">
        <f t="shared" si="34"/>
        <v>44592</v>
      </c>
      <c r="L22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6" s="221" t="s">
        <v>321</v>
      </c>
      <c r="N2256" s="221" t="s">
        <v>956</v>
      </c>
      <c r="O2256" s="221" t="s">
        <v>4</v>
      </c>
      <c r="P2256" s="221"/>
    </row>
    <row r="2257" spans="2:16" x14ac:dyDescent="0.25">
      <c r="B2257" s="221" t="s">
        <v>73</v>
      </c>
      <c r="C2257" s="257" t="s">
        <v>1099</v>
      </c>
      <c r="D2257" s="258">
        <v>44468</v>
      </c>
      <c r="E2257" s="221" t="s">
        <v>337</v>
      </c>
      <c r="F2257" s="260" t="s">
        <v>129</v>
      </c>
      <c r="G2257" s="261">
        <v>181.48</v>
      </c>
      <c r="H2257" s="123">
        <f>+ICF[[#This Row],[Сума във Валута]]/RESOURCE!$F$2</f>
        <v>56.085568504559959</v>
      </c>
      <c r="I2257" s="259" t="s">
        <v>338</v>
      </c>
      <c r="J2257" s="119"/>
      <c r="K2257" s="119">
        <f t="shared" si="34"/>
        <v>44592</v>
      </c>
      <c r="L22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7" s="221" t="s">
        <v>321</v>
      </c>
      <c r="N2257" s="221" t="s">
        <v>956</v>
      </c>
      <c r="O2257" s="221" t="s">
        <v>4</v>
      </c>
      <c r="P2257" s="221"/>
    </row>
    <row r="2258" spans="2:16" x14ac:dyDescent="0.25">
      <c r="B2258" s="221" t="s">
        <v>73</v>
      </c>
      <c r="C2258" s="257" t="s">
        <v>1099</v>
      </c>
      <c r="D2258" s="258">
        <v>44468</v>
      </c>
      <c r="E2258" s="221" t="s">
        <v>337</v>
      </c>
      <c r="F2258" s="260" t="s">
        <v>129</v>
      </c>
      <c r="G2258" s="261">
        <v>213.61</v>
      </c>
      <c r="H2258" s="123">
        <f>+ICF[[#This Row],[Сума във Валута]]/RESOURCE!$F$2</f>
        <v>66.015198855295651</v>
      </c>
      <c r="I2258" s="259" t="s">
        <v>338</v>
      </c>
      <c r="J2258" s="119"/>
      <c r="K2258" s="119">
        <f t="shared" si="34"/>
        <v>44592</v>
      </c>
      <c r="L22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8" s="221" t="s">
        <v>321</v>
      </c>
      <c r="N2258" s="221" t="s">
        <v>956</v>
      </c>
      <c r="O2258" s="221" t="s">
        <v>4</v>
      </c>
      <c r="P2258" s="221"/>
    </row>
    <row r="2259" spans="2:16" x14ac:dyDescent="0.25">
      <c r="B2259" s="221" t="s">
        <v>73</v>
      </c>
      <c r="C2259" s="257" t="s">
        <v>1099</v>
      </c>
      <c r="D2259" s="258">
        <v>44474</v>
      </c>
      <c r="E2259" s="221" t="s">
        <v>337</v>
      </c>
      <c r="F2259" s="260" t="s">
        <v>129</v>
      </c>
      <c r="G2259" s="261">
        <v>213.61</v>
      </c>
      <c r="H2259" s="123">
        <f>+ICF[[#This Row],[Сума във Валута]]/RESOURCE!$F$2</f>
        <v>66.015198855295651</v>
      </c>
      <c r="I2259" s="259" t="s">
        <v>338</v>
      </c>
      <c r="J2259" s="119"/>
      <c r="K2259" s="119">
        <f t="shared" si="34"/>
        <v>44592</v>
      </c>
      <c r="L22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59" s="221" t="s">
        <v>321</v>
      </c>
      <c r="N2259" s="221" t="s">
        <v>956</v>
      </c>
      <c r="O2259" s="221" t="s">
        <v>4</v>
      </c>
      <c r="P2259" s="221"/>
    </row>
    <row r="2260" spans="2:16" x14ac:dyDescent="0.25">
      <c r="B2260" s="221" t="s">
        <v>73</v>
      </c>
      <c r="C2260" s="257" t="s">
        <v>1099</v>
      </c>
      <c r="D2260" s="258">
        <v>44479</v>
      </c>
      <c r="E2260" s="221" t="s">
        <v>337</v>
      </c>
      <c r="F2260" s="260" t="s">
        <v>129</v>
      </c>
      <c r="G2260" s="261">
        <v>181.48</v>
      </c>
      <c r="H2260" s="123">
        <f>+ICF[[#This Row],[Сума във Валута]]/RESOURCE!$F$2</f>
        <v>56.085568504559959</v>
      </c>
      <c r="I2260" s="259" t="s">
        <v>338</v>
      </c>
      <c r="J2260" s="119"/>
      <c r="K2260" s="119">
        <f t="shared" si="34"/>
        <v>44592</v>
      </c>
      <c r="L22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0" s="221" t="s">
        <v>321</v>
      </c>
      <c r="N2260" s="221" t="s">
        <v>956</v>
      </c>
      <c r="O2260" s="221" t="s">
        <v>4</v>
      </c>
      <c r="P2260" s="221"/>
    </row>
    <row r="2261" spans="2:16" x14ac:dyDescent="0.25">
      <c r="B2261" s="221" t="s">
        <v>73</v>
      </c>
      <c r="C2261" s="257" t="s">
        <v>1099</v>
      </c>
      <c r="D2261" s="258">
        <v>44482</v>
      </c>
      <c r="E2261" s="221" t="s">
        <v>337</v>
      </c>
      <c r="F2261" s="260" t="s">
        <v>129</v>
      </c>
      <c r="G2261" s="261">
        <v>270.73</v>
      </c>
      <c r="H2261" s="123">
        <f>+ICF[[#This Row],[Сума във Валута]]/RESOURCE!$F$2</f>
        <v>83.667875034381311</v>
      </c>
      <c r="I2261" s="259" t="s">
        <v>338</v>
      </c>
      <c r="J2261" s="119"/>
      <c r="K2261" s="119">
        <f t="shared" si="34"/>
        <v>44592</v>
      </c>
      <c r="L22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1" s="221" t="s">
        <v>321</v>
      </c>
      <c r="N2261" s="221" t="s">
        <v>956</v>
      </c>
      <c r="O2261" s="221" t="s">
        <v>4</v>
      </c>
      <c r="P2261" s="221"/>
    </row>
    <row r="2262" spans="2:16" x14ac:dyDescent="0.25">
      <c r="B2262" s="221" t="s">
        <v>73</v>
      </c>
      <c r="C2262" s="257" t="s">
        <v>1099</v>
      </c>
      <c r="D2262" s="258">
        <v>44483</v>
      </c>
      <c r="E2262" s="221" t="s">
        <v>337</v>
      </c>
      <c r="F2262" s="260" t="s">
        <v>129</v>
      </c>
      <c r="G2262" s="261">
        <v>270.73</v>
      </c>
      <c r="H2262" s="123">
        <f>+ICF[[#This Row],[Сума във Валута]]/RESOURCE!$F$2</f>
        <v>83.667875034381311</v>
      </c>
      <c r="I2262" s="259" t="s">
        <v>338</v>
      </c>
      <c r="J2262" s="119"/>
      <c r="K2262" s="119">
        <f t="shared" si="34"/>
        <v>44592</v>
      </c>
      <c r="L22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2" s="221" t="s">
        <v>321</v>
      </c>
      <c r="N2262" s="221" t="s">
        <v>956</v>
      </c>
      <c r="O2262" s="221" t="s">
        <v>4</v>
      </c>
      <c r="P2262" s="221"/>
    </row>
    <row r="2263" spans="2:16" x14ac:dyDescent="0.25">
      <c r="B2263" s="221" t="s">
        <v>73</v>
      </c>
      <c r="C2263" s="257" t="s">
        <v>1099</v>
      </c>
      <c r="D2263" s="258">
        <v>44494</v>
      </c>
      <c r="E2263" s="221" t="s">
        <v>337</v>
      </c>
      <c r="F2263" s="260" t="s">
        <v>129</v>
      </c>
      <c r="G2263" s="261">
        <v>181.48</v>
      </c>
      <c r="H2263" s="123">
        <f>+ICF[[#This Row],[Сума във Валута]]/RESOURCE!$F$2</f>
        <v>56.085568504559959</v>
      </c>
      <c r="I2263" s="259" t="s">
        <v>338</v>
      </c>
      <c r="J2263" s="119"/>
      <c r="K2263" s="119">
        <f t="shared" si="34"/>
        <v>44592</v>
      </c>
      <c r="L22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3" s="221" t="s">
        <v>321</v>
      </c>
      <c r="N2263" s="221" t="s">
        <v>956</v>
      </c>
      <c r="O2263" s="221" t="s">
        <v>4</v>
      </c>
      <c r="P2263" s="221"/>
    </row>
    <row r="2264" spans="2:16" x14ac:dyDescent="0.25">
      <c r="B2264" s="221" t="s">
        <v>73</v>
      </c>
      <c r="C2264" s="257" t="s">
        <v>1099</v>
      </c>
      <c r="D2264" s="258">
        <v>44494</v>
      </c>
      <c r="E2264" s="221" t="s">
        <v>337</v>
      </c>
      <c r="F2264" s="260" t="s">
        <v>129</v>
      </c>
      <c r="G2264" s="261">
        <v>181.48</v>
      </c>
      <c r="H2264" s="123">
        <f>+ICF[[#This Row],[Сума във Валута]]/RESOURCE!$F$2</f>
        <v>56.085568504559959</v>
      </c>
      <c r="I2264" s="259" t="s">
        <v>338</v>
      </c>
      <c r="J2264" s="119"/>
      <c r="K2264" s="119">
        <f t="shared" si="34"/>
        <v>44592</v>
      </c>
      <c r="L22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4" s="221" t="s">
        <v>321</v>
      </c>
      <c r="N2264" s="221" t="s">
        <v>956</v>
      </c>
      <c r="O2264" s="221" t="s">
        <v>4</v>
      </c>
      <c r="P2264" s="221"/>
    </row>
    <row r="2265" spans="2:16" x14ac:dyDescent="0.25">
      <c r="B2265" s="221" t="s">
        <v>73</v>
      </c>
      <c r="C2265" s="257" t="s">
        <v>1099</v>
      </c>
      <c r="D2265" s="258">
        <v>44495</v>
      </c>
      <c r="E2265" s="221" t="s">
        <v>337</v>
      </c>
      <c r="F2265" s="260" t="s">
        <v>129</v>
      </c>
      <c r="G2265" s="261">
        <v>714.6</v>
      </c>
      <c r="H2265" s="123">
        <f>+ICF[[#This Row],[Сума във Валута]]/RESOURCE!$F$2</f>
        <v>220.84387950935945</v>
      </c>
      <c r="I2265" s="259" t="s">
        <v>338</v>
      </c>
      <c r="J2265" s="119"/>
      <c r="K2265" s="119">
        <f t="shared" si="34"/>
        <v>44592</v>
      </c>
      <c r="L22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5" s="221" t="s">
        <v>321</v>
      </c>
      <c r="N2265" s="221" t="s">
        <v>956</v>
      </c>
      <c r="O2265" s="221" t="s">
        <v>4</v>
      </c>
      <c r="P2265" s="221"/>
    </row>
    <row r="2266" spans="2:16" x14ac:dyDescent="0.25">
      <c r="B2266" s="221" t="s">
        <v>73</v>
      </c>
      <c r="C2266" s="257" t="s">
        <v>1099</v>
      </c>
      <c r="D2266" s="258">
        <v>44496</v>
      </c>
      <c r="E2266" s="221" t="s">
        <v>337</v>
      </c>
      <c r="F2266" s="260" t="s">
        <v>129</v>
      </c>
      <c r="G2266" s="261">
        <v>181.48</v>
      </c>
      <c r="H2266" s="123">
        <f>+ICF[[#This Row],[Сума във Валута]]/RESOURCE!$F$2</f>
        <v>56.085568504559959</v>
      </c>
      <c r="I2266" s="259" t="s">
        <v>338</v>
      </c>
      <c r="J2266" s="119"/>
      <c r="K2266" s="119">
        <f t="shared" si="34"/>
        <v>44592</v>
      </c>
      <c r="L22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6" s="221" t="s">
        <v>321</v>
      </c>
      <c r="N2266" s="221" t="s">
        <v>956</v>
      </c>
      <c r="O2266" s="221" t="s">
        <v>4</v>
      </c>
      <c r="P2266" s="221"/>
    </row>
    <row r="2267" spans="2:16" x14ac:dyDescent="0.25">
      <c r="B2267" s="221" t="s">
        <v>73</v>
      </c>
      <c r="C2267" s="257" t="s">
        <v>1099</v>
      </c>
      <c r="D2267" s="258">
        <v>44500</v>
      </c>
      <c r="E2267" s="221" t="s">
        <v>337</v>
      </c>
      <c r="F2267" s="260" t="s">
        <v>129</v>
      </c>
      <c r="G2267" s="261">
        <v>181.48</v>
      </c>
      <c r="H2267" s="123">
        <f>+ICF[[#This Row],[Сума във Валута]]/RESOURCE!$F$2</f>
        <v>56.085568504559959</v>
      </c>
      <c r="I2267" s="259" t="s">
        <v>338</v>
      </c>
      <c r="J2267" s="119"/>
      <c r="K2267" s="119">
        <f t="shared" si="34"/>
        <v>44592</v>
      </c>
      <c r="L22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7" s="221" t="s">
        <v>321</v>
      </c>
      <c r="N2267" s="221" t="s">
        <v>956</v>
      </c>
      <c r="O2267" s="221" t="s">
        <v>4</v>
      </c>
      <c r="P2267" s="221"/>
    </row>
    <row r="2268" spans="2:16" x14ac:dyDescent="0.25">
      <c r="B2268" s="221" t="s">
        <v>73</v>
      </c>
      <c r="C2268" s="257" t="s">
        <v>1099</v>
      </c>
      <c r="D2268" s="258">
        <v>44500</v>
      </c>
      <c r="E2268" s="221" t="s">
        <v>337</v>
      </c>
      <c r="F2268" s="260" t="s">
        <v>129</v>
      </c>
      <c r="G2268" s="261">
        <v>181.48</v>
      </c>
      <c r="H2268" s="123">
        <f>+ICF[[#This Row],[Сума във Валута]]/RESOURCE!$F$2</f>
        <v>56.085568504559959</v>
      </c>
      <c r="I2268" s="259" t="s">
        <v>338</v>
      </c>
      <c r="J2268" s="119"/>
      <c r="K2268" s="119">
        <f t="shared" si="34"/>
        <v>44592</v>
      </c>
      <c r="L22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8" s="221" t="s">
        <v>321</v>
      </c>
      <c r="N2268" s="221" t="s">
        <v>956</v>
      </c>
      <c r="O2268" s="221" t="s">
        <v>4</v>
      </c>
      <c r="P2268" s="221"/>
    </row>
    <row r="2269" spans="2:16" x14ac:dyDescent="0.25">
      <c r="B2269" s="221" t="s">
        <v>73</v>
      </c>
      <c r="C2269" s="257" t="s">
        <v>1099</v>
      </c>
      <c r="D2269" s="258">
        <v>44510</v>
      </c>
      <c r="E2269" s="221" t="s">
        <v>337</v>
      </c>
      <c r="F2269" s="260" t="s">
        <v>129</v>
      </c>
      <c r="G2269" s="261">
        <v>270.73</v>
      </c>
      <c r="H2269" s="123">
        <f>+ICF[[#This Row],[Сума във Валута]]/RESOURCE!$F$2</f>
        <v>83.667875034381311</v>
      </c>
      <c r="I2269" s="259" t="s">
        <v>338</v>
      </c>
      <c r="J2269" s="119"/>
      <c r="K2269" s="119">
        <f t="shared" si="34"/>
        <v>44592</v>
      </c>
      <c r="L22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69" s="221" t="s">
        <v>321</v>
      </c>
      <c r="N2269" s="221" t="s">
        <v>956</v>
      </c>
      <c r="O2269" s="221" t="s">
        <v>4</v>
      </c>
      <c r="P2269" s="221"/>
    </row>
    <row r="2270" spans="2:16" x14ac:dyDescent="0.25">
      <c r="B2270" s="221" t="s">
        <v>73</v>
      </c>
      <c r="C2270" s="257" t="s">
        <v>1099</v>
      </c>
      <c r="D2270" s="258">
        <v>44510</v>
      </c>
      <c r="E2270" s="221" t="s">
        <v>337</v>
      </c>
      <c r="F2270" s="260" t="s">
        <v>129</v>
      </c>
      <c r="G2270" s="261">
        <v>213.61</v>
      </c>
      <c r="H2270" s="123">
        <f>+ICF[[#This Row],[Сума във Валута]]/RESOURCE!$F$2</f>
        <v>66.015198855295651</v>
      </c>
      <c r="I2270" s="259" t="s">
        <v>338</v>
      </c>
      <c r="J2270" s="119"/>
      <c r="K2270" s="119">
        <f t="shared" si="34"/>
        <v>44592</v>
      </c>
      <c r="L22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0" s="221" t="s">
        <v>321</v>
      </c>
      <c r="N2270" s="221" t="s">
        <v>956</v>
      </c>
      <c r="O2270" s="221" t="s">
        <v>4</v>
      </c>
      <c r="P2270" s="221"/>
    </row>
    <row r="2271" spans="2:16" x14ac:dyDescent="0.25">
      <c r="B2271" s="221" t="s">
        <v>73</v>
      </c>
      <c r="C2271" s="257" t="s">
        <v>1099</v>
      </c>
      <c r="D2271" s="258">
        <v>44510</v>
      </c>
      <c r="E2271" s="221" t="s">
        <v>337</v>
      </c>
      <c r="F2271" s="260" t="s">
        <v>129</v>
      </c>
      <c r="G2271" s="261">
        <v>181.48</v>
      </c>
      <c r="H2271" s="123">
        <f>+ICF[[#This Row],[Сума във Валута]]/RESOURCE!$F$2</f>
        <v>56.085568504559959</v>
      </c>
      <c r="I2271" s="259" t="s">
        <v>338</v>
      </c>
      <c r="J2271" s="119"/>
      <c r="K2271" s="119">
        <f t="shared" si="34"/>
        <v>44592</v>
      </c>
      <c r="L22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1" s="221" t="s">
        <v>321</v>
      </c>
      <c r="N2271" s="221" t="s">
        <v>956</v>
      </c>
      <c r="O2271" s="221" t="s">
        <v>4</v>
      </c>
      <c r="P2271" s="221"/>
    </row>
    <row r="2272" spans="2:16" x14ac:dyDescent="0.25">
      <c r="B2272" s="221" t="s">
        <v>73</v>
      </c>
      <c r="C2272" s="257" t="s">
        <v>1099</v>
      </c>
      <c r="D2272" s="258">
        <v>44514</v>
      </c>
      <c r="E2272" s="221" t="s">
        <v>337</v>
      </c>
      <c r="F2272" s="260" t="s">
        <v>129</v>
      </c>
      <c r="G2272" s="261">
        <v>213.61</v>
      </c>
      <c r="H2272" s="123">
        <f>+ICF[[#This Row],[Сума във Валута]]/RESOURCE!$F$2</f>
        <v>66.015198855295651</v>
      </c>
      <c r="I2272" s="259" t="s">
        <v>338</v>
      </c>
      <c r="J2272" s="119"/>
      <c r="K2272" s="119">
        <f t="shared" si="34"/>
        <v>44592</v>
      </c>
      <c r="L22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2" s="221" t="s">
        <v>321</v>
      </c>
      <c r="N2272" s="221" t="s">
        <v>956</v>
      </c>
      <c r="O2272" s="221" t="s">
        <v>4</v>
      </c>
      <c r="P2272" s="221"/>
    </row>
    <row r="2273" spans="2:16" x14ac:dyDescent="0.25">
      <c r="B2273" s="221" t="s">
        <v>73</v>
      </c>
      <c r="C2273" s="257" t="s">
        <v>1099</v>
      </c>
      <c r="D2273" s="258">
        <v>44521</v>
      </c>
      <c r="E2273" s="221" t="s">
        <v>337</v>
      </c>
      <c r="F2273" s="260" t="s">
        <v>129</v>
      </c>
      <c r="G2273" s="261">
        <v>181.48</v>
      </c>
      <c r="H2273" s="123">
        <f>+ICF[[#This Row],[Сума във Валута]]/RESOURCE!$F$2</f>
        <v>56.085568504559959</v>
      </c>
      <c r="I2273" s="259" t="s">
        <v>338</v>
      </c>
      <c r="J2273" s="119"/>
      <c r="K2273" s="119">
        <f t="shared" si="34"/>
        <v>44592</v>
      </c>
      <c r="L22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3" s="221" t="s">
        <v>321</v>
      </c>
      <c r="N2273" s="221" t="s">
        <v>956</v>
      </c>
      <c r="O2273" s="221" t="s">
        <v>4</v>
      </c>
      <c r="P2273" s="221"/>
    </row>
    <row r="2274" spans="2:16" x14ac:dyDescent="0.25">
      <c r="B2274" s="221" t="s">
        <v>73</v>
      </c>
      <c r="C2274" s="257" t="s">
        <v>1099</v>
      </c>
      <c r="D2274" s="258">
        <v>44523</v>
      </c>
      <c r="E2274" s="221" t="s">
        <v>337</v>
      </c>
      <c r="F2274" s="260" t="s">
        <v>129</v>
      </c>
      <c r="G2274" s="261">
        <v>213.61</v>
      </c>
      <c r="H2274" s="123">
        <f>+ICF[[#This Row],[Сума във Валута]]/RESOURCE!$F$2</f>
        <v>66.015198855295651</v>
      </c>
      <c r="I2274" s="259" t="s">
        <v>338</v>
      </c>
      <c r="J2274" s="119"/>
      <c r="K2274" s="119">
        <f t="shared" si="34"/>
        <v>44592</v>
      </c>
      <c r="L22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4" s="221" t="s">
        <v>321</v>
      </c>
      <c r="N2274" s="221" t="s">
        <v>956</v>
      </c>
      <c r="O2274" s="221" t="s">
        <v>4</v>
      </c>
      <c r="P2274" s="221"/>
    </row>
    <row r="2275" spans="2:16" x14ac:dyDescent="0.25">
      <c r="B2275" s="221" t="s">
        <v>73</v>
      </c>
      <c r="C2275" s="257" t="s">
        <v>1099</v>
      </c>
      <c r="D2275" s="258">
        <v>44528</v>
      </c>
      <c r="E2275" s="221" t="s">
        <v>337</v>
      </c>
      <c r="F2275" s="260" t="s">
        <v>129</v>
      </c>
      <c r="G2275" s="261">
        <v>213.61</v>
      </c>
      <c r="H2275" s="123">
        <f>+ICF[[#This Row],[Сума във Валута]]/RESOURCE!$F$2</f>
        <v>66.015198855295651</v>
      </c>
      <c r="I2275" s="259" t="s">
        <v>338</v>
      </c>
      <c r="J2275" s="119"/>
      <c r="K2275" s="119">
        <f t="shared" si="34"/>
        <v>44592</v>
      </c>
      <c r="L22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5" s="221" t="s">
        <v>321</v>
      </c>
      <c r="N2275" s="221" t="s">
        <v>956</v>
      </c>
      <c r="O2275" s="221" t="s">
        <v>4</v>
      </c>
      <c r="P2275" s="221"/>
    </row>
    <row r="2276" spans="2:16" x14ac:dyDescent="0.25">
      <c r="B2276" s="221" t="s">
        <v>73</v>
      </c>
      <c r="C2276" s="257" t="s">
        <v>1099</v>
      </c>
      <c r="D2276" s="258">
        <v>44536</v>
      </c>
      <c r="E2276" s="221" t="s">
        <v>337</v>
      </c>
      <c r="F2276" s="260" t="s">
        <v>129</v>
      </c>
      <c r="G2276" s="261">
        <v>213.61</v>
      </c>
      <c r="H2276" s="123">
        <f>+ICF[[#This Row],[Сума във Валута]]/RESOURCE!$F$2</f>
        <v>66.015198855295651</v>
      </c>
      <c r="I2276" s="259" t="s">
        <v>338</v>
      </c>
      <c r="J2276" s="119"/>
      <c r="K2276" s="119">
        <f t="shared" si="34"/>
        <v>44592</v>
      </c>
      <c r="L22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6" s="221" t="s">
        <v>321</v>
      </c>
      <c r="N2276" s="221" t="s">
        <v>956</v>
      </c>
      <c r="O2276" s="221" t="s">
        <v>4</v>
      </c>
      <c r="P2276" s="221"/>
    </row>
    <row r="2277" spans="2:16" x14ac:dyDescent="0.25">
      <c r="B2277" s="221" t="s">
        <v>73</v>
      </c>
      <c r="C2277" s="257" t="s">
        <v>1099</v>
      </c>
      <c r="D2277" s="258">
        <v>44539</v>
      </c>
      <c r="E2277" s="221" t="s">
        <v>337</v>
      </c>
      <c r="F2277" s="260" t="s">
        <v>129</v>
      </c>
      <c r="G2277" s="261">
        <v>213.61</v>
      </c>
      <c r="H2277" s="123">
        <f>+ICF[[#This Row],[Сума във Валута]]/RESOURCE!$F$2</f>
        <v>66.015198855295651</v>
      </c>
      <c r="I2277" s="259" t="s">
        <v>338</v>
      </c>
      <c r="J2277" s="119"/>
      <c r="K2277" s="119">
        <f t="shared" si="34"/>
        <v>44592</v>
      </c>
      <c r="L22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7" s="221" t="s">
        <v>321</v>
      </c>
      <c r="N2277" s="221" t="s">
        <v>956</v>
      </c>
      <c r="O2277" s="221" t="s">
        <v>4</v>
      </c>
      <c r="P2277" s="221"/>
    </row>
    <row r="2278" spans="2:16" x14ac:dyDescent="0.25">
      <c r="B2278" s="221" t="s">
        <v>73</v>
      </c>
      <c r="C2278" s="257" t="s">
        <v>1099</v>
      </c>
      <c r="D2278" s="258">
        <v>44540</v>
      </c>
      <c r="E2278" s="221" t="s">
        <v>337</v>
      </c>
      <c r="F2278" s="260" t="s">
        <v>129</v>
      </c>
      <c r="G2278" s="261">
        <v>213.61</v>
      </c>
      <c r="H2278" s="123">
        <f>+ICF[[#This Row],[Сума във Валута]]/RESOURCE!$F$2</f>
        <v>66.015198855295651</v>
      </c>
      <c r="I2278" s="259" t="s">
        <v>338</v>
      </c>
      <c r="J2278" s="119"/>
      <c r="K2278" s="119">
        <f t="shared" si="34"/>
        <v>44592</v>
      </c>
      <c r="L22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8" s="221" t="s">
        <v>321</v>
      </c>
      <c r="N2278" s="221" t="s">
        <v>956</v>
      </c>
      <c r="O2278" s="221" t="s">
        <v>4</v>
      </c>
      <c r="P2278" s="221"/>
    </row>
    <row r="2279" spans="2:16" x14ac:dyDescent="0.25">
      <c r="B2279" s="221" t="s">
        <v>73</v>
      </c>
      <c r="C2279" s="257" t="s">
        <v>1099</v>
      </c>
      <c r="D2279" s="258">
        <v>44540</v>
      </c>
      <c r="E2279" s="221" t="s">
        <v>337</v>
      </c>
      <c r="F2279" s="260" t="s">
        <v>129</v>
      </c>
      <c r="G2279" s="261">
        <v>213.61</v>
      </c>
      <c r="H2279" s="123">
        <f>+ICF[[#This Row],[Сума във Валута]]/RESOURCE!$F$2</f>
        <v>66.015198855295651</v>
      </c>
      <c r="I2279" s="259" t="s">
        <v>338</v>
      </c>
      <c r="J2279" s="119"/>
      <c r="K2279" s="119">
        <f t="shared" si="34"/>
        <v>44592</v>
      </c>
      <c r="L22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79" s="221" t="s">
        <v>321</v>
      </c>
      <c r="N2279" s="221" t="s">
        <v>956</v>
      </c>
      <c r="O2279" s="221" t="s">
        <v>4</v>
      </c>
      <c r="P2279" s="221"/>
    </row>
    <row r="2280" spans="2:16" x14ac:dyDescent="0.25">
      <c r="B2280" s="221" t="s">
        <v>73</v>
      </c>
      <c r="C2280" s="257" t="s">
        <v>1099</v>
      </c>
      <c r="D2280" s="258">
        <v>44542</v>
      </c>
      <c r="E2280" s="221" t="s">
        <v>337</v>
      </c>
      <c r="F2280" s="260" t="s">
        <v>129</v>
      </c>
      <c r="G2280" s="261">
        <v>181.48</v>
      </c>
      <c r="H2280" s="123">
        <f>+ICF[[#This Row],[Сума във Валута]]/RESOURCE!$F$2</f>
        <v>56.085568504559959</v>
      </c>
      <c r="I2280" s="259" t="s">
        <v>338</v>
      </c>
      <c r="J2280" s="119"/>
      <c r="K2280" s="119">
        <f t="shared" si="34"/>
        <v>44592</v>
      </c>
      <c r="L22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0" s="221" t="s">
        <v>321</v>
      </c>
      <c r="N2280" s="221" t="s">
        <v>956</v>
      </c>
      <c r="O2280" s="221" t="s">
        <v>4</v>
      </c>
      <c r="P2280" s="221"/>
    </row>
    <row r="2281" spans="2:16" x14ac:dyDescent="0.25">
      <c r="B2281" s="221" t="s">
        <v>73</v>
      </c>
      <c r="C2281" s="257" t="s">
        <v>1099</v>
      </c>
      <c r="D2281" s="258">
        <v>44544</v>
      </c>
      <c r="E2281" s="221" t="s">
        <v>337</v>
      </c>
      <c r="F2281" s="260" t="s">
        <v>129</v>
      </c>
      <c r="G2281" s="261">
        <v>181.48</v>
      </c>
      <c r="H2281" s="123">
        <f>+ICF[[#This Row],[Сума във Валута]]/RESOURCE!$F$2</f>
        <v>56.085568504559959</v>
      </c>
      <c r="I2281" s="259" t="s">
        <v>338</v>
      </c>
      <c r="J2281" s="119"/>
      <c r="K2281" s="119">
        <f t="shared" si="34"/>
        <v>44592</v>
      </c>
      <c r="L22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1" s="221" t="s">
        <v>321</v>
      </c>
      <c r="N2281" s="221" t="s">
        <v>956</v>
      </c>
      <c r="O2281" s="221" t="s">
        <v>4</v>
      </c>
      <c r="P2281" s="221"/>
    </row>
    <row r="2282" spans="2:16" x14ac:dyDescent="0.25">
      <c r="B2282" s="221" t="s">
        <v>73</v>
      </c>
      <c r="C2282" s="257" t="s">
        <v>1099</v>
      </c>
      <c r="D2282" s="258">
        <v>44545</v>
      </c>
      <c r="E2282" s="221" t="s">
        <v>337</v>
      </c>
      <c r="F2282" s="260" t="s">
        <v>129</v>
      </c>
      <c r="G2282" s="261">
        <v>213.61</v>
      </c>
      <c r="H2282" s="123">
        <f>+ICF[[#This Row],[Сума във Валута]]/RESOURCE!$F$2</f>
        <v>66.015198855295651</v>
      </c>
      <c r="I2282" s="259" t="s">
        <v>338</v>
      </c>
      <c r="J2282" s="119"/>
      <c r="K2282" s="119">
        <f t="shared" si="34"/>
        <v>44592</v>
      </c>
      <c r="L22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2" s="221" t="s">
        <v>321</v>
      </c>
      <c r="N2282" s="221" t="s">
        <v>956</v>
      </c>
      <c r="O2282" s="221" t="s">
        <v>4</v>
      </c>
      <c r="P2282" s="221"/>
    </row>
    <row r="2283" spans="2:16" x14ac:dyDescent="0.25">
      <c r="B2283" s="221" t="s">
        <v>73</v>
      </c>
      <c r="C2283" s="257" t="s">
        <v>1099</v>
      </c>
      <c r="D2283" s="258">
        <v>44546</v>
      </c>
      <c r="E2283" s="221" t="s">
        <v>337</v>
      </c>
      <c r="F2283" s="260" t="s">
        <v>129</v>
      </c>
      <c r="G2283" s="261">
        <v>213.61</v>
      </c>
      <c r="H2283" s="123">
        <f>+ICF[[#This Row],[Сума във Валута]]/RESOURCE!$F$2</f>
        <v>66.015198855295651</v>
      </c>
      <c r="I2283" s="259" t="s">
        <v>338</v>
      </c>
      <c r="J2283" s="119"/>
      <c r="K2283" s="119">
        <f t="shared" si="34"/>
        <v>44592</v>
      </c>
      <c r="L22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3" s="221" t="s">
        <v>321</v>
      </c>
      <c r="N2283" s="221" t="s">
        <v>956</v>
      </c>
      <c r="O2283" s="221" t="s">
        <v>4</v>
      </c>
      <c r="P2283" s="221"/>
    </row>
    <row r="2284" spans="2:16" x14ac:dyDescent="0.25">
      <c r="B2284" s="221" t="s">
        <v>73</v>
      </c>
      <c r="C2284" s="257" t="s">
        <v>1099</v>
      </c>
      <c r="D2284" s="258">
        <v>44549</v>
      </c>
      <c r="E2284" s="221" t="s">
        <v>337</v>
      </c>
      <c r="F2284" s="260" t="s">
        <v>129</v>
      </c>
      <c r="G2284" s="261">
        <v>181.48</v>
      </c>
      <c r="H2284" s="123">
        <f>+ICF[[#This Row],[Сума във Валута]]/RESOURCE!$F$2</f>
        <v>56.085568504559959</v>
      </c>
      <c r="I2284" s="259" t="s">
        <v>338</v>
      </c>
      <c r="J2284" s="119"/>
      <c r="K2284" s="119">
        <f t="shared" si="34"/>
        <v>44592</v>
      </c>
      <c r="L22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4" s="221" t="s">
        <v>321</v>
      </c>
      <c r="N2284" s="221" t="s">
        <v>956</v>
      </c>
      <c r="O2284" s="221" t="s">
        <v>4</v>
      </c>
      <c r="P2284" s="221"/>
    </row>
    <row r="2285" spans="2:16" x14ac:dyDescent="0.25">
      <c r="B2285" s="221" t="s">
        <v>73</v>
      </c>
      <c r="C2285" s="257" t="s">
        <v>1099</v>
      </c>
      <c r="D2285" s="258">
        <v>44551</v>
      </c>
      <c r="E2285" s="221" t="s">
        <v>337</v>
      </c>
      <c r="F2285" s="260" t="s">
        <v>129</v>
      </c>
      <c r="G2285" s="261">
        <v>181.48</v>
      </c>
      <c r="H2285" s="123">
        <f>+ICF[[#This Row],[Сума във Валута]]/RESOURCE!$F$2</f>
        <v>56.085568504559959</v>
      </c>
      <c r="I2285" s="259" t="s">
        <v>338</v>
      </c>
      <c r="J2285" s="119"/>
      <c r="K2285" s="119">
        <f t="shared" si="34"/>
        <v>44592</v>
      </c>
      <c r="L22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5" s="221" t="s">
        <v>321</v>
      </c>
      <c r="N2285" s="221" t="s">
        <v>956</v>
      </c>
      <c r="O2285" s="221" t="s">
        <v>4</v>
      </c>
      <c r="P2285" s="221"/>
    </row>
    <row r="2286" spans="2:16" x14ac:dyDescent="0.25">
      <c r="B2286" s="221" t="s">
        <v>73</v>
      </c>
      <c r="C2286" s="257" t="s">
        <v>1099</v>
      </c>
      <c r="D2286" s="258">
        <v>44553</v>
      </c>
      <c r="E2286" s="221" t="s">
        <v>337</v>
      </c>
      <c r="F2286" s="260" t="s">
        <v>129</v>
      </c>
      <c r="G2286" s="261">
        <v>181.48</v>
      </c>
      <c r="H2286" s="123">
        <f>+ICF[[#This Row],[Сума във Валута]]/RESOURCE!$F$2</f>
        <v>56.085568504559959</v>
      </c>
      <c r="I2286" s="259" t="s">
        <v>338</v>
      </c>
      <c r="J2286" s="119"/>
      <c r="K2286" s="119">
        <f t="shared" si="34"/>
        <v>44592</v>
      </c>
      <c r="L22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6" s="221" t="s">
        <v>321</v>
      </c>
      <c r="N2286" s="221" t="s">
        <v>956</v>
      </c>
      <c r="O2286" s="221" t="s">
        <v>4</v>
      </c>
      <c r="P2286" s="221"/>
    </row>
    <row r="2287" spans="2:16" x14ac:dyDescent="0.25">
      <c r="B2287" s="221" t="s">
        <v>73</v>
      </c>
      <c r="C2287" s="257" t="s">
        <v>1099</v>
      </c>
      <c r="D2287" s="258">
        <v>44556</v>
      </c>
      <c r="E2287" s="221" t="s">
        <v>337</v>
      </c>
      <c r="F2287" s="260" t="s">
        <v>129</v>
      </c>
      <c r="G2287" s="261">
        <v>181.48</v>
      </c>
      <c r="H2287" s="123">
        <f>+ICF[[#This Row],[Сума във Валута]]/RESOURCE!$F$2</f>
        <v>56.085568504559959</v>
      </c>
      <c r="I2287" s="259" t="s">
        <v>338</v>
      </c>
      <c r="J2287" s="119"/>
      <c r="K2287" s="119">
        <f t="shared" si="34"/>
        <v>44592</v>
      </c>
      <c r="L22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7" s="221" t="s">
        <v>321</v>
      </c>
      <c r="N2287" s="221" t="s">
        <v>956</v>
      </c>
      <c r="O2287" s="221" t="s">
        <v>4</v>
      </c>
      <c r="P2287" s="221"/>
    </row>
    <row r="2288" spans="2:16" x14ac:dyDescent="0.25">
      <c r="B2288" s="221" t="s">
        <v>73</v>
      </c>
      <c r="C2288" s="257" t="s">
        <v>1099</v>
      </c>
      <c r="D2288" s="258">
        <v>44556</v>
      </c>
      <c r="E2288" s="221" t="s">
        <v>337</v>
      </c>
      <c r="F2288" s="260" t="s">
        <v>129</v>
      </c>
      <c r="G2288" s="261">
        <v>213.61</v>
      </c>
      <c r="H2288" s="123">
        <f>+ICF[[#This Row],[Сума във Валута]]/RESOURCE!$F$2</f>
        <v>66.015198855295651</v>
      </c>
      <c r="I2288" s="259" t="s">
        <v>338</v>
      </c>
      <c r="J2288" s="119"/>
      <c r="K2288" s="119">
        <f t="shared" si="34"/>
        <v>44592</v>
      </c>
      <c r="L22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8" s="221" t="s">
        <v>321</v>
      </c>
      <c r="N2288" s="221" t="s">
        <v>956</v>
      </c>
      <c r="O2288" s="221" t="s">
        <v>4</v>
      </c>
      <c r="P2288" s="221"/>
    </row>
    <row r="2289" spans="2:16" x14ac:dyDescent="0.25">
      <c r="B2289" s="221" t="s">
        <v>73</v>
      </c>
      <c r="C2289" s="257" t="s">
        <v>1099</v>
      </c>
      <c r="D2289" s="258">
        <v>44560</v>
      </c>
      <c r="E2289" s="221" t="s">
        <v>337</v>
      </c>
      <c r="F2289" s="260" t="s">
        <v>129</v>
      </c>
      <c r="G2289" s="261">
        <v>213.61</v>
      </c>
      <c r="H2289" s="123">
        <f>+ICF[[#This Row],[Сума във Валута]]/RESOURCE!$F$2</f>
        <v>66.015198855295651</v>
      </c>
      <c r="I2289" s="259" t="s">
        <v>338</v>
      </c>
      <c r="J2289" s="119"/>
      <c r="K2289" s="119">
        <f t="shared" si="34"/>
        <v>44592</v>
      </c>
      <c r="L22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89" s="221" t="s">
        <v>321</v>
      </c>
      <c r="N2289" s="221" t="s">
        <v>956</v>
      </c>
      <c r="O2289" s="221" t="s">
        <v>4</v>
      </c>
      <c r="P2289" s="221"/>
    </row>
    <row r="2290" spans="2:16" x14ac:dyDescent="0.25">
      <c r="B2290" s="221" t="s">
        <v>73</v>
      </c>
      <c r="C2290" s="257" t="s">
        <v>1099</v>
      </c>
      <c r="D2290" s="258">
        <v>44561</v>
      </c>
      <c r="E2290" s="221" t="s">
        <v>337</v>
      </c>
      <c r="F2290" s="260" t="s">
        <v>129</v>
      </c>
      <c r="G2290" s="261">
        <v>181.48</v>
      </c>
      <c r="H2290" s="123">
        <f>+ICF[[#This Row],[Сума във Валута]]/RESOURCE!$F$2</f>
        <v>56.085568504559959</v>
      </c>
      <c r="I2290" s="259" t="s">
        <v>338</v>
      </c>
      <c r="J2290" s="119"/>
      <c r="K2290" s="119">
        <f t="shared" si="34"/>
        <v>44592</v>
      </c>
      <c r="L22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0" s="221" t="s">
        <v>321</v>
      </c>
      <c r="N2290" s="221" t="s">
        <v>956</v>
      </c>
      <c r="O2290" s="221" t="s">
        <v>4</v>
      </c>
      <c r="P2290" s="221"/>
    </row>
    <row r="2291" spans="2:16" x14ac:dyDescent="0.25">
      <c r="B2291" s="221" t="s">
        <v>73</v>
      </c>
      <c r="C2291" s="257" t="s">
        <v>1099</v>
      </c>
      <c r="D2291" s="258">
        <v>44565</v>
      </c>
      <c r="E2291" s="221" t="s">
        <v>337</v>
      </c>
      <c r="F2291" s="260" t="s">
        <v>129</v>
      </c>
      <c r="G2291" s="261">
        <v>540.86</v>
      </c>
      <c r="H2291" s="123">
        <f>+ICF[[#This Row],[Сума във Валута]]/RESOURCE!$F$2</f>
        <v>167.1503227979739</v>
      </c>
      <c r="I2291" s="259" t="s">
        <v>338</v>
      </c>
      <c r="J2291" s="119"/>
      <c r="K2291" s="119">
        <f t="shared" si="34"/>
        <v>44592</v>
      </c>
      <c r="L22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1" s="221" t="s">
        <v>321</v>
      </c>
      <c r="N2291" s="221" t="s">
        <v>956</v>
      </c>
      <c r="O2291" s="221" t="s">
        <v>4</v>
      </c>
      <c r="P2291" s="221"/>
    </row>
    <row r="2292" spans="2:16" x14ac:dyDescent="0.25">
      <c r="B2292" s="221" t="s">
        <v>73</v>
      </c>
      <c r="C2292" s="257" t="s">
        <v>1099</v>
      </c>
      <c r="D2292" s="258">
        <v>44565</v>
      </c>
      <c r="E2292" s="221" t="s">
        <v>337</v>
      </c>
      <c r="F2292" s="260" t="s">
        <v>129</v>
      </c>
      <c r="G2292" s="261">
        <v>213.61</v>
      </c>
      <c r="H2292" s="123">
        <f>+ICF[[#This Row],[Сума във Валута]]/RESOURCE!$F$2</f>
        <v>66.015198855295651</v>
      </c>
      <c r="I2292" s="259" t="s">
        <v>338</v>
      </c>
      <c r="J2292" s="119"/>
      <c r="K2292" s="119">
        <f t="shared" si="34"/>
        <v>44592</v>
      </c>
      <c r="L22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2" s="221" t="s">
        <v>321</v>
      </c>
      <c r="N2292" s="221" t="s">
        <v>956</v>
      </c>
      <c r="O2292" s="221" t="s">
        <v>4</v>
      </c>
      <c r="P2292" s="221"/>
    </row>
    <row r="2293" spans="2:16" x14ac:dyDescent="0.25">
      <c r="B2293" s="221" t="s">
        <v>73</v>
      </c>
      <c r="C2293" s="257" t="s">
        <v>1099</v>
      </c>
      <c r="D2293" s="258">
        <v>44566</v>
      </c>
      <c r="E2293" s="221" t="s">
        <v>337</v>
      </c>
      <c r="F2293" s="260" t="s">
        <v>129</v>
      </c>
      <c r="G2293" s="261">
        <v>213.61</v>
      </c>
      <c r="H2293" s="123">
        <f>+ICF[[#This Row],[Сума във Валута]]/RESOURCE!$F$2</f>
        <v>66.015198855295651</v>
      </c>
      <c r="I2293" s="259" t="s">
        <v>338</v>
      </c>
      <c r="J2293" s="119"/>
      <c r="K2293" s="119">
        <f t="shared" si="34"/>
        <v>44592</v>
      </c>
      <c r="L22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3" s="221" t="s">
        <v>321</v>
      </c>
      <c r="N2293" s="221" t="s">
        <v>956</v>
      </c>
      <c r="O2293" s="221" t="s">
        <v>4</v>
      </c>
      <c r="P2293" s="221"/>
    </row>
    <row r="2294" spans="2:16" x14ac:dyDescent="0.25">
      <c r="B2294" s="221" t="s">
        <v>73</v>
      </c>
      <c r="C2294" s="257" t="s">
        <v>1099</v>
      </c>
      <c r="D2294" s="258">
        <v>44566</v>
      </c>
      <c r="E2294" s="221" t="s">
        <v>337</v>
      </c>
      <c r="F2294" s="260" t="s">
        <v>129</v>
      </c>
      <c r="G2294" s="261">
        <v>181.48</v>
      </c>
      <c r="H2294" s="123">
        <f>+ICF[[#This Row],[Сума във Валута]]/RESOURCE!$F$2</f>
        <v>56.085568504559959</v>
      </c>
      <c r="I2294" s="259" t="s">
        <v>338</v>
      </c>
      <c r="J2294" s="119"/>
      <c r="K2294" s="119">
        <f t="shared" si="34"/>
        <v>44592</v>
      </c>
      <c r="L22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4" s="221" t="s">
        <v>321</v>
      </c>
      <c r="N2294" s="221" t="s">
        <v>956</v>
      </c>
      <c r="O2294" s="221" t="s">
        <v>4</v>
      </c>
      <c r="P2294" s="221"/>
    </row>
    <row r="2295" spans="2:16" x14ac:dyDescent="0.25">
      <c r="B2295" s="221" t="s">
        <v>73</v>
      </c>
      <c r="C2295" s="257" t="s">
        <v>1099</v>
      </c>
      <c r="D2295" s="258">
        <v>44567</v>
      </c>
      <c r="E2295" s="221" t="s">
        <v>337</v>
      </c>
      <c r="F2295" s="260" t="s">
        <v>129</v>
      </c>
      <c r="G2295" s="261">
        <v>213.61</v>
      </c>
      <c r="H2295" s="123">
        <f>+ICF[[#This Row],[Сума във Валута]]/RESOURCE!$F$2</f>
        <v>66.015198855295651</v>
      </c>
      <c r="I2295" s="259" t="s">
        <v>338</v>
      </c>
      <c r="J2295" s="119"/>
      <c r="K2295" s="119">
        <f t="shared" si="34"/>
        <v>44592</v>
      </c>
      <c r="L22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5" s="221" t="s">
        <v>321</v>
      </c>
      <c r="N2295" s="221" t="s">
        <v>956</v>
      </c>
      <c r="O2295" s="221" t="s">
        <v>4</v>
      </c>
      <c r="P2295" s="221"/>
    </row>
    <row r="2296" spans="2:16" x14ac:dyDescent="0.25">
      <c r="B2296" s="221" t="s">
        <v>73</v>
      </c>
      <c r="C2296" s="257" t="s">
        <v>1099</v>
      </c>
      <c r="D2296" s="258">
        <v>44571</v>
      </c>
      <c r="E2296" s="221" t="s">
        <v>337</v>
      </c>
      <c r="F2296" s="260" t="s">
        <v>129</v>
      </c>
      <c r="G2296" s="261">
        <v>181.48</v>
      </c>
      <c r="H2296" s="123">
        <f>+ICF[[#This Row],[Сума във Валута]]/RESOURCE!$F$2</f>
        <v>56.085568504559959</v>
      </c>
      <c r="I2296" s="259" t="s">
        <v>338</v>
      </c>
      <c r="J2296" s="119"/>
      <c r="K2296" s="119">
        <f t="shared" si="34"/>
        <v>44592</v>
      </c>
      <c r="L22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6" s="221" t="s">
        <v>321</v>
      </c>
      <c r="N2296" s="221" t="s">
        <v>956</v>
      </c>
      <c r="O2296" s="221" t="s">
        <v>4</v>
      </c>
      <c r="P2296" s="221"/>
    </row>
    <row r="2297" spans="2:16" x14ac:dyDescent="0.25">
      <c r="B2297" s="221" t="s">
        <v>73</v>
      </c>
      <c r="C2297" s="257" t="s">
        <v>1099</v>
      </c>
      <c r="D2297" s="258">
        <v>44573</v>
      </c>
      <c r="E2297" s="221" t="s">
        <v>337</v>
      </c>
      <c r="F2297" s="260" t="s">
        <v>129</v>
      </c>
      <c r="G2297" s="261">
        <v>213.61</v>
      </c>
      <c r="H2297" s="123">
        <f>+ICF[[#This Row],[Сума във Валута]]/RESOURCE!$F$2</f>
        <v>66.015198855295651</v>
      </c>
      <c r="I2297" s="259" t="s">
        <v>338</v>
      </c>
      <c r="J2297" s="119"/>
      <c r="K2297" s="119">
        <f t="shared" si="34"/>
        <v>44592</v>
      </c>
      <c r="L22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7" s="221" t="s">
        <v>321</v>
      </c>
      <c r="N2297" s="221" t="s">
        <v>956</v>
      </c>
      <c r="O2297" s="221" t="s">
        <v>4</v>
      </c>
      <c r="P2297" s="221"/>
    </row>
    <row r="2298" spans="2:16" x14ac:dyDescent="0.25">
      <c r="B2298" s="221" t="s">
        <v>73</v>
      </c>
      <c r="C2298" s="257" t="s">
        <v>1099</v>
      </c>
      <c r="D2298" s="258">
        <v>44573</v>
      </c>
      <c r="E2298" s="221" t="s">
        <v>337</v>
      </c>
      <c r="F2298" s="260" t="s">
        <v>129</v>
      </c>
      <c r="G2298" s="261">
        <v>213.61</v>
      </c>
      <c r="H2298" s="123">
        <f>+ICF[[#This Row],[Сума във Валута]]/RESOURCE!$F$2</f>
        <v>66.015198855295651</v>
      </c>
      <c r="I2298" s="259" t="s">
        <v>338</v>
      </c>
      <c r="J2298" s="119"/>
      <c r="K2298" s="119">
        <f t="shared" si="34"/>
        <v>44592</v>
      </c>
      <c r="L22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8" s="221" t="s">
        <v>321</v>
      </c>
      <c r="N2298" s="221" t="s">
        <v>956</v>
      </c>
      <c r="O2298" s="221" t="s">
        <v>4</v>
      </c>
      <c r="P2298" s="221"/>
    </row>
    <row r="2299" spans="2:16" x14ac:dyDescent="0.25">
      <c r="B2299" s="221" t="s">
        <v>73</v>
      </c>
      <c r="C2299" s="257" t="s">
        <v>1099</v>
      </c>
      <c r="D2299" s="258">
        <v>44573</v>
      </c>
      <c r="E2299" s="221" t="s">
        <v>337</v>
      </c>
      <c r="F2299" s="260" t="s">
        <v>129</v>
      </c>
      <c r="G2299" s="261">
        <v>181.48</v>
      </c>
      <c r="H2299" s="123">
        <f>+ICF[[#This Row],[Сума във Валута]]/RESOURCE!$F$2</f>
        <v>56.085568504559959</v>
      </c>
      <c r="I2299" s="259" t="s">
        <v>338</v>
      </c>
      <c r="J2299" s="119"/>
      <c r="K2299" s="119">
        <f t="shared" si="34"/>
        <v>44592</v>
      </c>
      <c r="L22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299" s="221" t="s">
        <v>321</v>
      </c>
      <c r="N2299" s="221" t="s">
        <v>956</v>
      </c>
      <c r="O2299" s="221" t="s">
        <v>4</v>
      </c>
      <c r="P2299" s="221"/>
    </row>
    <row r="2300" spans="2:16" x14ac:dyDescent="0.25">
      <c r="B2300" s="221" t="s">
        <v>73</v>
      </c>
      <c r="C2300" s="257" t="s">
        <v>1099</v>
      </c>
      <c r="D2300" s="258">
        <v>44579</v>
      </c>
      <c r="E2300" s="221" t="s">
        <v>337</v>
      </c>
      <c r="F2300" s="260" t="s">
        <v>129</v>
      </c>
      <c r="G2300" s="261">
        <v>181.48</v>
      </c>
      <c r="H2300" s="123">
        <f>+ICF[[#This Row],[Сума във Валута]]/RESOURCE!$F$2</f>
        <v>56.085568504559959</v>
      </c>
      <c r="I2300" s="259" t="s">
        <v>338</v>
      </c>
      <c r="J2300" s="119"/>
      <c r="K2300" s="119">
        <f t="shared" si="34"/>
        <v>44592</v>
      </c>
      <c r="L23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00" s="221" t="s">
        <v>321</v>
      </c>
      <c r="N2300" s="221" t="s">
        <v>956</v>
      </c>
      <c r="O2300" s="221" t="s">
        <v>4</v>
      </c>
      <c r="P2300" s="221"/>
    </row>
    <row r="2301" spans="2:16" x14ac:dyDescent="0.25">
      <c r="B2301" s="221" t="s">
        <v>73</v>
      </c>
      <c r="C2301" s="257" t="s">
        <v>1099</v>
      </c>
      <c r="D2301" s="258">
        <v>44584</v>
      </c>
      <c r="E2301" s="221" t="s">
        <v>337</v>
      </c>
      <c r="F2301" s="260" t="s">
        <v>129</v>
      </c>
      <c r="G2301" s="261">
        <v>181.48</v>
      </c>
      <c r="H2301" s="123">
        <f>+ICF[[#This Row],[Сума във Валута]]/RESOURCE!$F$2</f>
        <v>56.085568504559959</v>
      </c>
      <c r="I2301" s="259" t="s">
        <v>338</v>
      </c>
      <c r="J2301" s="119"/>
      <c r="K2301" s="119">
        <f t="shared" si="34"/>
        <v>44592</v>
      </c>
      <c r="L23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01" s="221" t="s">
        <v>321</v>
      </c>
      <c r="N2301" s="221" t="s">
        <v>956</v>
      </c>
      <c r="O2301" s="221" t="s">
        <v>4</v>
      </c>
      <c r="P2301" s="221"/>
    </row>
    <row r="2302" spans="2:16" x14ac:dyDescent="0.25">
      <c r="B2302" s="221" t="s">
        <v>73</v>
      </c>
      <c r="C2302" s="257" t="s">
        <v>1099</v>
      </c>
      <c r="D2302" s="258">
        <v>44586</v>
      </c>
      <c r="E2302" s="221" t="s">
        <v>337</v>
      </c>
      <c r="F2302" s="260" t="s">
        <v>129</v>
      </c>
      <c r="G2302" s="261">
        <v>213.61</v>
      </c>
      <c r="H2302" s="123">
        <f>+ICF[[#This Row],[Сума във Валута]]/RESOURCE!$F$2</f>
        <v>66.015198855295651</v>
      </c>
      <c r="I2302" s="259" t="s">
        <v>338</v>
      </c>
      <c r="J2302" s="119"/>
      <c r="K2302" s="119">
        <f t="shared" si="34"/>
        <v>44592</v>
      </c>
      <c r="L23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02" s="221" t="s">
        <v>321</v>
      </c>
      <c r="N2302" s="221" t="s">
        <v>956</v>
      </c>
      <c r="O2302" s="221" t="s">
        <v>4</v>
      </c>
      <c r="P2302" s="221"/>
    </row>
    <row r="2303" spans="2:16" x14ac:dyDescent="0.25">
      <c r="B2303" s="221" t="s">
        <v>73</v>
      </c>
      <c r="C2303" s="257" t="s">
        <v>1099</v>
      </c>
      <c r="D2303" s="258">
        <v>44586</v>
      </c>
      <c r="E2303" s="221" t="s">
        <v>337</v>
      </c>
      <c r="F2303" s="260" t="s">
        <v>129</v>
      </c>
      <c r="G2303" s="261">
        <v>181.48</v>
      </c>
      <c r="H2303" s="123">
        <f>+ICF[[#This Row],[Сума във Валута]]/RESOURCE!$F$2</f>
        <v>56.085568504559959</v>
      </c>
      <c r="I2303" s="259" t="s">
        <v>338</v>
      </c>
      <c r="J2303" s="119"/>
      <c r="K2303" s="119">
        <f t="shared" si="34"/>
        <v>44592</v>
      </c>
      <c r="L23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03" s="221" t="s">
        <v>321</v>
      </c>
      <c r="N2303" s="221" t="s">
        <v>956</v>
      </c>
      <c r="O2303" s="221" t="s">
        <v>4</v>
      </c>
      <c r="P2303" s="221"/>
    </row>
    <row r="2304" spans="2:16" x14ac:dyDescent="0.25">
      <c r="B2304" s="221" t="s">
        <v>73</v>
      </c>
      <c r="C2304" s="257" t="s">
        <v>1099</v>
      </c>
      <c r="D2304" s="258">
        <v>44587</v>
      </c>
      <c r="E2304" s="221" t="s">
        <v>337</v>
      </c>
      <c r="F2304" s="260" t="s">
        <v>129</v>
      </c>
      <c r="G2304" s="261">
        <v>213.61</v>
      </c>
      <c r="H2304" s="123">
        <f>+ICF[[#This Row],[Сума във Валута]]/RESOURCE!$F$2</f>
        <v>66.015198855295651</v>
      </c>
      <c r="I2304" s="259" t="s">
        <v>338</v>
      </c>
      <c r="J2304" s="119"/>
      <c r="K2304" s="119">
        <f t="shared" si="34"/>
        <v>44592</v>
      </c>
      <c r="L23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04" s="221" t="s">
        <v>321</v>
      </c>
      <c r="N2304" s="221" t="s">
        <v>956</v>
      </c>
      <c r="O2304" s="221" t="s">
        <v>4</v>
      </c>
      <c r="P2304" s="221"/>
    </row>
    <row r="2305" spans="2:16" x14ac:dyDescent="0.25">
      <c r="B2305" s="221" t="s">
        <v>73</v>
      </c>
      <c r="C2305" s="257" t="s">
        <v>1099</v>
      </c>
      <c r="D2305" s="258">
        <v>44594</v>
      </c>
      <c r="E2305" s="221" t="s">
        <v>337</v>
      </c>
      <c r="F2305" s="260" t="s">
        <v>129</v>
      </c>
      <c r="G2305" s="261">
        <v>181.48</v>
      </c>
      <c r="H2305" s="123">
        <f>+ICF[[#This Row],[Сума във Валута]]/RESOURCE!$F$2</f>
        <v>56.085568504559959</v>
      </c>
      <c r="I2305" s="259" t="s">
        <v>338</v>
      </c>
      <c r="J2305" s="119"/>
      <c r="K2305" s="119">
        <f t="shared" si="34"/>
        <v>44592</v>
      </c>
      <c r="L23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05" s="221" t="s">
        <v>321</v>
      </c>
      <c r="N2305" s="221" t="s">
        <v>956</v>
      </c>
      <c r="O2305" s="221" t="s">
        <v>4</v>
      </c>
      <c r="P2305" s="221"/>
    </row>
    <row r="2306" spans="2:16" x14ac:dyDescent="0.25">
      <c r="B2306" s="221" t="s">
        <v>73</v>
      </c>
      <c r="C2306" s="257" t="s">
        <v>1099</v>
      </c>
      <c r="D2306" s="258">
        <v>44602</v>
      </c>
      <c r="E2306" s="221" t="s">
        <v>337</v>
      </c>
      <c r="F2306" s="260" t="s">
        <v>129</v>
      </c>
      <c r="G2306" s="261">
        <v>213.61</v>
      </c>
      <c r="H2306" s="123">
        <f>+ICF[[#This Row],[Сума във Валута]]/RESOURCE!$F$2</f>
        <v>66.015198855295651</v>
      </c>
      <c r="I2306" s="259" t="s">
        <v>338</v>
      </c>
      <c r="J2306" s="119"/>
      <c r="K2306" s="119">
        <f t="shared" ref="K2306:K2369" si="35">$K$1</f>
        <v>44592</v>
      </c>
      <c r="L23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306" s="221" t="s">
        <v>321</v>
      </c>
      <c r="N2306" s="221" t="s">
        <v>956</v>
      </c>
      <c r="O2306" s="221" t="s">
        <v>4</v>
      </c>
      <c r="P2306" s="221"/>
    </row>
    <row r="2307" spans="2:16" x14ac:dyDescent="0.25">
      <c r="B2307" s="221" t="s">
        <v>73</v>
      </c>
      <c r="C2307" s="257" t="s">
        <v>1099</v>
      </c>
      <c r="D2307" s="258">
        <v>44603</v>
      </c>
      <c r="E2307" s="221" t="s">
        <v>337</v>
      </c>
      <c r="F2307" s="260" t="s">
        <v>129</v>
      </c>
      <c r="G2307" s="261">
        <v>270.73</v>
      </c>
      <c r="H2307" s="123">
        <f>+ICF[[#This Row],[Сума във Валута]]/RESOURCE!$F$2</f>
        <v>83.667875034381311</v>
      </c>
      <c r="I2307" s="259" t="s">
        <v>338</v>
      </c>
      <c r="J2307" s="119"/>
      <c r="K2307" s="119">
        <f t="shared" si="35"/>
        <v>44592</v>
      </c>
      <c r="L23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307" s="221" t="s">
        <v>321</v>
      </c>
      <c r="N2307" s="221" t="s">
        <v>956</v>
      </c>
      <c r="O2307" s="221" t="s">
        <v>4</v>
      </c>
      <c r="P2307" s="221"/>
    </row>
    <row r="2308" spans="2:16" x14ac:dyDescent="0.25">
      <c r="B2308" s="221" t="s">
        <v>73</v>
      </c>
      <c r="C2308" s="257" t="s">
        <v>1099</v>
      </c>
      <c r="D2308" s="258">
        <v>44605</v>
      </c>
      <c r="E2308" s="221" t="s">
        <v>337</v>
      </c>
      <c r="F2308" s="260" t="s">
        <v>129</v>
      </c>
      <c r="G2308" s="261">
        <v>181.48</v>
      </c>
      <c r="H2308" s="123">
        <f>+ICF[[#This Row],[Сума във Валута]]/RESOURCE!$F$2</f>
        <v>56.085568504559959</v>
      </c>
      <c r="I2308" s="259" t="s">
        <v>338</v>
      </c>
      <c r="J2308" s="119"/>
      <c r="K2308" s="119">
        <f t="shared" si="35"/>
        <v>44592</v>
      </c>
      <c r="L23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2</v>
      </c>
      <c r="M2308" s="221" t="s">
        <v>321</v>
      </c>
      <c r="N2308" s="221" t="s">
        <v>956</v>
      </c>
      <c r="O2308" s="221" t="s">
        <v>4</v>
      </c>
      <c r="P2308" s="221"/>
    </row>
    <row r="2309" spans="2:16" x14ac:dyDescent="0.25">
      <c r="B2309" s="221" t="s">
        <v>73</v>
      </c>
      <c r="C2309" s="257" t="s">
        <v>1099</v>
      </c>
      <c r="D2309" s="258">
        <v>44609</v>
      </c>
      <c r="E2309" s="221" t="s">
        <v>337</v>
      </c>
      <c r="F2309" s="260" t="s">
        <v>129</v>
      </c>
      <c r="G2309" s="261">
        <v>181.48</v>
      </c>
      <c r="H2309" s="123">
        <f>+ICF[[#This Row],[Сума във Валута]]/RESOURCE!$F$2</f>
        <v>56.085568504559959</v>
      </c>
      <c r="I2309" s="259" t="s">
        <v>338</v>
      </c>
      <c r="J2309" s="119"/>
      <c r="K2309" s="119">
        <f t="shared" si="35"/>
        <v>44592</v>
      </c>
      <c r="L23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309" s="221" t="s">
        <v>321</v>
      </c>
      <c r="N2309" s="221" t="s">
        <v>956</v>
      </c>
      <c r="O2309" s="221" t="s">
        <v>4</v>
      </c>
      <c r="P2309" s="221"/>
    </row>
    <row r="2310" spans="2:16" x14ac:dyDescent="0.25">
      <c r="B2310" s="221" t="s">
        <v>73</v>
      </c>
      <c r="C2310" s="257" t="s">
        <v>1099</v>
      </c>
      <c r="D2310" s="258">
        <v>44609</v>
      </c>
      <c r="E2310" s="221" t="s">
        <v>337</v>
      </c>
      <c r="F2310" s="260" t="s">
        <v>129</v>
      </c>
      <c r="G2310" s="261">
        <v>181.48</v>
      </c>
      <c r="H2310" s="123">
        <f>+ICF[[#This Row],[Сума във Валута]]/RESOURCE!$F$2</f>
        <v>56.085568504559959</v>
      </c>
      <c r="I2310" s="259" t="s">
        <v>338</v>
      </c>
      <c r="J2310" s="119"/>
      <c r="K2310" s="119">
        <f t="shared" si="35"/>
        <v>44592</v>
      </c>
      <c r="L23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310" s="221" t="s">
        <v>321</v>
      </c>
      <c r="N2310" s="221" t="s">
        <v>956</v>
      </c>
      <c r="O2310" s="221" t="s">
        <v>4</v>
      </c>
      <c r="P2310" s="221"/>
    </row>
    <row r="2311" spans="2:16" x14ac:dyDescent="0.25">
      <c r="B2311" s="221" t="s">
        <v>73</v>
      </c>
      <c r="C2311" s="257" t="s">
        <v>1099</v>
      </c>
      <c r="D2311" s="258">
        <v>44612</v>
      </c>
      <c r="E2311" s="221" t="s">
        <v>337</v>
      </c>
      <c r="F2311" s="260" t="s">
        <v>129</v>
      </c>
      <c r="G2311" s="261">
        <v>181.48</v>
      </c>
      <c r="H2311" s="123">
        <f>+ICF[[#This Row],[Сума във Валута]]/RESOURCE!$F$2</f>
        <v>56.085568504559959</v>
      </c>
      <c r="I2311" s="259" t="s">
        <v>338</v>
      </c>
      <c r="J2311" s="119"/>
      <c r="K2311" s="119">
        <f t="shared" si="35"/>
        <v>44592</v>
      </c>
      <c r="L23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3</v>
      </c>
      <c r="M2311" s="221" t="s">
        <v>321</v>
      </c>
      <c r="N2311" s="221" t="s">
        <v>956</v>
      </c>
      <c r="O2311" s="221" t="s">
        <v>4</v>
      </c>
      <c r="P2311" s="221"/>
    </row>
    <row r="2312" spans="2:16" x14ac:dyDescent="0.25">
      <c r="B2312" s="221" t="s">
        <v>73</v>
      </c>
      <c r="C2312" s="257" t="s">
        <v>1099</v>
      </c>
      <c r="D2312" s="258">
        <v>44615</v>
      </c>
      <c r="E2312" s="221" t="s">
        <v>337</v>
      </c>
      <c r="F2312" s="260" t="s">
        <v>129</v>
      </c>
      <c r="G2312" s="261">
        <v>181.48</v>
      </c>
      <c r="H2312" s="123">
        <f>+ICF[[#This Row],[Сума във Валута]]/RESOURCE!$F$2</f>
        <v>56.085568504559959</v>
      </c>
      <c r="I2312" s="259" t="s">
        <v>338</v>
      </c>
      <c r="J2312" s="119"/>
      <c r="K2312" s="119">
        <f t="shared" si="35"/>
        <v>44592</v>
      </c>
      <c r="L23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312" s="221" t="s">
        <v>321</v>
      </c>
      <c r="N2312" s="221" t="s">
        <v>956</v>
      </c>
      <c r="O2312" s="221" t="s">
        <v>4</v>
      </c>
      <c r="P2312" s="221"/>
    </row>
    <row r="2313" spans="2:16" x14ac:dyDescent="0.25">
      <c r="B2313" s="221" t="s">
        <v>73</v>
      </c>
      <c r="C2313" s="257" t="s">
        <v>1099</v>
      </c>
      <c r="D2313" s="258">
        <v>44621</v>
      </c>
      <c r="E2313" s="221" t="s">
        <v>337</v>
      </c>
      <c r="F2313" s="260" t="s">
        <v>129</v>
      </c>
      <c r="G2313" s="261">
        <v>181.48</v>
      </c>
      <c r="H2313" s="123">
        <f>+ICF[[#This Row],[Сума във Валута]]/RESOURCE!$F$2</f>
        <v>56.085568504559959</v>
      </c>
      <c r="I2313" s="259" t="s">
        <v>338</v>
      </c>
      <c r="J2313" s="119"/>
      <c r="K2313" s="119">
        <f t="shared" si="35"/>
        <v>44592</v>
      </c>
      <c r="L23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13" s="221" t="s">
        <v>321</v>
      </c>
      <c r="N2313" s="221" t="s">
        <v>956</v>
      </c>
      <c r="O2313" s="221" t="s">
        <v>4</v>
      </c>
      <c r="P2313" s="221"/>
    </row>
    <row r="2314" spans="2:16" x14ac:dyDescent="0.25">
      <c r="B2314" s="221" t="s">
        <v>73</v>
      </c>
      <c r="C2314" s="257" t="s">
        <v>1099</v>
      </c>
      <c r="D2314" s="258">
        <v>44622</v>
      </c>
      <c r="E2314" s="221" t="s">
        <v>337</v>
      </c>
      <c r="F2314" s="260" t="s">
        <v>129</v>
      </c>
      <c r="G2314" s="261">
        <v>213.61</v>
      </c>
      <c r="H2314" s="123">
        <f>+ICF[[#This Row],[Сума във Валута]]/RESOURCE!$F$2</f>
        <v>66.015198855295651</v>
      </c>
      <c r="I2314" s="259" t="s">
        <v>338</v>
      </c>
      <c r="J2314" s="119"/>
      <c r="K2314" s="119">
        <f t="shared" si="35"/>
        <v>44592</v>
      </c>
      <c r="L23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14" s="221" t="s">
        <v>321</v>
      </c>
      <c r="N2314" s="221" t="s">
        <v>956</v>
      </c>
      <c r="O2314" s="221" t="s">
        <v>4</v>
      </c>
      <c r="P2314" s="221"/>
    </row>
    <row r="2315" spans="2:16" x14ac:dyDescent="0.25">
      <c r="B2315" s="221" t="s">
        <v>73</v>
      </c>
      <c r="C2315" s="257" t="s">
        <v>1099</v>
      </c>
      <c r="D2315" s="258">
        <v>44623</v>
      </c>
      <c r="E2315" s="221" t="s">
        <v>337</v>
      </c>
      <c r="F2315" s="260" t="s">
        <v>129</v>
      </c>
      <c r="G2315" s="261">
        <v>213.61</v>
      </c>
      <c r="H2315" s="123">
        <f>+ICF[[#This Row],[Сума във Валута]]/RESOURCE!$F$2</f>
        <v>66.015198855295651</v>
      </c>
      <c r="I2315" s="259" t="s">
        <v>338</v>
      </c>
      <c r="J2315" s="119"/>
      <c r="K2315" s="119">
        <f t="shared" si="35"/>
        <v>44592</v>
      </c>
      <c r="L23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15" s="221" t="s">
        <v>321</v>
      </c>
      <c r="N2315" s="221" t="s">
        <v>956</v>
      </c>
      <c r="O2315" s="221" t="s">
        <v>4</v>
      </c>
      <c r="P2315" s="221"/>
    </row>
    <row r="2316" spans="2:16" x14ac:dyDescent="0.25">
      <c r="B2316" s="221" t="s">
        <v>73</v>
      </c>
      <c r="C2316" s="257" t="s">
        <v>1099</v>
      </c>
      <c r="D2316" s="258">
        <v>44623</v>
      </c>
      <c r="E2316" s="221" t="s">
        <v>337</v>
      </c>
      <c r="F2316" s="260" t="s">
        <v>129</v>
      </c>
      <c r="G2316" s="261">
        <v>357.6</v>
      </c>
      <c r="H2316" s="123">
        <f>+ICF[[#This Row],[Сума във Валута]]/RESOURCE!$F$2</f>
        <v>110.51465339007409</v>
      </c>
      <c r="I2316" s="259" t="s">
        <v>338</v>
      </c>
      <c r="J2316" s="119"/>
      <c r="K2316" s="119">
        <f t="shared" si="35"/>
        <v>44592</v>
      </c>
      <c r="L23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16" s="221" t="s">
        <v>321</v>
      </c>
      <c r="N2316" s="221" t="s">
        <v>956</v>
      </c>
      <c r="O2316" s="221" t="s">
        <v>4</v>
      </c>
      <c r="P2316" s="221"/>
    </row>
    <row r="2317" spans="2:16" x14ac:dyDescent="0.25">
      <c r="B2317" s="221" t="s">
        <v>73</v>
      </c>
      <c r="C2317" s="257" t="s">
        <v>1099</v>
      </c>
      <c r="D2317" s="258">
        <v>44630</v>
      </c>
      <c r="E2317" s="221" t="s">
        <v>337</v>
      </c>
      <c r="F2317" s="260" t="s">
        <v>129</v>
      </c>
      <c r="G2317" s="261">
        <v>478.98</v>
      </c>
      <c r="H2317" s="123">
        <f>+ICF[[#This Row],[Сума във Валута]]/RESOURCE!$F$2</f>
        <v>148.02659027063112</v>
      </c>
      <c r="I2317" s="259" t="s">
        <v>338</v>
      </c>
      <c r="J2317" s="119"/>
      <c r="K2317" s="119">
        <f t="shared" si="35"/>
        <v>44592</v>
      </c>
      <c r="L23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2317" s="221" t="s">
        <v>321</v>
      </c>
      <c r="N2317" s="221" t="s">
        <v>956</v>
      </c>
      <c r="O2317" s="221" t="s">
        <v>4</v>
      </c>
      <c r="P2317" s="221"/>
    </row>
    <row r="2318" spans="2:16" x14ac:dyDescent="0.25">
      <c r="B2318" s="221" t="s">
        <v>73</v>
      </c>
      <c r="C2318" s="257" t="s">
        <v>1099</v>
      </c>
      <c r="D2318" s="258">
        <v>44651</v>
      </c>
      <c r="E2318" s="221" t="s">
        <v>337</v>
      </c>
      <c r="F2318" s="260" t="s">
        <v>129</v>
      </c>
      <c r="G2318" s="261">
        <v>213.61</v>
      </c>
      <c r="H2318" s="123">
        <f>+ICF[[#This Row],[Сума във Валута]]/RESOURCE!$F$2</f>
        <v>66.015198855295651</v>
      </c>
      <c r="I2318" s="259" t="s">
        <v>338</v>
      </c>
      <c r="J2318" s="119"/>
      <c r="K2318" s="119">
        <f t="shared" si="35"/>
        <v>44592</v>
      </c>
      <c r="L23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18" s="221" t="s">
        <v>321</v>
      </c>
      <c r="N2318" s="221" t="s">
        <v>956</v>
      </c>
      <c r="O2318" s="221" t="s">
        <v>4</v>
      </c>
      <c r="P2318" s="221"/>
    </row>
    <row r="2319" spans="2:16" x14ac:dyDescent="0.25">
      <c r="B2319" s="221" t="s">
        <v>73</v>
      </c>
      <c r="C2319" s="257" t="s">
        <v>1099</v>
      </c>
      <c r="D2319" s="258">
        <v>44656</v>
      </c>
      <c r="E2319" s="221" t="s">
        <v>337</v>
      </c>
      <c r="F2319" s="260" t="s">
        <v>129</v>
      </c>
      <c r="G2319" s="261">
        <v>213.61</v>
      </c>
      <c r="H2319" s="123">
        <f>+ICF[[#This Row],[Сума във Валута]]/RESOURCE!$F$2</f>
        <v>66.015198855295651</v>
      </c>
      <c r="I2319" s="259" t="s">
        <v>338</v>
      </c>
      <c r="J2319" s="119"/>
      <c r="K2319" s="119">
        <f t="shared" si="35"/>
        <v>44592</v>
      </c>
      <c r="L231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19" s="221" t="s">
        <v>321</v>
      </c>
      <c r="N2319" s="221" t="s">
        <v>956</v>
      </c>
      <c r="O2319" s="221" t="s">
        <v>4</v>
      </c>
      <c r="P2319" s="221"/>
    </row>
    <row r="2320" spans="2:16" x14ac:dyDescent="0.25">
      <c r="B2320" s="221" t="s">
        <v>73</v>
      </c>
      <c r="C2320" s="257" t="s">
        <v>1099</v>
      </c>
      <c r="D2320" s="258">
        <v>44657</v>
      </c>
      <c r="E2320" s="221" t="s">
        <v>337</v>
      </c>
      <c r="F2320" s="260" t="s">
        <v>129</v>
      </c>
      <c r="G2320" s="261">
        <v>213.61</v>
      </c>
      <c r="H2320" s="123">
        <f>+ICF[[#This Row],[Сума във Валута]]/RESOURCE!$F$2</f>
        <v>66.015198855295651</v>
      </c>
      <c r="I2320" s="259" t="s">
        <v>338</v>
      </c>
      <c r="J2320" s="119"/>
      <c r="K2320" s="119">
        <f t="shared" si="35"/>
        <v>44592</v>
      </c>
      <c r="L232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0" s="221" t="s">
        <v>321</v>
      </c>
      <c r="N2320" s="221" t="s">
        <v>956</v>
      </c>
      <c r="O2320" s="221" t="s">
        <v>4</v>
      </c>
      <c r="P2320" s="221"/>
    </row>
    <row r="2321" spans="2:16" x14ac:dyDescent="0.25">
      <c r="B2321" s="221" t="s">
        <v>73</v>
      </c>
      <c r="C2321" s="257" t="s">
        <v>1099</v>
      </c>
      <c r="D2321" s="258">
        <v>44662</v>
      </c>
      <c r="E2321" s="221" t="s">
        <v>337</v>
      </c>
      <c r="F2321" s="260" t="s">
        <v>129</v>
      </c>
      <c r="G2321" s="261">
        <v>181.48</v>
      </c>
      <c r="H2321" s="123">
        <f>+ICF[[#This Row],[Сума във Валута]]/RESOURCE!$F$2</f>
        <v>56.085568504559959</v>
      </c>
      <c r="I2321" s="259" t="s">
        <v>338</v>
      </c>
      <c r="J2321" s="119"/>
      <c r="K2321" s="119">
        <f t="shared" si="35"/>
        <v>44592</v>
      </c>
      <c r="L232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1" s="221" t="s">
        <v>321</v>
      </c>
      <c r="N2321" s="221" t="s">
        <v>956</v>
      </c>
      <c r="O2321" s="221" t="s">
        <v>4</v>
      </c>
      <c r="P2321" s="221"/>
    </row>
    <row r="2322" spans="2:16" x14ac:dyDescent="0.25">
      <c r="B2322" s="221" t="s">
        <v>73</v>
      </c>
      <c r="C2322" s="257" t="s">
        <v>1099</v>
      </c>
      <c r="D2322" s="258">
        <v>44663</v>
      </c>
      <c r="E2322" s="221" t="s">
        <v>337</v>
      </c>
      <c r="F2322" s="260" t="s">
        <v>129</v>
      </c>
      <c r="G2322" s="261">
        <v>213.61</v>
      </c>
      <c r="H2322" s="123">
        <f>+ICF[[#This Row],[Сума във Валута]]/RESOURCE!$F$2</f>
        <v>66.015198855295651</v>
      </c>
      <c r="I2322" s="259" t="s">
        <v>338</v>
      </c>
      <c r="J2322" s="119"/>
      <c r="K2322" s="119">
        <f t="shared" si="35"/>
        <v>44592</v>
      </c>
      <c r="L232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2" s="221" t="s">
        <v>321</v>
      </c>
      <c r="N2322" s="221" t="s">
        <v>956</v>
      </c>
      <c r="O2322" s="221" t="s">
        <v>4</v>
      </c>
      <c r="P2322" s="221"/>
    </row>
    <row r="2323" spans="2:16" x14ac:dyDescent="0.25">
      <c r="B2323" s="221" t="s">
        <v>73</v>
      </c>
      <c r="C2323" s="257" t="s">
        <v>1099</v>
      </c>
      <c r="D2323" s="258">
        <v>44679</v>
      </c>
      <c r="E2323" s="221" t="s">
        <v>337</v>
      </c>
      <c r="F2323" s="260" t="s">
        <v>129</v>
      </c>
      <c r="G2323" s="261">
        <v>213.61</v>
      </c>
      <c r="H2323" s="123">
        <f>+ICF[[#This Row],[Сума във Валута]]/RESOURCE!$F$2</f>
        <v>66.015198855295651</v>
      </c>
      <c r="I2323" s="259" t="s">
        <v>338</v>
      </c>
      <c r="J2323" s="119"/>
      <c r="K2323" s="119">
        <f t="shared" si="35"/>
        <v>44592</v>
      </c>
      <c r="L232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3" s="221" t="s">
        <v>321</v>
      </c>
      <c r="N2323" s="221" t="s">
        <v>956</v>
      </c>
      <c r="O2323" s="221" t="s">
        <v>4</v>
      </c>
      <c r="P2323" s="221"/>
    </row>
    <row r="2324" spans="2:16" x14ac:dyDescent="0.25">
      <c r="B2324" s="221" t="s">
        <v>73</v>
      </c>
      <c r="C2324" s="257" t="s">
        <v>1099</v>
      </c>
      <c r="D2324" s="258">
        <v>44679</v>
      </c>
      <c r="E2324" s="221" t="s">
        <v>337</v>
      </c>
      <c r="F2324" s="260" t="s">
        <v>129</v>
      </c>
      <c r="G2324" s="261">
        <v>213.61</v>
      </c>
      <c r="H2324" s="123">
        <f>+ICF[[#This Row],[Сума във Валута]]/RESOURCE!$F$2</f>
        <v>66.015198855295651</v>
      </c>
      <c r="I2324" s="259" t="s">
        <v>338</v>
      </c>
      <c r="J2324" s="119"/>
      <c r="K2324" s="119">
        <f t="shared" si="35"/>
        <v>44592</v>
      </c>
      <c r="L232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4" s="221" t="s">
        <v>321</v>
      </c>
      <c r="N2324" s="221" t="s">
        <v>956</v>
      </c>
      <c r="O2324" s="221" t="s">
        <v>4</v>
      </c>
      <c r="P2324" s="221"/>
    </row>
    <row r="2325" spans="2:16" x14ac:dyDescent="0.25">
      <c r="B2325" s="221" t="s">
        <v>73</v>
      </c>
      <c r="C2325" s="257" t="s">
        <v>1099</v>
      </c>
      <c r="D2325" s="258">
        <v>44679</v>
      </c>
      <c r="E2325" s="221" t="s">
        <v>337</v>
      </c>
      <c r="F2325" s="260" t="s">
        <v>129</v>
      </c>
      <c r="G2325" s="261">
        <v>213.61</v>
      </c>
      <c r="H2325" s="123">
        <f>+ICF[[#This Row],[Сума във Валута]]/RESOURCE!$F$2</f>
        <v>66.015198855295651</v>
      </c>
      <c r="I2325" s="259" t="s">
        <v>338</v>
      </c>
      <c r="J2325" s="119"/>
      <c r="K2325" s="119">
        <f t="shared" si="35"/>
        <v>44592</v>
      </c>
      <c r="L232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5" s="221" t="s">
        <v>321</v>
      </c>
      <c r="N2325" s="221" t="s">
        <v>956</v>
      </c>
      <c r="O2325" s="221" t="s">
        <v>4</v>
      </c>
      <c r="P2325" s="221"/>
    </row>
    <row r="2326" spans="2:16" x14ac:dyDescent="0.25">
      <c r="B2326" s="221" t="s">
        <v>73</v>
      </c>
      <c r="C2326" s="257" t="s">
        <v>1099</v>
      </c>
      <c r="D2326" s="258">
        <v>44679</v>
      </c>
      <c r="E2326" s="221" t="s">
        <v>337</v>
      </c>
      <c r="F2326" s="260" t="s">
        <v>129</v>
      </c>
      <c r="G2326" s="261">
        <v>270.73</v>
      </c>
      <c r="H2326" s="123">
        <f>+ICF[[#This Row],[Сума във Валута]]/RESOURCE!$F$2</f>
        <v>83.667875034381311</v>
      </c>
      <c r="I2326" s="259" t="s">
        <v>338</v>
      </c>
      <c r="J2326" s="119"/>
      <c r="K2326" s="119">
        <f t="shared" si="35"/>
        <v>44592</v>
      </c>
      <c r="L232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6" s="221" t="s">
        <v>321</v>
      </c>
      <c r="N2326" s="221" t="s">
        <v>956</v>
      </c>
      <c r="O2326" s="221" t="s">
        <v>4</v>
      </c>
      <c r="P2326" s="221"/>
    </row>
    <row r="2327" spans="2:16" x14ac:dyDescent="0.25">
      <c r="B2327" s="221" t="s">
        <v>73</v>
      </c>
      <c r="C2327" s="257" t="s">
        <v>1099</v>
      </c>
      <c r="D2327" s="258">
        <v>44679</v>
      </c>
      <c r="E2327" s="221" t="s">
        <v>337</v>
      </c>
      <c r="F2327" s="260" t="s">
        <v>129</v>
      </c>
      <c r="G2327" s="261">
        <v>213.61</v>
      </c>
      <c r="H2327" s="123">
        <f>+ICF[[#This Row],[Сума във Валута]]/RESOURCE!$F$2</f>
        <v>66.015198855295651</v>
      </c>
      <c r="I2327" s="259" t="s">
        <v>338</v>
      </c>
      <c r="J2327" s="119"/>
      <c r="K2327" s="119">
        <f t="shared" si="35"/>
        <v>44592</v>
      </c>
      <c r="L232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7" s="221" t="s">
        <v>321</v>
      </c>
      <c r="N2327" s="221" t="s">
        <v>956</v>
      </c>
      <c r="O2327" s="221" t="s">
        <v>4</v>
      </c>
      <c r="P2327" s="221"/>
    </row>
    <row r="2328" spans="2:16" x14ac:dyDescent="0.25">
      <c r="B2328" s="221" t="s">
        <v>73</v>
      </c>
      <c r="C2328" s="257" t="s">
        <v>1099</v>
      </c>
      <c r="D2328" s="258">
        <v>44682</v>
      </c>
      <c r="E2328" s="221" t="s">
        <v>337</v>
      </c>
      <c r="F2328" s="260" t="s">
        <v>129</v>
      </c>
      <c r="G2328" s="261">
        <v>270.73</v>
      </c>
      <c r="H2328" s="123">
        <f>+ICF[[#This Row],[Сума във Валута]]/RESOURCE!$F$2</f>
        <v>83.667875034381311</v>
      </c>
      <c r="I2328" s="259" t="s">
        <v>338</v>
      </c>
      <c r="J2328" s="119"/>
      <c r="K2328" s="119">
        <f t="shared" si="35"/>
        <v>44592</v>
      </c>
      <c r="L232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28" s="221" t="s">
        <v>321</v>
      </c>
      <c r="N2328" s="221" t="s">
        <v>956</v>
      </c>
      <c r="O2328" s="221" t="s">
        <v>4</v>
      </c>
      <c r="P2328" s="221"/>
    </row>
    <row r="2329" spans="2:16" x14ac:dyDescent="0.25">
      <c r="B2329" s="221" t="s">
        <v>73</v>
      </c>
      <c r="C2329" s="257" t="s">
        <v>556</v>
      </c>
      <c r="D2329" s="258">
        <v>44357</v>
      </c>
      <c r="E2329" s="221" t="s">
        <v>337</v>
      </c>
      <c r="F2329" s="260" t="s">
        <v>129</v>
      </c>
      <c r="G2329" s="261">
        <v>-900.13300000000004</v>
      </c>
      <c r="H2329" s="123">
        <f>+ICF[[#This Row],[Сума във Валута]]/RESOURCE!$F$2</f>
        <v>-278.18200922809717</v>
      </c>
      <c r="I2329" s="259" t="s">
        <v>338</v>
      </c>
      <c r="J2329" s="119"/>
      <c r="K2329" s="119">
        <f t="shared" si="35"/>
        <v>44592</v>
      </c>
      <c r="L232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29" s="221" t="s">
        <v>321</v>
      </c>
      <c r="N2329" s="221" t="s">
        <v>956</v>
      </c>
      <c r="O2329" s="221" t="s">
        <v>4</v>
      </c>
      <c r="P2329" s="221"/>
    </row>
    <row r="2330" spans="2:16" x14ac:dyDescent="0.25">
      <c r="B2330" s="221" t="s">
        <v>73</v>
      </c>
      <c r="C2330" s="257" t="s">
        <v>556</v>
      </c>
      <c r="D2330" s="258">
        <v>44712</v>
      </c>
      <c r="E2330" s="221" t="s">
        <v>337</v>
      </c>
      <c r="F2330" s="260" t="s">
        <v>129</v>
      </c>
      <c r="G2330" s="261">
        <v>44067.050999999999</v>
      </c>
      <c r="H2330" s="123">
        <f>+ICF[[#This Row],[Сума във Валута]]/RESOURCE!$F$2</f>
        <v>13618.721664395182</v>
      </c>
      <c r="I2330" s="259" t="s">
        <v>338</v>
      </c>
      <c r="J2330" s="119"/>
      <c r="K2330" s="119">
        <f t="shared" si="35"/>
        <v>44592</v>
      </c>
      <c r="L233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30" s="221" t="s">
        <v>321</v>
      </c>
      <c r="N2330" s="221" t="s">
        <v>956</v>
      </c>
      <c r="O2330" s="221" t="s">
        <v>4</v>
      </c>
      <c r="P2330" s="221"/>
    </row>
    <row r="2331" spans="2:16" x14ac:dyDescent="0.25">
      <c r="B2331" s="221" t="s">
        <v>73</v>
      </c>
      <c r="C2331" s="257" t="s">
        <v>1144</v>
      </c>
      <c r="D2331" s="258">
        <v>44589</v>
      </c>
      <c r="E2331" s="221" t="s">
        <v>337</v>
      </c>
      <c r="F2331" s="260" t="s">
        <v>129</v>
      </c>
      <c r="G2331" s="261">
        <v>1147.5740000000001</v>
      </c>
      <c r="H2331" s="123">
        <f>+ICF[[#This Row],[Сума във Валута]]/RESOURCE!$F$2</f>
        <v>354.65252474681455</v>
      </c>
      <c r="I2331" s="259" t="s">
        <v>338</v>
      </c>
      <c r="J2331" s="119"/>
      <c r="K2331" s="119">
        <f t="shared" si="35"/>
        <v>44592</v>
      </c>
      <c r="L233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31" s="221" t="s">
        <v>321</v>
      </c>
      <c r="N2331" s="221" t="s">
        <v>956</v>
      </c>
      <c r="O2331" s="221" t="s">
        <v>4</v>
      </c>
      <c r="P2331" s="221"/>
    </row>
    <row r="2332" spans="2:16" x14ac:dyDescent="0.25">
      <c r="B2332" s="221" t="s">
        <v>73</v>
      </c>
      <c r="C2332" s="257" t="s">
        <v>1144</v>
      </c>
      <c r="D2332" s="258">
        <v>44650</v>
      </c>
      <c r="E2332" s="221" t="s">
        <v>337</v>
      </c>
      <c r="F2332" s="260" t="s">
        <v>129</v>
      </c>
      <c r="G2332" s="261">
        <v>746.26300000000003</v>
      </c>
      <c r="H2332" s="123">
        <f>+ICF[[#This Row],[Сума във Валута]]/RESOURCE!$F$2</f>
        <v>230.62918563433124</v>
      </c>
      <c r="I2332" s="259" t="s">
        <v>338</v>
      </c>
      <c r="J2332" s="119"/>
      <c r="K2332" s="119">
        <f t="shared" si="35"/>
        <v>44592</v>
      </c>
      <c r="L233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32" s="221" t="s">
        <v>321</v>
      </c>
      <c r="N2332" s="221" t="s">
        <v>956</v>
      </c>
      <c r="O2332" s="221" t="s">
        <v>4</v>
      </c>
      <c r="P2332" s="221"/>
    </row>
    <row r="2333" spans="2:16" x14ac:dyDescent="0.25">
      <c r="B2333" s="221" t="s">
        <v>73</v>
      </c>
      <c r="C2333" s="257" t="s">
        <v>1144</v>
      </c>
      <c r="D2333" s="258">
        <v>44679</v>
      </c>
      <c r="E2333" s="221" t="s">
        <v>337</v>
      </c>
      <c r="F2333" s="260" t="s">
        <v>129</v>
      </c>
      <c r="G2333" s="261">
        <v>320.31599999999997</v>
      </c>
      <c r="H2333" s="123">
        <f>+ICF[[#This Row],[Сума във Валута]]/RESOURCE!$F$2</f>
        <v>98.992202783263323</v>
      </c>
      <c r="I2333" s="259" t="s">
        <v>338</v>
      </c>
      <c r="J2333" s="119"/>
      <c r="K2333" s="119">
        <f t="shared" si="35"/>
        <v>44592</v>
      </c>
      <c r="L233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33" s="221" t="s">
        <v>321</v>
      </c>
      <c r="N2333" s="221" t="s">
        <v>956</v>
      </c>
      <c r="O2333" s="221" t="s">
        <v>4</v>
      </c>
      <c r="P2333" s="221"/>
    </row>
    <row r="2334" spans="2:16" x14ac:dyDescent="0.25">
      <c r="B2334" s="221" t="s">
        <v>73</v>
      </c>
      <c r="C2334" s="257" t="s">
        <v>1144</v>
      </c>
      <c r="D2334" s="258">
        <v>44712</v>
      </c>
      <c r="E2334" s="221" t="s">
        <v>337</v>
      </c>
      <c r="F2334" s="260" t="s">
        <v>129</v>
      </c>
      <c r="G2334" s="261">
        <v>349.22</v>
      </c>
      <c r="H2334" s="123">
        <f>+ICF[[#This Row],[Сума във Валута]]/RESOURCE!$F$2</f>
        <v>107.92485250805836</v>
      </c>
      <c r="I2334" s="259" t="s">
        <v>338</v>
      </c>
      <c r="J2334" s="119"/>
      <c r="K2334" s="119">
        <f t="shared" si="35"/>
        <v>44592</v>
      </c>
      <c r="L233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34" s="221" t="s">
        <v>321</v>
      </c>
      <c r="N2334" s="221" t="s">
        <v>956</v>
      </c>
      <c r="O2334" s="221" t="s">
        <v>4</v>
      </c>
      <c r="P2334" s="221"/>
    </row>
    <row r="2335" spans="2:16" x14ac:dyDescent="0.25">
      <c r="B2335" s="221" t="s">
        <v>73</v>
      </c>
      <c r="C2335" s="257" t="s">
        <v>639</v>
      </c>
      <c r="D2335" s="258">
        <v>44681</v>
      </c>
      <c r="E2335" s="221" t="s">
        <v>337</v>
      </c>
      <c r="F2335" s="260" t="s">
        <v>129</v>
      </c>
      <c r="G2335" s="261">
        <v>4388.7619999999997</v>
      </c>
      <c r="H2335" s="123">
        <f>+ICF[[#This Row],[Сума във Валута]]/RESOURCE!$F$2</f>
        <v>1356.3269330020364</v>
      </c>
      <c r="I2335" s="259" t="s">
        <v>338</v>
      </c>
      <c r="J2335" s="119"/>
      <c r="K2335" s="119">
        <f t="shared" si="35"/>
        <v>44592</v>
      </c>
      <c r="L233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35" s="221" t="s">
        <v>321</v>
      </c>
      <c r="N2335" s="221" t="s">
        <v>956</v>
      </c>
      <c r="O2335" s="221" t="s">
        <v>4</v>
      </c>
      <c r="P2335" s="221"/>
    </row>
    <row r="2336" spans="2:16" x14ac:dyDescent="0.25">
      <c r="B2336" s="221" t="s">
        <v>73</v>
      </c>
      <c r="C2336" s="257" t="s">
        <v>639</v>
      </c>
      <c r="D2336" s="258">
        <v>44712</v>
      </c>
      <c r="E2336" s="221" t="s">
        <v>337</v>
      </c>
      <c r="F2336" s="260" t="s">
        <v>129</v>
      </c>
      <c r="G2336" s="261">
        <v>6359.4920000000002</v>
      </c>
      <c r="H2336" s="123">
        <f>+ICF[[#This Row],[Сума във Валута]]/RESOURCE!$F$2</f>
        <v>1965.3720752711101</v>
      </c>
      <c r="I2336" s="259" t="s">
        <v>338</v>
      </c>
      <c r="J2336" s="119"/>
      <c r="K2336" s="119">
        <f t="shared" si="35"/>
        <v>44592</v>
      </c>
      <c r="L233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36" s="221" t="s">
        <v>321</v>
      </c>
      <c r="N2336" s="221" t="s">
        <v>956</v>
      </c>
      <c r="O2336" s="221" t="s">
        <v>4</v>
      </c>
      <c r="P2336" s="221"/>
    </row>
    <row r="2337" spans="2:16" x14ac:dyDescent="0.25">
      <c r="B2337" s="221" t="s">
        <v>73</v>
      </c>
      <c r="C2337" s="257" t="s">
        <v>835</v>
      </c>
      <c r="D2337" s="258">
        <v>44650</v>
      </c>
      <c r="E2337" s="221" t="s">
        <v>337</v>
      </c>
      <c r="F2337" s="260" t="s">
        <v>129</v>
      </c>
      <c r="G2337" s="261">
        <v>1592.106</v>
      </c>
      <c r="H2337" s="123">
        <f>+ICF[[#This Row],[Сума във Валута]]/RESOURCE!$F$2</f>
        <v>492.03311731056283</v>
      </c>
      <c r="I2337" s="259" t="s">
        <v>338</v>
      </c>
      <c r="J2337" s="119"/>
      <c r="K2337" s="119">
        <f t="shared" si="35"/>
        <v>44592</v>
      </c>
      <c r="L233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37" s="221" t="s">
        <v>321</v>
      </c>
      <c r="N2337" s="221" t="s">
        <v>956</v>
      </c>
      <c r="O2337" s="221" t="s">
        <v>4</v>
      </c>
      <c r="P2337" s="221"/>
    </row>
    <row r="2338" spans="2:16" x14ac:dyDescent="0.25">
      <c r="B2338" s="221" t="s">
        <v>73</v>
      </c>
      <c r="C2338" s="257" t="s">
        <v>835</v>
      </c>
      <c r="D2338" s="258">
        <v>44712</v>
      </c>
      <c r="E2338" s="221" t="s">
        <v>337</v>
      </c>
      <c r="F2338" s="260" t="s">
        <v>129</v>
      </c>
      <c r="G2338" s="261">
        <v>2175.759</v>
      </c>
      <c r="H2338" s="123">
        <f>+ICF[[#This Row],[Сума във Валута]]/RESOURCE!$F$2</f>
        <v>672.40842210663925</v>
      </c>
      <c r="I2338" s="259" t="s">
        <v>338</v>
      </c>
      <c r="J2338" s="119"/>
      <c r="K2338" s="119">
        <f t="shared" si="35"/>
        <v>44592</v>
      </c>
      <c r="L233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38" s="221" t="s">
        <v>321</v>
      </c>
      <c r="N2338" s="221" t="s">
        <v>956</v>
      </c>
      <c r="O2338" s="221" t="s">
        <v>4</v>
      </c>
      <c r="P2338" s="221"/>
    </row>
    <row r="2339" spans="2:16" x14ac:dyDescent="0.25">
      <c r="B2339" s="221" t="s">
        <v>73</v>
      </c>
      <c r="C2339" s="257" t="s">
        <v>378</v>
      </c>
      <c r="D2339" s="258">
        <v>44588</v>
      </c>
      <c r="E2339" s="221" t="s">
        <v>337</v>
      </c>
      <c r="F2339" s="260" t="s">
        <v>129</v>
      </c>
      <c r="G2339" s="261">
        <v>3343.326</v>
      </c>
      <c r="H2339" s="123">
        <f>+ICF[[#This Row],[Сума във Валута]]/RESOURCE!$F$2</f>
        <v>1033.2396925615851</v>
      </c>
      <c r="I2339" s="259" t="s">
        <v>338</v>
      </c>
      <c r="J2339" s="119"/>
      <c r="K2339" s="119">
        <f t="shared" si="35"/>
        <v>44592</v>
      </c>
      <c r="L233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39" s="221" t="s">
        <v>321</v>
      </c>
      <c r="N2339" s="221" t="s">
        <v>956</v>
      </c>
      <c r="O2339" s="221" t="s">
        <v>4</v>
      </c>
      <c r="P2339" s="221"/>
    </row>
    <row r="2340" spans="2:16" x14ac:dyDescent="0.25">
      <c r="B2340" s="221" t="s">
        <v>73</v>
      </c>
      <c r="C2340" s="257" t="s">
        <v>378</v>
      </c>
      <c r="D2340" s="258">
        <v>44588</v>
      </c>
      <c r="E2340" s="221" t="s">
        <v>337</v>
      </c>
      <c r="F2340" s="260" t="s">
        <v>129</v>
      </c>
      <c r="G2340" s="261">
        <v>2948.47</v>
      </c>
      <c r="H2340" s="123">
        <f>+ICF[[#This Row],[Сума във Валута]]/RESOURCE!$F$2</f>
        <v>911.21124183733696</v>
      </c>
      <c r="I2340" s="259" t="s">
        <v>338</v>
      </c>
      <c r="J2340" s="119"/>
      <c r="K2340" s="119">
        <f t="shared" si="35"/>
        <v>44592</v>
      </c>
      <c r="L234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0" s="221" t="s">
        <v>321</v>
      </c>
      <c r="N2340" s="221" t="s">
        <v>956</v>
      </c>
      <c r="O2340" s="221" t="s">
        <v>4</v>
      </c>
      <c r="P2340" s="221"/>
    </row>
    <row r="2341" spans="2:16" x14ac:dyDescent="0.25">
      <c r="B2341" s="221" t="s">
        <v>73</v>
      </c>
      <c r="C2341" s="257" t="s">
        <v>378</v>
      </c>
      <c r="D2341" s="258">
        <v>44588</v>
      </c>
      <c r="E2341" s="221" t="s">
        <v>337</v>
      </c>
      <c r="F2341" s="260" t="s">
        <v>129</v>
      </c>
      <c r="G2341" s="261">
        <v>1933.4939999999999</v>
      </c>
      <c r="H2341" s="123">
        <f>+ICF[[#This Row],[Сума във Валута]]/RESOURCE!$F$2</f>
        <v>597.53752584392578</v>
      </c>
      <c r="I2341" s="259" t="s">
        <v>338</v>
      </c>
      <c r="J2341" s="119"/>
      <c r="K2341" s="119">
        <f t="shared" si="35"/>
        <v>44592</v>
      </c>
      <c r="L234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1" s="221" t="s">
        <v>321</v>
      </c>
      <c r="N2341" s="221" t="s">
        <v>956</v>
      </c>
      <c r="O2341" s="221" t="s">
        <v>4</v>
      </c>
      <c r="P2341" s="221"/>
    </row>
    <row r="2342" spans="2:16" x14ac:dyDescent="0.25">
      <c r="B2342" s="221" t="s">
        <v>73</v>
      </c>
      <c r="C2342" s="257" t="s">
        <v>378</v>
      </c>
      <c r="D2342" s="258">
        <v>44588</v>
      </c>
      <c r="E2342" s="221" t="s">
        <v>337</v>
      </c>
      <c r="F2342" s="260" t="s">
        <v>129</v>
      </c>
      <c r="G2342" s="261">
        <v>127.617</v>
      </c>
      <c r="H2342" s="123">
        <f>+ICF[[#This Row],[Сума във Валута]]/RESOURCE!$F$2</f>
        <v>39.439453360405714</v>
      </c>
      <c r="I2342" s="259" t="s">
        <v>338</v>
      </c>
      <c r="J2342" s="119"/>
      <c r="K2342" s="119">
        <f t="shared" si="35"/>
        <v>44592</v>
      </c>
      <c r="L234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2" s="221" t="s">
        <v>321</v>
      </c>
      <c r="N2342" s="221" t="s">
        <v>956</v>
      </c>
      <c r="O2342" s="221" t="s">
        <v>4</v>
      </c>
      <c r="P2342" s="221"/>
    </row>
    <row r="2343" spans="2:16" x14ac:dyDescent="0.25">
      <c r="B2343" s="221" t="s">
        <v>73</v>
      </c>
      <c r="C2343" s="257" t="s">
        <v>378</v>
      </c>
      <c r="D2343" s="258">
        <v>44588</v>
      </c>
      <c r="E2343" s="221" t="s">
        <v>337</v>
      </c>
      <c r="F2343" s="260" t="s">
        <v>129</v>
      </c>
      <c r="G2343" s="261">
        <v>3707.0189999999998</v>
      </c>
      <c r="H2343" s="123">
        <f>+ICF[[#This Row],[Сума във Валута]]/RESOURCE!$F$2</f>
        <v>1145.6373598865184</v>
      </c>
      <c r="I2343" s="259" t="s">
        <v>338</v>
      </c>
      <c r="J2343" s="119"/>
      <c r="K2343" s="119">
        <f t="shared" si="35"/>
        <v>44592</v>
      </c>
      <c r="L234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3" s="221" t="s">
        <v>321</v>
      </c>
      <c r="N2343" s="221" t="s">
        <v>956</v>
      </c>
      <c r="O2343" s="221" t="s">
        <v>4</v>
      </c>
      <c r="P2343" s="221"/>
    </row>
    <row r="2344" spans="2:16" x14ac:dyDescent="0.25">
      <c r="B2344" s="221" t="s">
        <v>73</v>
      </c>
      <c r="C2344" s="257" t="s">
        <v>378</v>
      </c>
      <c r="D2344" s="258">
        <v>44588</v>
      </c>
      <c r="E2344" s="221" t="s">
        <v>337</v>
      </c>
      <c r="F2344" s="260" t="s">
        <v>129</v>
      </c>
      <c r="G2344" s="261">
        <v>3050.6309999999999</v>
      </c>
      <c r="H2344" s="123">
        <f>+ICF[[#This Row],[Сума във Валута]]/RESOURCE!$F$2</f>
        <v>942.78363418908009</v>
      </c>
      <c r="I2344" s="259" t="s">
        <v>338</v>
      </c>
      <c r="J2344" s="119"/>
      <c r="K2344" s="119">
        <f t="shared" si="35"/>
        <v>44592</v>
      </c>
      <c r="L234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4" s="221" t="s">
        <v>321</v>
      </c>
      <c r="N2344" s="221" t="s">
        <v>956</v>
      </c>
      <c r="O2344" s="221" t="s">
        <v>4</v>
      </c>
      <c r="P2344" s="221"/>
    </row>
    <row r="2345" spans="2:16" x14ac:dyDescent="0.25">
      <c r="B2345" s="221" t="s">
        <v>73</v>
      </c>
      <c r="C2345" s="257" t="s">
        <v>378</v>
      </c>
      <c r="D2345" s="258">
        <v>44622</v>
      </c>
      <c r="E2345" s="221" t="s">
        <v>337</v>
      </c>
      <c r="F2345" s="260" t="s">
        <v>129</v>
      </c>
      <c r="G2345" s="261">
        <v>1784.585</v>
      </c>
      <c r="H2345" s="123">
        <f>+ICF[[#This Row],[Сума във Валута]]/RESOURCE!$F$2</f>
        <v>551.51787673413128</v>
      </c>
      <c r="I2345" s="259" t="s">
        <v>338</v>
      </c>
      <c r="J2345" s="119"/>
      <c r="K2345" s="119">
        <f t="shared" si="35"/>
        <v>44592</v>
      </c>
      <c r="L234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45" s="221" t="s">
        <v>321</v>
      </c>
      <c r="N2345" s="221" t="s">
        <v>956</v>
      </c>
      <c r="O2345" s="221" t="s">
        <v>4</v>
      </c>
      <c r="P2345" s="221"/>
    </row>
    <row r="2346" spans="2:16" x14ac:dyDescent="0.25">
      <c r="B2346" s="221" t="s">
        <v>73</v>
      </c>
      <c r="C2346" s="257" t="s">
        <v>1186</v>
      </c>
      <c r="D2346" s="258">
        <v>44583</v>
      </c>
      <c r="E2346" s="221" t="s">
        <v>337</v>
      </c>
      <c r="F2346" s="260" t="s">
        <v>129</v>
      </c>
      <c r="G2346" s="261">
        <v>-821.17100000000005</v>
      </c>
      <c r="H2346" s="123">
        <f>+ICF[[#This Row],[Сума във Валута]]/RESOURCE!$F$2</f>
        <v>-253.77916230139968</v>
      </c>
      <c r="I2346" s="259" t="s">
        <v>338</v>
      </c>
      <c r="J2346" s="119"/>
      <c r="K2346" s="119">
        <f t="shared" si="35"/>
        <v>44592</v>
      </c>
      <c r="L234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6" s="221" t="s">
        <v>321</v>
      </c>
      <c r="N2346" s="221" t="s">
        <v>956</v>
      </c>
      <c r="O2346" s="221" t="s">
        <v>4</v>
      </c>
      <c r="P2346" s="221"/>
    </row>
    <row r="2347" spans="2:16" x14ac:dyDescent="0.25">
      <c r="B2347" s="221" t="s">
        <v>73</v>
      </c>
      <c r="C2347" s="257" t="s">
        <v>1186</v>
      </c>
      <c r="D2347" s="258">
        <v>44591</v>
      </c>
      <c r="E2347" s="221" t="s">
        <v>337</v>
      </c>
      <c r="F2347" s="260" t="s">
        <v>129</v>
      </c>
      <c r="G2347" s="261">
        <v>821.17100000000005</v>
      </c>
      <c r="H2347" s="123">
        <f>+ICF[[#This Row],[Сума във Валута]]/RESOURCE!$F$2</f>
        <v>253.77916230139968</v>
      </c>
      <c r="I2347" s="259" t="s">
        <v>338</v>
      </c>
      <c r="J2347" s="119"/>
      <c r="K2347" s="119">
        <f t="shared" si="35"/>
        <v>44592</v>
      </c>
      <c r="L234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7" s="221" t="s">
        <v>321</v>
      </c>
      <c r="N2347" s="221" t="s">
        <v>956</v>
      </c>
      <c r="O2347" s="221" t="s">
        <v>4</v>
      </c>
      <c r="P2347" s="221"/>
    </row>
    <row r="2348" spans="2:16" x14ac:dyDescent="0.25">
      <c r="B2348" s="221" t="s">
        <v>73</v>
      </c>
      <c r="C2348" s="257" t="s">
        <v>1186</v>
      </c>
      <c r="D2348" s="258">
        <v>44622</v>
      </c>
      <c r="E2348" s="221" t="s">
        <v>337</v>
      </c>
      <c r="F2348" s="260" t="s">
        <v>129</v>
      </c>
      <c r="G2348" s="261">
        <v>226.93100000000001</v>
      </c>
      <c r="H2348" s="123">
        <f>+ICF[[#This Row],[Сума във Валута]]/RESOURCE!$F$2</f>
        <v>70.131993312256441</v>
      </c>
      <c r="I2348" s="259" t="s">
        <v>338</v>
      </c>
      <c r="J2348" s="119"/>
      <c r="K2348" s="119">
        <f t="shared" si="35"/>
        <v>44592</v>
      </c>
      <c r="L234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48" s="221" t="s">
        <v>321</v>
      </c>
      <c r="N2348" s="221" t="s">
        <v>956</v>
      </c>
      <c r="O2348" s="221" t="s">
        <v>4</v>
      </c>
      <c r="P2348" s="221"/>
    </row>
    <row r="2349" spans="2:16" x14ac:dyDescent="0.25">
      <c r="B2349" s="221" t="s">
        <v>73</v>
      </c>
      <c r="C2349" s="257" t="s">
        <v>794</v>
      </c>
      <c r="D2349" s="258">
        <v>43156</v>
      </c>
      <c r="E2349" s="221" t="s">
        <v>337</v>
      </c>
      <c r="F2349" s="260" t="s">
        <v>129</v>
      </c>
      <c r="G2349" s="261">
        <v>-0.6</v>
      </c>
      <c r="H2349" s="123">
        <f>+ICF[[#This Row],[Сума във Валута]]/RESOURCE!$F$2</f>
        <v>-0.18542727078871488</v>
      </c>
      <c r="I2349" s="259" t="s">
        <v>338</v>
      </c>
      <c r="J2349" s="119"/>
      <c r="K2349" s="119">
        <f t="shared" si="35"/>
        <v>44592</v>
      </c>
      <c r="L234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49" s="221" t="s">
        <v>321</v>
      </c>
      <c r="N2349" s="221" t="s">
        <v>956</v>
      </c>
      <c r="O2349" s="221" t="s">
        <v>4</v>
      </c>
      <c r="P2349" s="221"/>
    </row>
    <row r="2350" spans="2:16" x14ac:dyDescent="0.25">
      <c r="B2350" s="221" t="s">
        <v>73</v>
      </c>
      <c r="C2350" s="257" t="s">
        <v>794</v>
      </c>
      <c r="D2350" s="258">
        <v>44588</v>
      </c>
      <c r="E2350" s="221" t="s">
        <v>337</v>
      </c>
      <c r="F2350" s="260" t="s">
        <v>129</v>
      </c>
      <c r="G2350" s="261">
        <v>1273.201</v>
      </c>
      <c r="H2350" s="123">
        <f>+ICF[[#This Row],[Сума във Валута]]/RESOURCE!$F$2</f>
        <v>393.47697765910431</v>
      </c>
      <c r="I2350" s="259" t="s">
        <v>338</v>
      </c>
      <c r="J2350" s="119"/>
      <c r="K2350" s="119">
        <f t="shared" si="35"/>
        <v>44592</v>
      </c>
      <c r="L235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50" s="221" t="s">
        <v>321</v>
      </c>
      <c r="N2350" s="221" t="s">
        <v>956</v>
      </c>
      <c r="O2350" s="221" t="s">
        <v>4</v>
      </c>
      <c r="P2350" s="221"/>
    </row>
    <row r="2351" spans="2:16" x14ac:dyDescent="0.25">
      <c r="B2351" s="221" t="s">
        <v>73</v>
      </c>
      <c r="C2351" s="257" t="s">
        <v>794</v>
      </c>
      <c r="D2351" s="258">
        <v>44622</v>
      </c>
      <c r="E2351" s="221" t="s">
        <v>337</v>
      </c>
      <c r="F2351" s="260" t="s">
        <v>129</v>
      </c>
      <c r="G2351" s="261">
        <v>4460.0190000000002</v>
      </c>
      <c r="H2351" s="123">
        <f>+ICF[[#This Row],[Сума във Валута]]/RESOURCE!$F$2</f>
        <v>1378.3485847263557</v>
      </c>
      <c r="I2351" s="259" t="s">
        <v>338</v>
      </c>
      <c r="J2351" s="119"/>
      <c r="K2351" s="119">
        <f t="shared" si="35"/>
        <v>44592</v>
      </c>
      <c r="L235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51" s="221" t="s">
        <v>321</v>
      </c>
      <c r="N2351" s="221" t="s">
        <v>956</v>
      </c>
      <c r="O2351" s="221" t="s">
        <v>4</v>
      </c>
      <c r="P2351" s="221"/>
    </row>
    <row r="2352" spans="2:16" x14ac:dyDescent="0.25">
      <c r="B2352" s="221" t="s">
        <v>73</v>
      </c>
      <c r="C2352" s="257" t="s">
        <v>926</v>
      </c>
      <c r="D2352" s="258">
        <v>44589</v>
      </c>
      <c r="E2352" s="221" t="s">
        <v>337</v>
      </c>
      <c r="F2352" s="260" t="s">
        <v>129</v>
      </c>
      <c r="G2352" s="261">
        <v>12.749000000000001</v>
      </c>
      <c r="H2352" s="123">
        <f>+ICF[[#This Row],[Сума във Валута]]/RESOURCE!$F$2</f>
        <v>3.9400204588088772</v>
      </c>
      <c r="I2352" s="259" t="s">
        <v>338</v>
      </c>
      <c r="J2352" s="119"/>
      <c r="K2352" s="119">
        <f t="shared" si="35"/>
        <v>44592</v>
      </c>
      <c r="L235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52" s="221" t="s">
        <v>321</v>
      </c>
      <c r="N2352" s="221" t="s">
        <v>956</v>
      </c>
      <c r="O2352" s="221" t="s">
        <v>4</v>
      </c>
      <c r="P2352" s="221"/>
    </row>
    <row r="2353" spans="2:16" x14ac:dyDescent="0.25">
      <c r="B2353" s="221" t="s">
        <v>73</v>
      </c>
      <c r="C2353" s="257" t="s">
        <v>787</v>
      </c>
      <c r="D2353" s="258">
        <v>44682</v>
      </c>
      <c r="E2353" s="221" t="s">
        <v>337</v>
      </c>
      <c r="F2353" s="260" t="s">
        <v>129</v>
      </c>
      <c r="G2353" s="261">
        <v>2022.002</v>
      </c>
      <c r="H2353" s="123">
        <f>+ICF[[#This Row],[Сума във Валута]]/RESOURCE!$F$2</f>
        <v>624.89052064887176</v>
      </c>
      <c r="I2353" s="259" t="s">
        <v>338</v>
      </c>
      <c r="J2353" s="119"/>
      <c r="K2353" s="119">
        <f t="shared" si="35"/>
        <v>44592</v>
      </c>
      <c r="L235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53" s="221" t="s">
        <v>321</v>
      </c>
      <c r="N2353" s="221" t="s">
        <v>956</v>
      </c>
      <c r="O2353" s="221" t="s">
        <v>4</v>
      </c>
      <c r="P2353" s="221"/>
    </row>
    <row r="2354" spans="2:16" x14ac:dyDescent="0.25">
      <c r="B2354" s="221" t="s">
        <v>73</v>
      </c>
      <c r="C2354" s="257" t="s">
        <v>1328</v>
      </c>
      <c r="D2354" s="258">
        <v>44538</v>
      </c>
      <c r="E2354" s="221" t="s">
        <v>337</v>
      </c>
      <c r="F2354" s="260" t="s">
        <v>129</v>
      </c>
      <c r="G2354" s="261">
        <v>-222.673</v>
      </c>
      <c r="H2354" s="123">
        <f>+ICF[[#This Row],[Сума във Валута]]/RESOURCE!$F$2</f>
        <v>-68.816077780559183</v>
      </c>
      <c r="I2354" s="259" t="s">
        <v>338</v>
      </c>
      <c r="J2354" s="119"/>
      <c r="K2354" s="119">
        <f t="shared" si="35"/>
        <v>44592</v>
      </c>
      <c r="L235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54" s="221" t="s">
        <v>321</v>
      </c>
      <c r="N2354" s="221" t="s">
        <v>956</v>
      </c>
      <c r="O2354" s="221" t="s">
        <v>4</v>
      </c>
      <c r="P2354" s="221"/>
    </row>
    <row r="2355" spans="2:16" x14ac:dyDescent="0.25">
      <c r="B2355" s="221" t="s">
        <v>73</v>
      </c>
      <c r="C2355" s="257" t="s">
        <v>1328</v>
      </c>
      <c r="D2355" s="258">
        <v>44559</v>
      </c>
      <c r="E2355" s="221" t="s">
        <v>337</v>
      </c>
      <c r="F2355" s="260" t="s">
        <v>129</v>
      </c>
      <c r="G2355" s="261">
        <v>222.673</v>
      </c>
      <c r="H2355" s="123">
        <f>+ICF[[#This Row],[Сума във Валута]]/RESOURCE!$F$2</f>
        <v>68.816077780559183</v>
      </c>
      <c r="I2355" s="259" t="s">
        <v>338</v>
      </c>
      <c r="J2355" s="119"/>
      <c r="K2355" s="119">
        <f t="shared" si="35"/>
        <v>44592</v>
      </c>
      <c r="L235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55" s="221" t="s">
        <v>321</v>
      </c>
      <c r="N2355" s="221" t="s">
        <v>956</v>
      </c>
      <c r="O2355" s="221" t="s">
        <v>4</v>
      </c>
      <c r="P2355" s="221"/>
    </row>
    <row r="2356" spans="2:16" x14ac:dyDescent="0.25">
      <c r="B2356" s="221" t="s">
        <v>73</v>
      </c>
      <c r="C2356" s="257" t="s">
        <v>1187</v>
      </c>
      <c r="D2356" s="258">
        <v>44622</v>
      </c>
      <c r="E2356" s="221" t="s">
        <v>337</v>
      </c>
      <c r="F2356" s="260" t="s">
        <v>129</v>
      </c>
      <c r="G2356" s="261">
        <v>1889.704</v>
      </c>
      <c r="H2356" s="123">
        <f>+ICF[[#This Row],[Сума във Валута]]/RESOURCE!$F$2</f>
        <v>584.00442553086282</v>
      </c>
      <c r="I2356" s="259" t="s">
        <v>338</v>
      </c>
      <c r="J2356" s="119"/>
      <c r="K2356" s="119">
        <f t="shared" si="35"/>
        <v>44592</v>
      </c>
      <c r="L235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356" s="221" t="s">
        <v>321</v>
      </c>
      <c r="N2356" s="221" t="s">
        <v>956</v>
      </c>
      <c r="O2356" s="221" t="s">
        <v>4</v>
      </c>
      <c r="P2356" s="221"/>
    </row>
    <row r="2357" spans="2:16" x14ac:dyDescent="0.25">
      <c r="B2357" s="221" t="s">
        <v>73</v>
      </c>
      <c r="C2357" s="257" t="s">
        <v>1329</v>
      </c>
      <c r="D2357" s="258">
        <v>44712</v>
      </c>
      <c r="E2357" s="221" t="s">
        <v>337</v>
      </c>
      <c r="F2357" s="260" t="s">
        <v>129</v>
      </c>
      <c r="G2357" s="261">
        <v>1926.954</v>
      </c>
      <c r="H2357" s="123">
        <f>+ICF[[#This Row],[Сума във Валута]]/RESOURCE!$F$2</f>
        <v>595.51636859232883</v>
      </c>
      <c r="I2357" s="259" t="s">
        <v>338</v>
      </c>
      <c r="J2357" s="119"/>
      <c r="K2357" s="119">
        <f t="shared" si="35"/>
        <v>44592</v>
      </c>
      <c r="L235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57" s="221" t="s">
        <v>321</v>
      </c>
      <c r="N2357" s="221" t="s">
        <v>956</v>
      </c>
      <c r="O2357" s="221" t="s">
        <v>4</v>
      </c>
      <c r="P2357" s="221"/>
    </row>
    <row r="2358" spans="2:16" x14ac:dyDescent="0.25">
      <c r="B2358" s="221" t="s">
        <v>73</v>
      </c>
      <c r="C2358" s="257" t="s">
        <v>766</v>
      </c>
      <c r="D2358" s="258">
        <v>44682</v>
      </c>
      <c r="E2358" s="221" t="s">
        <v>337</v>
      </c>
      <c r="F2358" s="260" t="s">
        <v>129</v>
      </c>
      <c r="G2358" s="261">
        <v>3181.4560000000001</v>
      </c>
      <c r="H2358" s="123">
        <f>+ICF[[#This Row],[Сума във Валута]]/RESOURCE!$F$2</f>
        <v>983.21450535730298</v>
      </c>
      <c r="I2358" s="259" t="s">
        <v>338</v>
      </c>
      <c r="J2358" s="119"/>
      <c r="K2358" s="119">
        <f t="shared" si="35"/>
        <v>44592</v>
      </c>
      <c r="L235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58" s="221" t="s">
        <v>321</v>
      </c>
      <c r="N2358" s="221" t="s">
        <v>956</v>
      </c>
      <c r="O2358" s="221" t="s">
        <v>4</v>
      </c>
      <c r="P2358" s="221"/>
    </row>
    <row r="2359" spans="2:16" x14ac:dyDescent="0.25">
      <c r="B2359" s="221" t="s">
        <v>73</v>
      </c>
      <c r="C2359" s="257" t="s">
        <v>819</v>
      </c>
      <c r="D2359" s="258">
        <v>44160</v>
      </c>
      <c r="E2359" s="221" t="s">
        <v>337</v>
      </c>
      <c r="F2359" s="260" t="s">
        <v>129</v>
      </c>
      <c r="G2359" s="261">
        <v>-0.02</v>
      </c>
      <c r="H2359" s="123">
        <f>+ICF[[#This Row],[Сума във Валута]]/RESOURCE!$F$2</f>
        <v>-6.1809090262904967E-3</v>
      </c>
      <c r="I2359" s="259" t="s">
        <v>338</v>
      </c>
      <c r="J2359" s="119"/>
      <c r="K2359" s="119">
        <f t="shared" si="35"/>
        <v>44592</v>
      </c>
      <c r="L235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59" s="221" t="s">
        <v>321</v>
      </c>
      <c r="N2359" s="221" t="s">
        <v>956</v>
      </c>
      <c r="O2359" s="221" t="s">
        <v>4</v>
      </c>
      <c r="P2359" s="221"/>
    </row>
    <row r="2360" spans="2:16" x14ac:dyDescent="0.25">
      <c r="B2360" s="221" t="s">
        <v>73</v>
      </c>
      <c r="C2360" s="257" t="s">
        <v>819</v>
      </c>
      <c r="D2360" s="258">
        <v>44712</v>
      </c>
      <c r="E2360" s="221" t="s">
        <v>337</v>
      </c>
      <c r="F2360" s="260" t="s">
        <v>129</v>
      </c>
      <c r="G2360" s="261">
        <v>6212.2209999999995</v>
      </c>
      <c r="H2360" s="123">
        <f>+ICF[[#This Row],[Сума във Валута]]/RESOURCE!$F$2</f>
        <v>1919.8586426105685</v>
      </c>
      <c r="I2360" s="259" t="s">
        <v>338</v>
      </c>
      <c r="J2360" s="119"/>
      <c r="K2360" s="119">
        <f t="shared" si="35"/>
        <v>44592</v>
      </c>
      <c r="L236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60" s="221" t="s">
        <v>321</v>
      </c>
      <c r="N2360" s="221" t="s">
        <v>956</v>
      </c>
      <c r="O2360" s="221" t="s">
        <v>4</v>
      </c>
      <c r="P2360" s="221"/>
    </row>
    <row r="2361" spans="2:16" x14ac:dyDescent="0.25">
      <c r="B2361" s="221" t="s">
        <v>73</v>
      </c>
      <c r="C2361" s="257" t="s">
        <v>1330</v>
      </c>
      <c r="D2361" s="258">
        <v>44672</v>
      </c>
      <c r="E2361" s="221" t="s">
        <v>337</v>
      </c>
      <c r="F2361" s="260" t="s">
        <v>129</v>
      </c>
      <c r="G2361" s="261">
        <v>110.973</v>
      </c>
      <c r="H2361" s="123">
        <f>+ICF[[#This Row],[Сума във Валута]]/RESOURCE!$F$2</f>
        <v>34.295700868726762</v>
      </c>
      <c r="I2361" s="259" t="s">
        <v>338</v>
      </c>
      <c r="J2361" s="119"/>
      <c r="K2361" s="119">
        <f t="shared" si="35"/>
        <v>44592</v>
      </c>
      <c r="L236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61" s="221" t="s">
        <v>321</v>
      </c>
      <c r="N2361" s="221" t="s">
        <v>956</v>
      </c>
      <c r="O2361" s="221" t="s">
        <v>4</v>
      </c>
      <c r="P2361" s="221"/>
    </row>
    <row r="2362" spans="2:16" x14ac:dyDescent="0.25">
      <c r="B2362" s="221" t="s">
        <v>73</v>
      </c>
      <c r="C2362" s="257" t="s">
        <v>1330</v>
      </c>
      <c r="D2362" s="258">
        <v>44672</v>
      </c>
      <c r="E2362" s="221" t="s">
        <v>337</v>
      </c>
      <c r="F2362" s="260" t="s">
        <v>129</v>
      </c>
      <c r="G2362" s="261">
        <v>110.973</v>
      </c>
      <c r="H2362" s="123">
        <f>+ICF[[#This Row],[Сума във Валута]]/RESOURCE!$F$2</f>
        <v>34.295700868726762</v>
      </c>
      <c r="I2362" s="259" t="s">
        <v>338</v>
      </c>
      <c r="J2362" s="119"/>
      <c r="K2362" s="119">
        <f t="shared" si="35"/>
        <v>44592</v>
      </c>
      <c r="L236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62" s="221" t="s">
        <v>321</v>
      </c>
      <c r="N2362" s="221" t="s">
        <v>956</v>
      </c>
      <c r="O2362" s="221" t="s">
        <v>4</v>
      </c>
      <c r="P2362" s="221"/>
    </row>
    <row r="2363" spans="2:16" x14ac:dyDescent="0.25">
      <c r="B2363" s="221" t="s">
        <v>73</v>
      </c>
      <c r="C2363" s="257" t="s">
        <v>1330</v>
      </c>
      <c r="D2363" s="258">
        <v>44680</v>
      </c>
      <c r="E2363" s="221" t="s">
        <v>337</v>
      </c>
      <c r="F2363" s="260" t="s">
        <v>129</v>
      </c>
      <c r="G2363" s="261">
        <v>2088.39</v>
      </c>
      <c r="H2363" s="123">
        <f>+ICF[[#This Row],[Сума във Валута]]/RESOURCE!$F$2</f>
        <v>645.40743007074047</v>
      </c>
      <c r="I2363" s="259" t="s">
        <v>338</v>
      </c>
      <c r="J2363" s="119"/>
      <c r="K2363" s="119">
        <f t="shared" si="35"/>
        <v>44592</v>
      </c>
      <c r="L236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63" s="221" t="s">
        <v>321</v>
      </c>
      <c r="N2363" s="221" t="s">
        <v>956</v>
      </c>
      <c r="O2363" s="221" t="s">
        <v>4</v>
      </c>
      <c r="P2363" s="221"/>
    </row>
    <row r="2364" spans="2:16" x14ac:dyDescent="0.25">
      <c r="B2364" s="221" t="s">
        <v>73</v>
      </c>
      <c r="C2364" s="257" t="s">
        <v>638</v>
      </c>
      <c r="D2364" s="258">
        <v>44742</v>
      </c>
      <c r="E2364" s="221" t="s">
        <v>337</v>
      </c>
      <c r="F2364" s="260" t="s">
        <v>129</v>
      </c>
      <c r="G2364" s="261">
        <v>2263.0590000000002</v>
      </c>
      <c r="H2364" s="123">
        <f>+ICF[[#This Row],[Сума във Валута]]/RESOURCE!$F$2</f>
        <v>699.38809000639731</v>
      </c>
      <c r="I2364" s="259" t="s">
        <v>338</v>
      </c>
      <c r="J2364" s="119"/>
      <c r="K2364" s="119">
        <f t="shared" si="35"/>
        <v>44592</v>
      </c>
      <c r="L236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64" s="221" t="s">
        <v>321</v>
      </c>
      <c r="N2364" s="221" t="s">
        <v>956</v>
      </c>
      <c r="O2364" s="221" t="s">
        <v>4</v>
      </c>
      <c r="P2364" s="221"/>
    </row>
    <row r="2365" spans="2:16" x14ac:dyDescent="0.25">
      <c r="B2365" s="221" t="s">
        <v>73</v>
      </c>
      <c r="C2365" s="257" t="s">
        <v>1331</v>
      </c>
      <c r="D2365" s="258">
        <v>44649</v>
      </c>
      <c r="E2365" s="221" t="s">
        <v>337</v>
      </c>
      <c r="F2365" s="260" t="s">
        <v>129</v>
      </c>
      <c r="G2365" s="261">
        <v>813.92600000000004</v>
      </c>
      <c r="H2365" s="123">
        <f>+ICF[[#This Row],[Сума във Валута]]/RESOURCE!$F$2</f>
        <v>251.54012800662593</v>
      </c>
      <c r="I2365" s="259" t="s">
        <v>338</v>
      </c>
      <c r="J2365" s="119"/>
      <c r="K2365" s="119">
        <f t="shared" si="35"/>
        <v>44592</v>
      </c>
      <c r="L236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365" s="221" t="s">
        <v>321</v>
      </c>
      <c r="N2365" s="221" t="s">
        <v>956</v>
      </c>
      <c r="O2365" s="221" t="s">
        <v>4</v>
      </c>
      <c r="P2365" s="221"/>
    </row>
    <row r="2366" spans="2:16" x14ac:dyDescent="0.25">
      <c r="B2366" s="221" t="s">
        <v>73</v>
      </c>
      <c r="C2366" s="257" t="s">
        <v>357</v>
      </c>
      <c r="D2366" s="258">
        <v>39477</v>
      </c>
      <c r="E2366" s="221" t="s">
        <v>337</v>
      </c>
      <c r="F2366" s="260" t="s">
        <v>129</v>
      </c>
      <c r="G2366" s="261">
        <v>214.07900000000001</v>
      </c>
      <c r="H2366" s="123">
        <f>+ICF[[#This Row],[Сума във Валута]]/RESOURCE!$F$2</f>
        <v>66.160141171962167</v>
      </c>
      <c r="I2366" s="259" t="s">
        <v>338</v>
      </c>
      <c r="J2366" s="119"/>
      <c r="K2366" s="119">
        <f t="shared" si="35"/>
        <v>44592</v>
      </c>
      <c r="L236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66" s="221" t="s">
        <v>321</v>
      </c>
      <c r="N2366" s="221" t="s">
        <v>956</v>
      </c>
      <c r="O2366" s="221" t="s">
        <v>4</v>
      </c>
      <c r="P2366" s="221"/>
    </row>
    <row r="2367" spans="2:16" x14ac:dyDescent="0.25">
      <c r="B2367" s="221" t="s">
        <v>73</v>
      </c>
      <c r="C2367" s="257" t="s">
        <v>357</v>
      </c>
      <c r="D2367" s="258">
        <v>40559</v>
      </c>
      <c r="E2367" s="221" t="s">
        <v>337</v>
      </c>
      <c r="F2367" s="260" t="s">
        <v>129</v>
      </c>
      <c r="G2367" s="261">
        <v>158.72</v>
      </c>
      <c r="H2367" s="123">
        <f>+ICF[[#This Row],[Сума във Валута]]/RESOURCE!$F$2</f>
        <v>49.051694032641379</v>
      </c>
      <c r="I2367" s="259" t="s">
        <v>338</v>
      </c>
      <c r="J2367" s="119"/>
      <c r="K2367" s="119">
        <f t="shared" si="35"/>
        <v>44592</v>
      </c>
      <c r="L236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67" s="221" t="s">
        <v>321</v>
      </c>
      <c r="N2367" s="221" t="s">
        <v>956</v>
      </c>
      <c r="O2367" s="221" t="s">
        <v>4</v>
      </c>
      <c r="P2367" s="221"/>
    </row>
    <row r="2368" spans="2:16" x14ac:dyDescent="0.25">
      <c r="B2368" s="221" t="s">
        <v>73</v>
      </c>
      <c r="C2368" s="257" t="s">
        <v>357</v>
      </c>
      <c r="D2368" s="258">
        <v>40573</v>
      </c>
      <c r="E2368" s="221" t="s">
        <v>337</v>
      </c>
      <c r="F2368" s="260" t="s">
        <v>129</v>
      </c>
      <c r="G2368" s="261">
        <v>-251.898</v>
      </c>
      <c r="H2368" s="123">
        <f>+ICF[[#This Row],[Сума във Валута]]/RESOURCE!$F$2</f>
        <v>-77.847931095226173</v>
      </c>
      <c r="I2368" s="259" t="s">
        <v>338</v>
      </c>
      <c r="J2368" s="119"/>
      <c r="K2368" s="119">
        <f t="shared" si="35"/>
        <v>44592</v>
      </c>
      <c r="L236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68" s="221" t="s">
        <v>321</v>
      </c>
      <c r="N2368" s="221" t="s">
        <v>956</v>
      </c>
      <c r="O2368" s="221" t="s">
        <v>4</v>
      </c>
      <c r="P2368" s="221"/>
    </row>
    <row r="2369" spans="2:16" x14ac:dyDescent="0.25">
      <c r="B2369" s="221" t="s">
        <v>73</v>
      </c>
      <c r="C2369" s="257" t="s">
        <v>357</v>
      </c>
      <c r="D2369" s="258">
        <v>40689</v>
      </c>
      <c r="E2369" s="221" t="s">
        <v>337</v>
      </c>
      <c r="F2369" s="260" t="s">
        <v>129</v>
      </c>
      <c r="G2369" s="261">
        <v>-0.3</v>
      </c>
      <c r="H2369" s="123">
        <f>+ICF[[#This Row],[Сума във Валута]]/RESOURCE!$F$2</f>
        <v>-9.2713635394357438E-2</v>
      </c>
      <c r="I2369" s="259" t="s">
        <v>338</v>
      </c>
      <c r="J2369" s="119"/>
      <c r="K2369" s="119">
        <f t="shared" si="35"/>
        <v>44592</v>
      </c>
      <c r="L236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69" s="221" t="s">
        <v>321</v>
      </c>
      <c r="N2369" s="221" t="s">
        <v>956</v>
      </c>
      <c r="O2369" s="221" t="s">
        <v>4</v>
      </c>
      <c r="P2369" s="221"/>
    </row>
    <row r="2370" spans="2:16" x14ac:dyDescent="0.25">
      <c r="B2370" s="221" t="s">
        <v>73</v>
      </c>
      <c r="C2370" s="257" t="s">
        <v>357</v>
      </c>
      <c r="D2370" s="258">
        <v>41152</v>
      </c>
      <c r="E2370" s="221" t="s">
        <v>337</v>
      </c>
      <c r="F2370" s="260" t="s">
        <v>129</v>
      </c>
      <c r="G2370" s="261">
        <v>1031.905</v>
      </c>
      <c r="H2370" s="123">
        <f>+ICF[[#This Row],[Сума във Валута]]/RESOURCE!$F$2</f>
        <v>318.90554643871474</v>
      </c>
      <c r="I2370" s="259" t="s">
        <v>338</v>
      </c>
      <c r="J2370" s="119"/>
      <c r="K2370" s="119">
        <f>$K$1</f>
        <v>44592</v>
      </c>
      <c r="L237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0" s="221" t="s">
        <v>321</v>
      </c>
      <c r="N2370" s="221" t="s">
        <v>956</v>
      </c>
      <c r="O2370" s="221" t="s">
        <v>4</v>
      </c>
      <c r="P2370" s="221"/>
    </row>
    <row r="2371" spans="2:16" x14ac:dyDescent="0.25">
      <c r="B2371" s="221" t="s">
        <v>73</v>
      </c>
      <c r="C2371" s="257" t="s">
        <v>357</v>
      </c>
      <c r="D2371" s="258">
        <v>41200</v>
      </c>
      <c r="E2371" s="221" t="s">
        <v>337</v>
      </c>
      <c r="F2371" s="260" t="s">
        <v>129</v>
      </c>
      <c r="G2371" s="261">
        <v>473.94600000000003</v>
      </c>
      <c r="H2371" s="123">
        <f>+ICF[[#This Row],[Сума във Валута]]/RESOURCE!$F$2</f>
        <v>146.47085546871378</v>
      </c>
      <c r="I2371" s="259" t="s">
        <v>338</v>
      </c>
      <c r="J2371" s="119"/>
      <c r="K2371" s="119">
        <f>$K$1</f>
        <v>44592</v>
      </c>
      <c r="L237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1" s="221" t="s">
        <v>321</v>
      </c>
      <c r="N2371" s="221" t="s">
        <v>956</v>
      </c>
      <c r="O2371" s="221" t="s">
        <v>4</v>
      </c>
      <c r="P2371" s="221"/>
    </row>
    <row r="2372" spans="2:16" x14ac:dyDescent="0.25">
      <c r="B2372" s="221" t="s">
        <v>73</v>
      </c>
      <c r="C2372" s="257" t="s">
        <v>357</v>
      </c>
      <c r="D2372" s="258">
        <v>42207</v>
      </c>
      <c r="E2372" s="221" t="s">
        <v>337</v>
      </c>
      <c r="F2372" s="260" t="s">
        <v>129</v>
      </c>
      <c r="G2372" s="261">
        <v>1109.7</v>
      </c>
      <c r="H2372" s="123">
        <f>+ICF[[#This Row],[Сума във Валута]]/RESOURCE!$F$2</f>
        <v>342.94773732372823</v>
      </c>
      <c r="I2372" s="259" t="s">
        <v>338</v>
      </c>
      <c r="J2372" s="119"/>
      <c r="K2372" s="119">
        <f>$K$1</f>
        <v>44592</v>
      </c>
      <c r="L237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2" s="221" t="s">
        <v>321</v>
      </c>
      <c r="N2372" s="221" t="s">
        <v>956</v>
      </c>
      <c r="O2372" s="221" t="s">
        <v>4</v>
      </c>
      <c r="P2372" s="221"/>
    </row>
    <row r="2373" spans="2:16" x14ac:dyDescent="0.25">
      <c r="B2373" s="221" t="s">
        <v>73</v>
      </c>
      <c r="C2373" s="257" t="s">
        <v>357</v>
      </c>
      <c r="D2373" s="258">
        <v>42357</v>
      </c>
      <c r="E2373" s="221" t="s">
        <v>337</v>
      </c>
      <c r="F2373" s="260" t="s">
        <v>129</v>
      </c>
      <c r="G2373" s="261">
        <v>414.68</v>
      </c>
      <c r="H2373" s="123">
        <f>+ICF[[#This Row],[Сума във Валута]]/RESOURCE!$F$2</f>
        <v>128.15496775110716</v>
      </c>
      <c r="I2373" s="259" t="s">
        <v>338</v>
      </c>
      <c r="J2373" s="119"/>
      <c r="K2373" s="119">
        <f>$K$1</f>
        <v>44592</v>
      </c>
      <c r="L237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3" s="221" t="s">
        <v>321</v>
      </c>
      <c r="N2373" s="221" t="s">
        <v>956</v>
      </c>
      <c r="O2373" s="221" t="s">
        <v>4</v>
      </c>
      <c r="P2373" s="221"/>
    </row>
    <row r="2374" spans="2:16" x14ac:dyDescent="0.25">
      <c r="B2374" s="221" t="s">
        <v>73</v>
      </c>
      <c r="C2374" s="257" t="s">
        <v>357</v>
      </c>
      <c r="D2374" s="258">
        <v>44503</v>
      </c>
      <c r="E2374" s="221" t="s">
        <v>337</v>
      </c>
      <c r="F2374" s="260" t="s">
        <v>129</v>
      </c>
      <c r="G2374" s="261">
        <v>309.995</v>
      </c>
      <c r="H2374" s="123">
        <f>+ICF[[#This Row],[Сума във Валута]]/RESOURCE!$F$2</f>
        <v>95.802544680246129</v>
      </c>
      <c r="I2374" s="259" t="s">
        <v>338</v>
      </c>
      <c r="J2374" s="119"/>
      <c r="K2374" s="119">
        <f>$K$1</f>
        <v>44592</v>
      </c>
      <c r="L237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4" s="221" t="s">
        <v>321</v>
      </c>
      <c r="N2374" s="221" t="s">
        <v>956</v>
      </c>
      <c r="O2374" s="221" t="s">
        <v>4</v>
      </c>
      <c r="P2374" s="221"/>
    </row>
    <row r="2375" spans="2:16" x14ac:dyDescent="0.25">
      <c r="B2375" s="221" t="s">
        <v>73</v>
      </c>
      <c r="C2375" s="257" t="s">
        <v>357</v>
      </c>
      <c r="D2375" s="258">
        <v>44566</v>
      </c>
      <c r="E2375" s="221" t="s">
        <v>337</v>
      </c>
      <c r="F2375" s="260" t="s">
        <v>129</v>
      </c>
      <c r="G2375" s="261">
        <v>954.98</v>
      </c>
      <c r="H2375" s="123">
        <f>+ICF[[#This Row],[Сума във Валута]]/RESOURCE!$F$2</f>
        <v>295.13222509634494</v>
      </c>
      <c r="I2375" s="259" t="s">
        <v>338</v>
      </c>
      <c r="J2375" s="119"/>
      <c r="K2375" s="119">
        <f>$K$1</f>
        <v>44592</v>
      </c>
      <c r="L237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5" s="221" t="s">
        <v>321</v>
      </c>
      <c r="N2375" s="221" t="s">
        <v>956</v>
      </c>
      <c r="O2375" s="221" t="s">
        <v>4</v>
      </c>
      <c r="P2375" s="221"/>
    </row>
    <row r="2376" spans="2:16" x14ac:dyDescent="0.25">
      <c r="B2376" s="221" t="s">
        <v>73</v>
      </c>
      <c r="C2376" s="257" t="s">
        <v>357</v>
      </c>
      <c r="D2376" s="258">
        <v>44568</v>
      </c>
      <c r="E2376" s="221" t="s">
        <v>337</v>
      </c>
      <c r="F2376" s="260" t="s">
        <v>129</v>
      </c>
      <c r="G2376" s="261">
        <v>182.07499999999999</v>
      </c>
      <c r="H2376" s="123">
        <f>+ICF[[#This Row],[Сума във Валута]]/RESOURCE!$F$2</f>
        <v>56.269450548092102</v>
      </c>
      <c r="I2376" s="259" t="s">
        <v>338</v>
      </c>
      <c r="J2376" s="119"/>
      <c r="K2376" s="119">
        <f>$K$1</f>
        <v>44592</v>
      </c>
      <c r="L237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6" s="221" t="s">
        <v>321</v>
      </c>
      <c r="N2376" s="221" t="s">
        <v>956</v>
      </c>
      <c r="O2376" s="221" t="s">
        <v>4</v>
      </c>
      <c r="P2376" s="221"/>
    </row>
    <row r="2377" spans="2:16" x14ac:dyDescent="0.25">
      <c r="B2377" s="221" t="s">
        <v>73</v>
      </c>
      <c r="C2377" s="257" t="s">
        <v>1332</v>
      </c>
      <c r="D2377" s="258">
        <v>44552</v>
      </c>
      <c r="E2377" s="221" t="s">
        <v>337</v>
      </c>
      <c r="F2377" s="260" t="s">
        <v>129</v>
      </c>
      <c r="G2377" s="261">
        <v>1702.89</v>
      </c>
      <c r="H2377" s="123">
        <f>+ICF[[#This Row],[Сума във Валута]]/RESOURCE!$F$2</f>
        <v>526.27040858899124</v>
      </c>
      <c r="I2377" s="259" t="s">
        <v>955</v>
      </c>
      <c r="J2377" s="119"/>
      <c r="K2377" s="119">
        <f>$K$1</f>
        <v>44592</v>
      </c>
      <c r="L237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77" s="221" t="s">
        <v>321</v>
      </c>
      <c r="N2377" s="221" t="s">
        <v>956</v>
      </c>
      <c r="O2377" s="221" t="s">
        <v>4</v>
      </c>
      <c r="P2377" s="221"/>
    </row>
    <row r="2378" spans="2:16" x14ac:dyDescent="0.25">
      <c r="B2378" s="221" t="s">
        <v>73</v>
      </c>
      <c r="C2378" s="257" t="s">
        <v>1332</v>
      </c>
      <c r="D2378" s="258">
        <v>44619</v>
      </c>
      <c r="E2378" s="221" t="s">
        <v>337</v>
      </c>
      <c r="F2378" s="260" t="s">
        <v>129</v>
      </c>
      <c r="G2378" s="261">
        <v>2554.335</v>
      </c>
      <c r="H2378" s="123">
        <f>+ICF[[#This Row],[Сума във Валута]]/RESOURCE!$F$2</f>
        <v>789.40561288348681</v>
      </c>
      <c r="I2378" s="259" t="s">
        <v>955</v>
      </c>
      <c r="J2378" s="119"/>
      <c r="K2378" s="119">
        <f>$K$1</f>
        <v>44592</v>
      </c>
      <c r="L237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378" s="221" t="s">
        <v>321</v>
      </c>
      <c r="N2378" s="221" t="s">
        <v>956</v>
      </c>
      <c r="O2378" s="221" t="s">
        <v>4</v>
      </c>
      <c r="P2378" s="221"/>
    </row>
    <row r="2379" spans="2:16" x14ac:dyDescent="0.25">
      <c r="B2379" s="221" t="s">
        <v>73</v>
      </c>
      <c r="C2379" s="257" t="s">
        <v>1332</v>
      </c>
      <c r="D2379" s="258">
        <v>44645</v>
      </c>
      <c r="E2379" s="221" t="s">
        <v>337</v>
      </c>
      <c r="F2379" s="260" t="s">
        <v>129</v>
      </c>
      <c r="G2379" s="261">
        <v>2554.335</v>
      </c>
      <c r="H2379" s="123">
        <f>+ICF[[#This Row],[Сума във Валута]]/RESOURCE!$F$2</f>
        <v>789.40561288348681</v>
      </c>
      <c r="I2379" s="259" t="s">
        <v>955</v>
      </c>
      <c r="J2379" s="119"/>
      <c r="K2379" s="119">
        <f>$K$1</f>
        <v>44592</v>
      </c>
      <c r="L237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79" s="221" t="s">
        <v>321</v>
      </c>
      <c r="N2379" s="221" t="s">
        <v>956</v>
      </c>
      <c r="O2379" s="221" t="s">
        <v>4</v>
      </c>
      <c r="P2379" s="221"/>
    </row>
    <row r="2380" spans="2:16" x14ac:dyDescent="0.25">
      <c r="B2380" s="221" t="s">
        <v>73</v>
      </c>
      <c r="C2380" s="257" t="s">
        <v>1332</v>
      </c>
      <c r="D2380" s="258">
        <v>44282</v>
      </c>
      <c r="E2380" s="221" t="s">
        <v>337</v>
      </c>
      <c r="F2380" s="260" t="s">
        <v>129</v>
      </c>
      <c r="G2380" s="261">
        <v>-540</v>
      </c>
      <c r="H2380" s="123">
        <f>+ICF[[#This Row],[Сума във Валута]]/RESOURCE!$F$2</f>
        <v>-166.8845437098434</v>
      </c>
      <c r="I2380" s="259" t="s">
        <v>955</v>
      </c>
      <c r="J2380" s="119"/>
      <c r="K2380" s="119">
        <f>$K$1</f>
        <v>44592</v>
      </c>
      <c r="L238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80" s="221" t="s">
        <v>321</v>
      </c>
      <c r="N2380" s="221" t="s">
        <v>956</v>
      </c>
      <c r="O2380" s="221" t="s">
        <v>4</v>
      </c>
      <c r="P2380" s="221"/>
    </row>
    <row r="2381" spans="2:16" x14ac:dyDescent="0.25">
      <c r="B2381" s="221" t="s">
        <v>73</v>
      </c>
      <c r="C2381" s="257" t="s">
        <v>1332</v>
      </c>
      <c r="D2381" s="258">
        <v>44497</v>
      </c>
      <c r="E2381" s="221" t="s">
        <v>337</v>
      </c>
      <c r="F2381" s="260" t="s">
        <v>129</v>
      </c>
      <c r="G2381" s="261">
        <v>8640</v>
      </c>
      <c r="H2381" s="123">
        <f>+ICF[[#This Row],[Сума във Валута]]/RESOURCE!$F$2</f>
        <v>2670.1526993574944</v>
      </c>
      <c r="I2381" s="259" t="s">
        <v>955</v>
      </c>
      <c r="J2381" s="119"/>
      <c r="K2381" s="119">
        <f>$K$1</f>
        <v>44592</v>
      </c>
      <c r="L238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81" s="221" t="s">
        <v>321</v>
      </c>
      <c r="N2381" s="221" t="s">
        <v>956</v>
      </c>
      <c r="O2381" s="221" t="s">
        <v>4</v>
      </c>
      <c r="P2381" s="221"/>
    </row>
    <row r="2382" spans="2:16" x14ac:dyDescent="0.25">
      <c r="B2382" s="221" t="s">
        <v>73</v>
      </c>
      <c r="C2382" s="257" t="s">
        <v>1332</v>
      </c>
      <c r="D2382" s="258">
        <v>44497</v>
      </c>
      <c r="E2382" s="221" t="s">
        <v>337</v>
      </c>
      <c r="F2382" s="260" t="s">
        <v>129</v>
      </c>
      <c r="G2382" s="261">
        <v>650</v>
      </c>
      <c r="H2382" s="123">
        <f>+ICF[[#This Row],[Сума във Валута]]/RESOURCE!$F$2</f>
        <v>200.87954335444113</v>
      </c>
      <c r="I2382" s="259" t="s">
        <v>955</v>
      </c>
      <c r="J2382" s="119"/>
      <c r="K2382" s="119">
        <f>$K$1</f>
        <v>44592</v>
      </c>
      <c r="L238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82" s="221" t="s">
        <v>321</v>
      </c>
      <c r="N2382" s="221" t="s">
        <v>956</v>
      </c>
      <c r="O2382" s="221" t="s">
        <v>4</v>
      </c>
      <c r="P2382" s="221"/>
    </row>
    <row r="2383" spans="2:16" x14ac:dyDescent="0.25">
      <c r="B2383" s="221" t="s">
        <v>73</v>
      </c>
      <c r="C2383" s="257" t="s">
        <v>1332</v>
      </c>
      <c r="D2383" s="258">
        <v>44517</v>
      </c>
      <c r="E2383" s="221" t="s">
        <v>337</v>
      </c>
      <c r="F2383" s="260" t="s">
        <v>129</v>
      </c>
      <c r="G2383" s="261">
        <v>8640</v>
      </c>
      <c r="H2383" s="123">
        <f>+ICF[[#This Row],[Сума във Валута]]/RESOURCE!$F$2</f>
        <v>2670.1526993574944</v>
      </c>
      <c r="I2383" s="259" t="s">
        <v>955</v>
      </c>
      <c r="J2383" s="119"/>
      <c r="K2383" s="119">
        <f>$K$1</f>
        <v>44592</v>
      </c>
      <c r="L238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83" s="221" t="s">
        <v>321</v>
      </c>
      <c r="N2383" s="221" t="s">
        <v>956</v>
      </c>
      <c r="O2383" s="221" t="s">
        <v>4</v>
      </c>
      <c r="P2383" s="221"/>
    </row>
    <row r="2384" spans="2:16" x14ac:dyDescent="0.25">
      <c r="B2384" s="221" t="s">
        <v>73</v>
      </c>
      <c r="C2384" s="257" t="s">
        <v>1332</v>
      </c>
      <c r="D2384" s="258">
        <v>44552</v>
      </c>
      <c r="E2384" s="221" t="s">
        <v>337</v>
      </c>
      <c r="F2384" s="260" t="s">
        <v>129</v>
      </c>
      <c r="G2384" s="261">
        <v>650</v>
      </c>
      <c r="H2384" s="123">
        <f>+ICF[[#This Row],[Сума във Валута]]/RESOURCE!$F$2</f>
        <v>200.87954335444113</v>
      </c>
      <c r="I2384" s="259" t="s">
        <v>955</v>
      </c>
      <c r="J2384" s="119"/>
      <c r="K2384" s="119">
        <f>$K$1</f>
        <v>44592</v>
      </c>
      <c r="L238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84" s="221" t="s">
        <v>321</v>
      </c>
      <c r="N2384" s="221" t="s">
        <v>956</v>
      </c>
      <c r="O2384" s="221" t="s">
        <v>4</v>
      </c>
      <c r="P2384" s="221"/>
    </row>
    <row r="2385" spans="2:16" x14ac:dyDescent="0.25">
      <c r="B2385" s="221" t="s">
        <v>73</v>
      </c>
      <c r="C2385" s="257" t="s">
        <v>1332</v>
      </c>
      <c r="D2385" s="258">
        <v>44552</v>
      </c>
      <c r="E2385" s="221" t="s">
        <v>337</v>
      </c>
      <c r="F2385" s="260" t="s">
        <v>129</v>
      </c>
      <c r="G2385" s="261">
        <v>3600</v>
      </c>
      <c r="H2385" s="123">
        <f>+ICF[[#This Row],[Сума във Валута]]/RESOURCE!$F$2</f>
        <v>1112.5636247322893</v>
      </c>
      <c r="I2385" s="259" t="s">
        <v>955</v>
      </c>
      <c r="J2385" s="119"/>
      <c r="K2385" s="119">
        <f>$K$1</f>
        <v>44592</v>
      </c>
      <c r="L238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85" s="221" t="s">
        <v>321</v>
      </c>
      <c r="N2385" s="221" t="s">
        <v>956</v>
      </c>
      <c r="O2385" s="221" t="s">
        <v>4</v>
      </c>
      <c r="P2385" s="221"/>
    </row>
    <row r="2386" spans="2:16" x14ac:dyDescent="0.25">
      <c r="B2386" s="221" t="s">
        <v>73</v>
      </c>
      <c r="C2386" s="257" t="s">
        <v>1332</v>
      </c>
      <c r="D2386" s="258">
        <v>44589</v>
      </c>
      <c r="E2386" s="221" t="s">
        <v>337</v>
      </c>
      <c r="F2386" s="260" t="s">
        <v>129</v>
      </c>
      <c r="G2386" s="261">
        <v>5400</v>
      </c>
      <c r="H2386" s="123">
        <f>+ICF[[#This Row],[Сума във Валута]]/RESOURCE!$F$2</f>
        <v>1668.8454370984341</v>
      </c>
      <c r="I2386" s="259" t="s">
        <v>955</v>
      </c>
      <c r="J2386" s="119"/>
      <c r="K2386" s="119">
        <f>$K$1</f>
        <v>44592</v>
      </c>
      <c r="L238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1</v>
      </c>
      <c r="M2386" s="221" t="s">
        <v>321</v>
      </c>
      <c r="N2386" s="221" t="s">
        <v>956</v>
      </c>
      <c r="O2386" s="221" t="s">
        <v>4</v>
      </c>
      <c r="P2386" s="221"/>
    </row>
    <row r="2387" spans="2:16" x14ac:dyDescent="0.25">
      <c r="B2387" s="221" t="s">
        <v>73</v>
      </c>
      <c r="C2387" s="257" t="s">
        <v>1332</v>
      </c>
      <c r="D2387" s="258">
        <v>44619</v>
      </c>
      <c r="E2387" s="221" t="s">
        <v>337</v>
      </c>
      <c r="F2387" s="260" t="s">
        <v>129</v>
      </c>
      <c r="G2387" s="261">
        <v>6067.44</v>
      </c>
      <c r="H2387" s="123">
        <f>+ICF[[#This Row],[Сума във Валута]]/RESOURCE!$F$2</f>
        <v>1875.1147331238003</v>
      </c>
      <c r="I2387" s="259" t="s">
        <v>955</v>
      </c>
      <c r="J2387" s="119"/>
      <c r="K2387" s="119">
        <f>$K$1</f>
        <v>44592</v>
      </c>
      <c r="L238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4</v>
      </c>
      <c r="M2387" s="221" t="s">
        <v>321</v>
      </c>
      <c r="N2387" s="221" t="s">
        <v>956</v>
      </c>
      <c r="O2387" s="221" t="s">
        <v>4</v>
      </c>
      <c r="P2387" s="221"/>
    </row>
    <row r="2388" spans="2:16" x14ac:dyDescent="0.25">
      <c r="B2388" s="221" t="s">
        <v>73</v>
      </c>
      <c r="C2388" s="257" t="s">
        <v>1332</v>
      </c>
      <c r="D2388" s="258">
        <v>44629</v>
      </c>
      <c r="E2388" s="221" t="s">
        <v>337</v>
      </c>
      <c r="F2388" s="260" t="s">
        <v>129</v>
      </c>
      <c r="G2388" s="261">
        <v>9707.9040000000005</v>
      </c>
      <c r="H2388" s="123">
        <f>+ICF[[#This Row],[Сума във Валута]]/RESOURCE!$F$2</f>
        <v>3000.1835729980808</v>
      </c>
      <c r="I2388" s="259" t="s">
        <v>955</v>
      </c>
      <c r="J2388" s="119"/>
      <c r="K2388" s="119">
        <f>$K$1</f>
        <v>44592</v>
      </c>
      <c r="L238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2388" s="221" t="s">
        <v>321</v>
      </c>
      <c r="N2388" s="221" t="s">
        <v>956</v>
      </c>
      <c r="O2388" s="221" t="s">
        <v>4</v>
      </c>
      <c r="P2388" s="221"/>
    </row>
    <row r="2389" spans="2:16" x14ac:dyDescent="0.25">
      <c r="B2389" s="221" t="s">
        <v>73</v>
      </c>
      <c r="C2389" s="257" t="s">
        <v>1332</v>
      </c>
      <c r="D2389" s="258">
        <v>44642</v>
      </c>
      <c r="E2389" s="221" t="s">
        <v>337</v>
      </c>
      <c r="F2389" s="260" t="s">
        <v>129</v>
      </c>
      <c r="G2389" s="261">
        <v>-650</v>
      </c>
      <c r="H2389" s="123">
        <f>+ICF[[#This Row],[Сума във Валута]]/RESOURCE!$F$2</f>
        <v>-200.87954335444113</v>
      </c>
      <c r="I2389" s="259" t="s">
        <v>955</v>
      </c>
      <c r="J2389" s="119"/>
      <c r="K2389" s="119">
        <f>$K$1</f>
        <v>44592</v>
      </c>
      <c r="L238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89" s="221" t="s">
        <v>321</v>
      </c>
      <c r="N2389" s="221" t="s">
        <v>956</v>
      </c>
      <c r="O2389" s="221" t="s">
        <v>4</v>
      </c>
      <c r="P2389" s="221"/>
    </row>
    <row r="2390" spans="2:16" x14ac:dyDescent="0.25">
      <c r="B2390" s="221" t="s">
        <v>73</v>
      </c>
      <c r="C2390" s="257" t="s">
        <v>1332</v>
      </c>
      <c r="D2390" s="258">
        <v>44642</v>
      </c>
      <c r="E2390" s="221" t="s">
        <v>337</v>
      </c>
      <c r="F2390" s="260" t="s">
        <v>129</v>
      </c>
      <c r="G2390" s="261">
        <v>-5400</v>
      </c>
      <c r="H2390" s="123">
        <f>+ICF[[#This Row],[Сума във Валута]]/RESOURCE!$F$2</f>
        <v>-1668.8454370984341</v>
      </c>
      <c r="I2390" s="259" t="s">
        <v>955</v>
      </c>
      <c r="J2390" s="119"/>
      <c r="K2390" s="119">
        <f>$K$1</f>
        <v>44592</v>
      </c>
      <c r="L239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0" s="221" t="s">
        <v>321</v>
      </c>
      <c r="N2390" s="221" t="s">
        <v>956</v>
      </c>
      <c r="O2390" s="221" t="s">
        <v>4</v>
      </c>
      <c r="P2390" s="221"/>
    </row>
    <row r="2391" spans="2:16" x14ac:dyDescent="0.25">
      <c r="B2391" s="221" t="s">
        <v>73</v>
      </c>
      <c r="C2391" s="257" t="s">
        <v>1332</v>
      </c>
      <c r="D2391" s="258">
        <v>44642</v>
      </c>
      <c r="E2391" s="221" t="s">
        <v>337</v>
      </c>
      <c r="F2391" s="260" t="s">
        <v>129</v>
      </c>
      <c r="G2391" s="261">
        <v>-8640</v>
      </c>
      <c r="H2391" s="123">
        <f>+ICF[[#This Row],[Сума във Валута]]/RESOURCE!$F$2</f>
        <v>-2670.1526993574944</v>
      </c>
      <c r="I2391" s="259" t="s">
        <v>955</v>
      </c>
      <c r="J2391" s="119"/>
      <c r="K2391" s="119">
        <f>$K$1</f>
        <v>44592</v>
      </c>
      <c r="L239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1" s="221" t="s">
        <v>321</v>
      </c>
      <c r="N2391" s="221" t="s">
        <v>956</v>
      </c>
      <c r="O2391" s="221" t="s">
        <v>4</v>
      </c>
      <c r="P2391" s="221"/>
    </row>
    <row r="2392" spans="2:16" x14ac:dyDescent="0.25">
      <c r="B2392" s="221" t="s">
        <v>73</v>
      </c>
      <c r="C2392" s="257" t="s">
        <v>1332</v>
      </c>
      <c r="D2392" s="258">
        <v>44642</v>
      </c>
      <c r="E2392" s="221" t="s">
        <v>337</v>
      </c>
      <c r="F2392" s="260" t="s">
        <v>129</v>
      </c>
      <c r="G2392" s="261">
        <v>-3600</v>
      </c>
      <c r="H2392" s="123">
        <f>+ICF[[#This Row],[Сума във Валута]]/RESOURCE!$F$2</f>
        <v>-1112.5636247322893</v>
      </c>
      <c r="I2392" s="259" t="s">
        <v>955</v>
      </c>
      <c r="J2392" s="119"/>
      <c r="K2392" s="119">
        <f>$K$1</f>
        <v>44592</v>
      </c>
      <c r="L239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2" s="221" t="s">
        <v>321</v>
      </c>
      <c r="N2392" s="221" t="s">
        <v>956</v>
      </c>
      <c r="O2392" s="221" t="s">
        <v>4</v>
      </c>
      <c r="P2392" s="221"/>
    </row>
    <row r="2393" spans="2:16" x14ac:dyDescent="0.25">
      <c r="B2393" s="221" t="s">
        <v>73</v>
      </c>
      <c r="C2393" s="257" t="s">
        <v>1332</v>
      </c>
      <c r="D2393" s="258">
        <v>44642</v>
      </c>
      <c r="E2393" s="221" t="s">
        <v>337</v>
      </c>
      <c r="F2393" s="260" t="s">
        <v>129</v>
      </c>
      <c r="G2393" s="261">
        <v>-650</v>
      </c>
      <c r="H2393" s="123">
        <f>+ICF[[#This Row],[Сума във Валута]]/RESOURCE!$F$2</f>
        <v>-200.87954335444113</v>
      </c>
      <c r="I2393" s="259" t="s">
        <v>955</v>
      </c>
      <c r="J2393" s="119"/>
      <c r="K2393" s="119">
        <f>$K$1</f>
        <v>44592</v>
      </c>
      <c r="L239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3" s="221" t="s">
        <v>321</v>
      </c>
      <c r="N2393" s="221" t="s">
        <v>956</v>
      </c>
      <c r="O2393" s="221" t="s">
        <v>4</v>
      </c>
      <c r="P2393" s="221"/>
    </row>
    <row r="2394" spans="2:16" x14ac:dyDescent="0.25">
      <c r="B2394" s="221" t="s">
        <v>73</v>
      </c>
      <c r="C2394" s="257" t="s">
        <v>1332</v>
      </c>
      <c r="D2394" s="258">
        <v>44642</v>
      </c>
      <c r="E2394" s="221" t="s">
        <v>337</v>
      </c>
      <c r="F2394" s="260" t="s">
        <v>129</v>
      </c>
      <c r="G2394" s="261">
        <v>-8640</v>
      </c>
      <c r="H2394" s="123">
        <f>+ICF[[#This Row],[Сума във Валута]]/RESOURCE!$F$2</f>
        <v>-2670.1526993574944</v>
      </c>
      <c r="I2394" s="259" t="s">
        <v>955</v>
      </c>
      <c r="J2394" s="119"/>
      <c r="K2394" s="119">
        <f>$K$1</f>
        <v>44592</v>
      </c>
      <c r="L239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4" s="221" t="s">
        <v>321</v>
      </c>
      <c r="N2394" s="221" t="s">
        <v>956</v>
      </c>
      <c r="O2394" s="221" t="s">
        <v>4</v>
      </c>
      <c r="P2394" s="221"/>
    </row>
    <row r="2395" spans="2:16" x14ac:dyDescent="0.25">
      <c r="B2395" s="221" t="s">
        <v>73</v>
      </c>
      <c r="C2395" s="257" t="s">
        <v>1332</v>
      </c>
      <c r="D2395" s="258">
        <v>44645</v>
      </c>
      <c r="E2395" s="221" t="s">
        <v>337</v>
      </c>
      <c r="F2395" s="260" t="s">
        <v>129</v>
      </c>
      <c r="G2395" s="261">
        <v>730.34</v>
      </c>
      <c r="H2395" s="123">
        <f>+ICF[[#This Row],[Сума във Валута]]/RESOURCE!$F$2</f>
        <v>225.70825491305007</v>
      </c>
      <c r="I2395" s="259" t="s">
        <v>955</v>
      </c>
      <c r="J2395" s="119"/>
      <c r="K2395" s="119">
        <f>$K$1</f>
        <v>44592</v>
      </c>
      <c r="L239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5" s="221" t="s">
        <v>321</v>
      </c>
      <c r="N2395" s="221" t="s">
        <v>956</v>
      </c>
      <c r="O2395" s="221" t="s">
        <v>4</v>
      </c>
      <c r="P2395" s="221"/>
    </row>
    <row r="2396" spans="2:16" x14ac:dyDescent="0.25">
      <c r="B2396" s="221" t="s">
        <v>73</v>
      </c>
      <c r="C2396" s="257" t="s">
        <v>1332</v>
      </c>
      <c r="D2396" s="258">
        <v>44645</v>
      </c>
      <c r="E2396" s="221" t="s">
        <v>337</v>
      </c>
      <c r="F2396" s="260" t="s">
        <v>129</v>
      </c>
      <c r="G2396" s="261">
        <v>9707.9040000000005</v>
      </c>
      <c r="H2396" s="123">
        <f>+ICF[[#This Row],[Сума във Валута]]/RESOURCE!$F$2</f>
        <v>3000.1835729980808</v>
      </c>
      <c r="I2396" s="259" t="s">
        <v>955</v>
      </c>
      <c r="J2396" s="119"/>
      <c r="K2396" s="119">
        <f>$K$1</f>
        <v>44592</v>
      </c>
      <c r="L239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6" s="221" t="s">
        <v>321</v>
      </c>
      <c r="N2396" s="221" t="s">
        <v>956</v>
      </c>
      <c r="O2396" s="221" t="s">
        <v>4</v>
      </c>
      <c r="P2396" s="221"/>
    </row>
    <row r="2397" spans="2:16" x14ac:dyDescent="0.25">
      <c r="B2397" s="221" t="s">
        <v>73</v>
      </c>
      <c r="C2397" s="257" t="s">
        <v>1332</v>
      </c>
      <c r="D2397" s="258">
        <v>44645</v>
      </c>
      <c r="E2397" s="221" t="s">
        <v>337</v>
      </c>
      <c r="F2397" s="260" t="s">
        <v>129</v>
      </c>
      <c r="G2397" s="261">
        <v>730.34</v>
      </c>
      <c r="H2397" s="123">
        <f>+ICF[[#This Row],[Сума във Валута]]/RESOURCE!$F$2</f>
        <v>225.70825491305007</v>
      </c>
      <c r="I2397" s="259" t="s">
        <v>955</v>
      </c>
      <c r="J2397" s="119"/>
      <c r="K2397" s="119">
        <f>$K$1</f>
        <v>44592</v>
      </c>
      <c r="L239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7" s="221" t="s">
        <v>321</v>
      </c>
      <c r="N2397" s="221" t="s">
        <v>956</v>
      </c>
      <c r="O2397" s="221" t="s">
        <v>4</v>
      </c>
      <c r="P2397" s="221"/>
    </row>
    <row r="2398" spans="2:16" x14ac:dyDescent="0.25">
      <c r="B2398" s="221" t="s">
        <v>73</v>
      </c>
      <c r="C2398" s="257" t="s">
        <v>1332</v>
      </c>
      <c r="D2398" s="258">
        <v>44645</v>
      </c>
      <c r="E2398" s="221" t="s">
        <v>337</v>
      </c>
      <c r="F2398" s="260" t="s">
        <v>129</v>
      </c>
      <c r="G2398" s="261">
        <v>4044.96</v>
      </c>
      <c r="H2398" s="123">
        <f>+ICF[[#This Row],[Сума във Валута]]/RESOURCE!$F$2</f>
        <v>1250.0764887492003</v>
      </c>
      <c r="I2398" s="259" t="s">
        <v>955</v>
      </c>
      <c r="J2398" s="119"/>
      <c r="K2398" s="119">
        <f>$K$1</f>
        <v>44592</v>
      </c>
      <c r="L239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8" s="221" t="s">
        <v>321</v>
      </c>
      <c r="N2398" s="221" t="s">
        <v>956</v>
      </c>
      <c r="O2398" s="221" t="s">
        <v>4</v>
      </c>
      <c r="P2398" s="221"/>
    </row>
    <row r="2399" spans="2:16" x14ac:dyDescent="0.25">
      <c r="B2399" s="221" t="s">
        <v>73</v>
      </c>
      <c r="C2399" s="257" t="s">
        <v>1332</v>
      </c>
      <c r="D2399" s="258">
        <v>44645</v>
      </c>
      <c r="E2399" s="221" t="s">
        <v>337</v>
      </c>
      <c r="F2399" s="260" t="s">
        <v>129</v>
      </c>
      <c r="G2399" s="261">
        <v>6067.44</v>
      </c>
      <c r="H2399" s="123">
        <f>+ICF[[#This Row],[Сума във Валута]]/RESOURCE!$F$2</f>
        <v>1875.1147331238003</v>
      </c>
      <c r="I2399" s="259" t="s">
        <v>955</v>
      </c>
      <c r="J2399" s="119"/>
      <c r="K2399" s="119">
        <f>$K$1</f>
        <v>44592</v>
      </c>
      <c r="L239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399" s="221" t="s">
        <v>321</v>
      </c>
      <c r="N2399" s="221" t="s">
        <v>956</v>
      </c>
      <c r="O2399" s="221" t="s">
        <v>4</v>
      </c>
      <c r="P2399" s="221"/>
    </row>
    <row r="2400" spans="2:16" x14ac:dyDescent="0.25">
      <c r="B2400" s="221" t="s">
        <v>73</v>
      </c>
      <c r="C2400" s="257" t="s">
        <v>1332</v>
      </c>
      <c r="D2400" s="258">
        <v>44645</v>
      </c>
      <c r="E2400" s="221" t="s">
        <v>337</v>
      </c>
      <c r="F2400" s="260" t="s">
        <v>129</v>
      </c>
      <c r="G2400" s="261">
        <v>6067.44</v>
      </c>
      <c r="H2400" s="123">
        <f>+ICF[[#This Row],[Сума във Валута]]/RESOURCE!$F$2</f>
        <v>1875.1147331238003</v>
      </c>
      <c r="I2400" s="259" t="s">
        <v>955</v>
      </c>
      <c r="J2400" s="119"/>
      <c r="K2400" s="119">
        <f>$K$1</f>
        <v>44592</v>
      </c>
      <c r="L240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8</v>
      </c>
      <c r="M2400" s="221" t="s">
        <v>321</v>
      </c>
      <c r="N2400" s="221" t="s">
        <v>956</v>
      </c>
      <c r="O2400" s="221" t="s">
        <v>4</v>
      </c>
      <c r="P2400" s="221"/>
    </row>
    <row r="2401" spans="2:16" x14ac:dyDescent="0.25">
      <c r="B2401" s="221" t="s">
        <v>73</v>
      </c>
      <c r="C2401" s="257" t="s">
        <v>1332</v>
      </c>
      <c r="D2401" s="258">
        <v>44653</v>
      </c>
      <c r="E2401" s="221" t="s">
        <v>337</v>
      </c>
      <c r="F2401" s="260" t="s">
        <v>129</v>
      </c>
      <c r="G2401" s="261">
        <v>2544</v>
      </c>
      <c r="H2401" s="123">
        <f>+ICF[[#This Row],[Сума във Валута]]/RESOURCE!$F$2</f>
        <v>786.21162814415118</v>
      </c>
      <c r="I2401" s="259" t="s">
        <v>955</v>
      </c>
      <c r="J2401" s="119"/>
      <c r="K2401" s="119">
        <f>$K$1</f>
        <v>44592</v>
      </c>
      <c r="L240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01" s="221" t="s">
        <v>321</v>
      </c>
      <c r="N2401" s="221" t="s">
        <v>956</v>
      </c>
      <c r="O2401" s="221" t="s">
        <v>4</v>
      </c>
      <c r="P2401" s="221"/>
    </row>
    <row r="2402" spans="2:16" x14ac:dyDescent="0.25">
      <c r="B2402" s="221" t="s">
        <v>73</v>
      </c>
      <c r="C2402" s="257" t="s">
        <v>1332</v>
      </c>
      <c r="D2402" s="258">
        <v>44679</v>
      </c>
      <c r="E2402" s="221" t="s">
        <v>337</v>
      </c>
      <c r="F2402" s="260" t="s">
        <v>129</v>
      </c>
      <c r="G2402" s="261">
        <v>5724</v>
      </c>
      <c r="H2402" s="123">
        <f>+ICF[[#This Row],[Сума във Валута]]/RESOURCE!$F$2</f>
        <v>1768.9761633243402</v>
      </c>
      <c r="I2402" s="259" t="s">
        <v>955</v>
      </c>
      <c r="J2402" s="119"/>
      <c r="K2402" s="119">
        <f>$K$1</f>
        <v>44592</v>
      </c>
      <c r="L240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02" s="221" t="s">
        <v>321</v>
      </c>
      <c r="N2402" s="221" t="s">
        <v>956</v>
      </c>
      <c r="O2402" s="221" t="s">
        <v>4</v>
      </c>
      <c r="P2402" s="221"/>
    </row>
    <row r="2403" spans="2:16" x14ac:dyDescent="0.25">
      <c r="B2403" s="221" t="s">
        <v>73</v>
      </c>
      <c r="C2403" s="257" t="s">
        <v>1228</v>
      </c>
      <c r="D2403" s="258">
        <v>44631</v>
      </c>
      <c r="E2403" s="221" t="s">
        <v>337</v>
      </c>
      <c r="F2403" s="260" t="s">
        <v>129</v>
      </c>
      <c r="G2403" s="261">
        <v>228.34</v>
      </c>
      <c r="H2403" s="123">
        <f>+ICF[[#This Row],[Сума във Валута]]/RESOURCE!$F$2</f>
        <v>70.567438353158593</v>
      </c>
      <c r="I2403" s="259" t="s">
        <v>338</v>
      </c>
      <c r="J2403" s="119"/>
      <c r="K2403" s="119">
        <f>$K$1</f>
        <v>44592</v>
      </c>
      <c r="L240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6</v>
      </c>
      <c r="M2403" s="221" t="s">
        <v>321</v>
      </c>
      <c r="N2403" s="221" t="s">
        <v>956</v>
      </c>
      <c r="O2403" s="221" t="s">
        <v>4</v>
      </c>
      <c r="P2403" s="221"/>
    </row>
    <row r="2404" spans="2:16" x14ac:dyDescent="0.25">
      <c r="B2404" s="221" t="s">
        <v>73</v>
      </c>
      <c r="C2404" s="257" t="s">
        <v>1228</v>
      </c>
      <c r="D2404" s="258">
        <v>44652</v>
      </c>
      <c r="E2404" s="221" t="s">
        <v>337</v>
      </c>
      <c r="F2404" s="260" t="s">
        <v>129</v>
      </c>
      <c r="G2404" s="261">
        <v>9178.02</v>
      </c>
      <c r="H2404" s="123">
        <f>+ICF[[#This Row],[Сума във Валута]]/RESOURCE!$F$2</f>
        <v>2836.4253330737351</v>
      </c>
      <c r="I2404" s="259" t="s">
        <v>338</v>
      </c>
      <c r="J2404" s="119"/>
      <c r="K2404" s="119">
        <f>$K$1</f>
        <v>44592</v>
      </c>
      <c r="L240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04" s="221" t="s">
        <v>321</v>
      </c>
      <c r="N2404" s="221" t="s">
        <v>956</v>
      </c>
      <c r="O2404" s="221" t="s">
        <v>4</v>
      </c>
      <c r="P2404" s="221"/>
    </row>
    <row r="2405" spans="2:16" x14ac:dyDescent="0.25">
      <c r="B2405" s="221" t="s">
        <v>73</v>
      </c>
      <c r="C2405" s="257" t="s">
        <v>1225</v>
      </c>
      <c r="D2405" s="258">
        <v>44622</v>
      </c>
      <c r="E2405" s="221" t="s">
        <v>337</v>
      </c>
      <c r="F2405" s="260" t="s">
        <v>129</v>
      </c>
      <c r="G2405" s="261">
        <v>26325.737000000001</v>
      </c>
      <c r="H2405" s="123">
        <f>+ICF[[#This Row],[Сума във Валута]]/RESOURCE!$F$2</f>
        <v>8135.8492723524851</v>
      </c>
      <c r="I2405" s="259" t="s">
        <v>338</v>
      </c>
      <c r="J2405" s="119"/>
      <c r="K2405" s="119">
        <f>$K$1</f>
        <v>44592</v>
      </c>
      <c r="L240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405" s="221" t="s">
        <v>321</v>
      </c>
      <c r="N2405" s="221" t="s">
        <v>956</v>
      </c>
      <c r="O2405" s="221" t="s">
        <v>4</v>
      </c>
      <c r="P2405" s="221"/>
    </row>
    <row r="2406" spans="2:16" x14ac:dyDescent="0.25">
      <c r="B2406" s="221" t="s">
        <v>73</v>
      </c>
      <c r="C2406" s="257" t="s">
        <v>1333</v>
      </c>
      <c r="D2406" s="258">
        <v>44652</v>
      </c>
      <c r="E2406" s="221" t="s">
        <v>337</v>
      </c>
      <c r="F2406" s="260" t="s">
        <v>129</v>
      </c>
      <c r="G2406" s="261">
        <v>2410.4290000000001</v>
      </c>
      <c r="H2406" s="123">
        <f>+ICF[[#This Row],[Сума във Валута]]/RESOURCE!$F$2</f>
        <v>744.93211816661881</v>
      </c>
      <c r="I2406" s="259" t="s">
        <v>338</v>
      </c>
      <c r="J2406" s="119"/>
      <c r="K2406" s="119">
        <f>$K$1</f>
        <v>44592</v>
      </c>
      <c r="L240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06" s="221" t="s">
        <v>321</v>
      </c>
      <c r="N2406" s="221" t="s">
        <v>956</v>
      </c>
      <c r="O2406" s="221" t="s">
        <v>4</v>
      </c>
      <c r="P2406" s="221"/>
    </row>
    <row r="2407" spans="2:16" x14ac:dyDescent="0.25">
      <c r="B2407" s="221" t="s">
        <v>73</v>
      </c>
      <c r="C2407" s="257" t="s">
        <v>1334</v>
      </c>
      <c r="D2407" s="258">
        <v>44712</v>
      </c>
      <c r="E2407" s="221" t="s">
        <v>337</v>
      </c>
      <c r="F2407" s="260" t="s">
        <v>129</v>
      </c>
      <c r="G2407" s="261">
        <v>930.19600000000003</v>
      </c>
      <c r="H2407" s="123">
        <f>+ICF[[#This Row],[Сума във Валута]]/RESOURCE!$F$2</f>
        <v>287.47284263096572</v>
      </c>
      <c r="I2407" s="259" t="s">
        <v>338</v>
      </c>
      <c r="J2407" s="119"/>
      <c r="K2407" s="119">
        <f>$K$1</f>
        <v>44592</v>
      </c>
      <c r="L240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07" s="221" t="s">
        <v>321</v>
      </c>
      <c r="N2407" s="221" t="s">
        <v>956</v>
      </c>
      <c r="O2407" s="221" t="s">
        <v>4</v>
      </c>
      <c r="P2407" s="221"/>
    </row>
    <row r="2408" spans="2:16" x14ac:dyDescent="0.25">
      <c r="B2408" s="221" t="s">
        <v>73</v>
      </c>
      <c r="C2408" s="257" t="s">
        <v>1335</v>
      </c>
      <c r="D2408" s="258">
        <v>44712</v>
      </c>
      <c r="E2408" s="221" t="s">
        <v>337</v>
      </c>
      <c r="F2408" s="260" t="s">
        <v>129</v>
      </c>
      <c r="G2408" s="261">
        <v>1154.269</v>
      </c>
      <c r="H2408" s="123">
        <f>+ICF[[#This Row],[Сума във Валута]]/RESOURCE!$F$2</f>
        <v>356.72158404336528</v>
      </c>
      <c r="I2408" s="259" t="s">
        <v>338</v>
      </c>
      <c r="J2408" s="119"/>
      <c r="K2408" s="119">
        <f>$K$1</f>
        <v>44592</v>
      </c>
      <c r="L240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08" s="221" t="s">
        <v>321</v>
      </c>
      <c r="N2408" s="221" t="s">
        <v>956</v>
      </c>
      <c r="O2408" s="221" t="s">
        <v>4</v>
      </c>
      <c r="P2408" s="221"/>
    </row>
    <row r="2409" spans="2:16" x14ac:dyDescent="0.25">
      <c r="B2409" s="221" t="s">
        <v>73</v>
      </c>
      <c r="C2409" s="257" t="s">
        <v>1336</v>
      </c>
      <c r="D2409" s="258">
        <v>44652</v>
      </c>
      <c r="E2409" s="221" t="s">
        <v>337</v>
      </c>
      <c r="F2409" s="260" t="s">
        <v>129</v>
      </c>
      <c r="G2409" s="261">
        <v>15403.742</v>
      </c>
      <c r="H2409" s="123">
        <f>+ICF[[#This Row],[Сума във Валута]]/RESOURCE!$F$2</f>
        <v>4760.4563983225016</v>
      </c>
      <c r="I2409" s="259" t="s">
        <v>338</v>
      </c>
      <c r="J2409" s="119"/>
      <c r="K2409" s="119">
        <f>$K$1</f>
        <v>44592</v>
      </c>
      <c r="L2409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09" s="221" t="s">
        <v>321</v>
      </c>
      <c r="N2409" s="221" t="s">
        <v>956</v>
      </c>
      <c r="O2409" s="221" t="s">
        <v>4</v>
      </c>
      <c r="P2409" s="221"/>
    </row>
    <row r="2410" spans="2:16" x14ac:dyDescent="0.25">
      <c r="B2410" s="221" t="s">
        <v>73</v>
      </c>
      <c r="C2410" s="257" t="s">
        <v>1337</v>
      </c>
      <c r="D2410" s="258">
        <v>44712</v>
      </c>
      <c r="E2410" s="221" t="s">
        <v>337</v>
      </c>
      <c r="F2410" s="260" t="s">
        <v>129</v>
      </c>
      <c r="G2410" s="261">
        <v>6029.6379999999999</v>
      </c>
      <c r="H2410" s="123">
        <f>+ICF[[#This Row],[Сума във Валута]]/RESOURCE!$F$2</f>
        <v>1863.4321969732089</v>
      </c>
      <c r="I2410" s="259" t="s">
        <v>338</v>
      </c>
      <c r="J2410" s="119"/>
      <c r="K2410" s="119">
        <f>$K$1</f>
        <v>44592</v>
      </c>
      <c r="L2410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10" s="221" t="s">
        <v>321</v>
      </c>
      <c r="N2410" s="221" t="s">
        <v>956</v>
      </c>
      <c r="O2410" s="221" t="s">
        <v>4</v>
      </c>
      <c r="P2410" s="221"/>
    </row>
    <row r="2411" spans="2:16" x14ac:dyDescent="0.25">
      <c r="B2411" s="221" t="s">
        <v>73</v>
      </c>
      <c r="C2411" s="257" t="s">
        <v>1226</v>
      </c>
      <c r="D2411" s="258">
        <v>44622</v>
      </c>
      <c r="E2411" s="221" t="s">
        <v>337</v>
      </c>
      <c r="F2411" s="260" t="s">
        <v>129</v>
      </c>
      <c r="G2411" s="261">
        <v>292.33800000000002</v>
      </c>
      <c r="H2411" s="123">
        <f>+ICF[[#This Row],[Сума във Валута]]/RESOURCE!$F$2</f>
        <v>90.345729146385565</v>
      </c>
      <c r="I2411" s="259" t="s">
        <v>338</v>
      </c>
      <c r="J2411" s="119"/>
      <c r="K2411" s="119">
        <f>$K$1</f>
        <v>44592</v>
      </c>
      <c r="L2411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411" s="221" t="s">
        <v>321</v>
      </c>
      <c r="N2411" s="221" t="s">
        <v>956</v>
      </c>
      <c r="O2411" s="221" t="s">
        <v>4</v>
      </c>
      <c r="P2411" s="221"/>
    </row>
    <row r="2412" spans="2:16" x14ac:dyDescent="0.25">
      <c r="B2412" s="221" t="s">
        <v>73</v>
      </c>
      <c r="C2412" s="257" t="s">
        <v>1227</v>
      </c>
      <c r="D2412" s="258">
        <v>44622</v>
      </c>
      <c r="E2412" s="221" t="s">
        <v>337</v>
      </c>
      <c r="F2412" s="260" t="s">
        <v>129</v>
      </c>
      <c r="G2412" s="261">
        <v>3452.2530000000002</v>
      </c>
      <c r="H2412" s="123">
        <f>+ICF[[#This Row],[Сума във Валута]]/RESOURCE!$F$2</f>
        <v>1066.9030864369224</v>
      </c>
      <c r="I2412" s="259" t="s">
        <v>338</v>
      </c>
      <c r="J2412" s="119"/>
      <c r="K2412" s="119">
        <f>$K$1</f>
        <v>44592</v>
      </c>
      <c r="L2412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412" s="221" t="s">
        <v>321</v>
      </c>
      <c r="N2412" s="221" t="s">
        <v>956</v>
      </c>
      <c r="O2412" s="221" t="s">
        <v>4</v>
      </c>
      <c r="P2412" s="221"/>
    </row>
    <row r="2413" spans="2:16" x14ac:dyDescent="0.25">
      <c r="B2413" s="221" t="s">
        <v>73</v>
      </c>
      <c r="C2413" s="257" t="s">
        <v>1227</v>
      </c>
      <c r="D2413" s="258">
        <v>44622</v>
      </c>
      <c r="E2413" s="221" t="s">
        <v>337</v>
      </c>
      <c r="F2413" s="260" t="s">
        <v>129</v>
      </c>
      <c r="G2413" s="261">
        <v>3601.857</v>
      </c>
      <c r="H2413" s="123">
        <f>+ICF[[#This Row],[Сума във Валута]]/RESOURCE!$F$2</f>
        <v>1113.1375221353803</v>
      </c>
      <c r="I2413" s="259" t="s">
        <v>338</v>
      </c>
      <c r="J2413" s="119"/>
      <c r="K2413" s="119">
        <f>$K$1</f>
        <v>44592</v>
      </c>
      <c r="L2413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413" s="221" t="s">
        <v>321</v>
      </c>
      <c r="N2413" s="221" t="s">
        <v>956</v>
      </c>
      <c r="O2413" s="221" t="s">
        <v>4</v>
      </c>
      <c r="P2413" s="221"/>
    </row>
    <row r="2414" spans="2:16" x14ac:dyDescent="0.25">
      <c r="B2414" s="221" t="s">
        <v>73</v>
      </c>
      <c r="C2414" s="257" t="s">
        <v>1227</v>
      </c>
      <c r="D2414" s="258">
        <v>44622</v>
      </c>
      <c r="E2414" s="221" t="s">
        <v>337</v>
      </c>
      <c r="F2414" s="260" t="s">
        <v>129</v>
      </c>
      <c r="G2414" s="261">
        <v>486.03</v>
      </c>
      <c r="H2414" s="123">
        <f>+ICF[[#This Row],[Сума във Валута]]/RESOURCE!$F$2</f>
        <v>150.20536070239848</v>
      </c>
      <c r="I2414" s="259" t="s">
        <v>338</v>
      </c>
      <c r="J2414" s="119"/>
      <c r="K2414" s="119">
        <f>$K$1</f>
        <v>44592</v>
      </c>
      <c r="L2414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414" s="221" t="s">
        <v>321</v>
      </c>
      <c r="N2414" s="221" t="s">
        <v>956</v>
      </c>
      <c r="O2414" s="221" t="s">
        <v>4</v>
      </c>
      <c r="P2414" s="221"/>
    </row>
    <row r="2415" spans="2:16" x14ac:dyDescent="0.25">
      <c r="B2415" s="221" t="s">
        <v>73</v>
      </c>
      <c r="C2415" s="257" t="s">
        <v>1227</v>
      </c>
      <c r="D2415" s="258">
        <v>44622</v>
      </c>
      <c r="E2415" s="221" t="s">
        <v>337</v>
      </c>
      <c r="F2415" s="260" t="s">
        <v>129</v>
      </c>
      <c r="G2415" s="261">
        <v>2120.2910000000002</v>
      </c>
      <c r="H2415" s="123">
        <f>+ICF[[#This Row],[Сума във Валута]]/RESOURCE!$F$2</f>
        <v>655.26628901312517</v>
      </c>
      <c r="I2415" s="259" t="s">
        <v>338</v>
      </c>
      <c r="J2415" s="119"/>
      <c r="K2415" s="119">
        <f>$K$1</f>
        <v>44592</v>
      </c>
      <c r="L2415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415" s="221" t="s">
        <v>321</v>
      </c>
      <c r="N2415" s="221" t="s">
        <v>956</v>
      </c>
      <c r="O2415" s="221" t="s">
        <v>4</v>
      </c>
      <c r="P2415" s="221"/>
    </row>
    <row r="2416" spans="2:16" x14ac:dyDescent="0.25">
      <c r="B2416" s="221" t="s">
        <v>73</v>
      </c>
      <c r="C2416" s="257" t="s">
        <v>1338</v>
      </c>
      <c r="D2416" s="258">
        <v>44622</v>
      </c>
      <c r="E2416" s="221" t="s">
        <v>337</v>
      </c>
      <c r="F2416" s="260" t="s">
        <v>129</v>
      </c>
      <c r="G2416" s="261">
        <v>451.46600000000001</v>
      </c>
      <c r="H2416" s="123">
        <f>+ICF[[#This Row],[Сума във Валута]]/RESOURCE!$F$2</f>
        <v>139.52351372316326</v>
      </c>
      <c r="I2416" s="259" t="s">
        <v>338</v>
      </c>
      <c r="J2416" s="119"/>
      <c r="K2416" s="119">
        <f>$K$1</f>
        <v>44592</v>
      </c>
      <c r="L2416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5</v>
      </c>
      <c r="M2416" s="221" t="s">
        <v>321</v>
      </c>
      <c r="N2416" s="221" t="s">
        <v>956</v>
      </c>
      <c r="O2416" s="221" t="s">
        <v>4</v>
      </c>
      <c r="P2416" s="221"/>
    </row>
    <row r="2417" spans="2:16" x14ac:dyDescent="0.25">
      <c r="B2417" s="221" t="s">
        <v>73</v>
      </c>
      <c r="C2417" s="257" t="s">
        <v>1339</v>
      </c>
      <c r="D2417" s="258">
        <v>44712</v>
      </c>
      <c r="E2417" s="221" t="s">
        <v>337</v>
      </c>
      <c r="F2417" s="260" t="s">
        <v>129</v>
      </c>
      <c r="G2417" s="261">
        <v>7024.8609999999999</v>
      </c>
      <c r="H2417" s="123">
        <f>+ICF[[#This Row],[Сума във Валута]]/RESOURCE!$F$2</f>
        <v>2171.0013381668041</v>
      </c>
      <c r="I2417" s="259" t="s">
        <v>338</v>
      </c>
      <c r="J2417" s="119"/>
      <c r="K2417" s="119">
        <f>$K$1</f>
        <v>44592</v>
      </c>
      <c r="L2417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17" s="221" t="s">
        <v>321</v>
      </c>
      <c r="N2417" s="221" t="s">
        <v>956</v>
      </c>
      <c r="O2417" s="221" t="s">
        <v>4</v>
      </c>
      <c r="P2417" s="221"/>
    </row>
    <row r="2418" spans="2:16" x14ac:dyDescent="0.25">
      <c r="B2418" s="221" t="s">
        <v>73</v>
      </c>
      <c r="C2418" s="257" t="s">
        <v>1340</v>
      </c>
      <c r="D2418" s="258">
        <v>44682</v>
      </c>
      <c r="E2418" s="221" t="s">
        <v>337</v>
      </c>
      <c r="F2418" s="260" t="s">
        <v>129</v>
      </c>
      <c r="G2418" s="261">
        <v>2936.951</v>
      </c>
      <c r="H2418" s="123">
        <f>+ICF[[#This Row],[Сума във Валута]]/RESOURCE!$F$2</f>
        <v>907.65134728364501</v>
      </c>
      <c r="I2418" s="259" t="s">
        <v>338</v>
      </c>
      <c r="J2418" s="119"/>
      <c r="K2418" s="119">
        <f>$K$1</f>
        <v>44592</v>
      </c>
      <c r="L2418" s="143">
        <f>IF(ICF[[#This Row],[Дата на падеж]]&lt;ICF[[#This Row],[Monday]]+7,1,
IF(ICF[[#This Row],[Дата на падеж]]&lt;ICF[[#This Row],[Monday]]+14,2,
IF(ICF[[#This Row],[Дата на падеж]]&lt;ICF[[#This Row],[Monday]]+21,3,
IF(ICF[[#This Row],[Дата на падеж]]&lt;ICF[[#This Row],[Monday]]+28,4,
IF(ICF[[#This Row],[Дата на падеж]]&lt;ICF[[#This Row],[Monday]]+35,5,
IF(ICF[[#This Row],[Дата на падеж]]&lt;ICF[[#This Row],[Monday]]+42,6,
IF(ICF[[#This Row],[Дата на падеж]]&lt;ICF[[#This Row],[Monday]]+49,7,
IF(ICF[[#This Row],[Дата на падеж]]&lt;ICF[[#This Row],[Monday]]+56,8,0))))))))</f>
        <v>0</v>
      </c>
      <c r="M2418" s="221" t="s">
        <v>321</v>
      </c>
      <c r="N2418" s="221" t="s">
        <v>956</v>
      </c>
      <c r="O2418" s="221" t="s">
        <v>4</v>
      </c>
      <c r="P2418" s="221"/>
    </row>
    <row r="2419" spans="2:16" x14ac:dyDescent="0.25">
      <c r="B2419" s="221"/>
      <c r="C2419" s="246"/>
      <c r="D2419" s="247"/>
      <c r="E2419" s="221"/>
      <c r="G2419" s="256"/>
      <c r="H2419" s="123"/>
      <c r="I2419" s="221"/>
      <c r="J2419" s="119"/>
      <c r="K2419" s="119"/>
      <c r="L2419" s="143"/>
      <c r="M2419" s="221"/>
      <c r="N2419" s="221"/>
      <c r="O2419" s="221"/>
      <c r="P2419" s="221"/>
    </row>
    <row r="2420" spans="2:16" x14ac:dyDescent="0.25">
      <c r="B2420" s="221"/>
      <c r="C2420" s="246"/>
      <c r="D2420" s="247"/>
      <c r="E2420" s="221"/>
      <c r="G2420" s="256"/>
      <c r="H2420" s="123"/>
      <c r="I2420" s="221"/>
      <c r="J2420" s="119"/>
      <c r="K2420" s="119"/>
      <c r="L2420" s="143"/>
      <c r="M2420" s="221"/>
      <c r="N2420" s="221"/>
      <c r="O2420" s="221"/>
      <c r="P2420" s="221"/>
    </row>
    <row r="2421" spans="2:16" x14ac:dyDescent="0.25">
      <c r="B2421" s="221"/>
      <c r="C2421" s="246"/>
      <c r="D2421" s="247"/>
      <c r="E2421" s="221"/>
      <c r="G2421" s="256"/>
      <c r="H2421" s="123"/>
      <c r="I2421" s="221"/>
      <c r="J2421" s="119"/>
      <c r="K2421" s="119"/>
      <c r="L2421" s="143"/>
      <c r="M2421" s="221"/>
      <c r="N2421" s="221"/>
      <c r="O2421" s="221"/>
      <c r="P2421" s="221"/>
    </row>
    <row r="2422" spans="2:16" x14ac:dyDescent="0.25">
      <c r="B2422" s="221"/>
      <c r="C2422" s="246"/>
      <c r="D2422" s="247"/>
      <c r="E2422" s="221"/>
      <c r="G2422" s="256"/>
      <c r="H2422" s="123"/>
      <c r="I2422" s="221"/>
      <c r="J2422" s="119"/>
      <c r="K2422" s="119"/>
      <c r="L2422" s="143"/>
      <c r="M2422" s="221"/>
      <c r="N2422" s="221"/>
      <c r="O2422" s="221"/>
      <c r="P2422" s="221"/>
    </row>
    <row r="2423" spans="2:16" x14ac:dyDescent="0.25">
      <c r="B2423" s="221"/>
      <c r="C2423" s="246"/>
      <c r="D2423" s="247"/>
      <c r="E2423" s="221"/>
      <c r="G2423" s="256"/>
      <c r="H2423" s="123"/>
      <c r="I2423" s="221"/>
      <c r="J2423" s="119"/>
      <c r="K2423" s="119"/>
      <c r="L2423" s="143"/>
      <c r="M2423" s="221"/>
      <c r="N2423" s="221"/>
      <c r="O2423" s="221"/>
      <c r="P2423" s="221"/>
    </row>
    <row r="2424" spans="2:16" x14ac:dyDescent="0.25">
      <c r="B2424" s="221"/>
      <c r="C2424" s="246"/>
      <c r="D2424" s="247"/>
      <c r="E2424" s="221"/>
      <c r="G2424" s="256"/>
      <c r="H2424" s="123"/>
      <c r="I2424" s="221"/>
      <c r="J2424" s="119"/>
      <c r="K2424" s="119"/>
      <c r="L2424" s="143"/>
      <c r="M2424" s="221"/>
      <c r="N2424" s="221"/>
      <c r="O2424" s="221"/>
      <c r="P2424" s="221"/>
    </row>
    <row r="2425" spans="2:16" x14ac:dyDescent="0.25">
      <c r="B2425" s="221"/>
      <c r="C2425" s="246"/>
      <c r="D2425" s="247"/>
      <c r="E2425" s="221"/>
      <c r="G2425" s="256"/>
      <c r="H2425" s="123"/>
      <c r="I2425" s="221"/>
      <c r="J2425" s="119"/>
      <c r="K2425" s="119"/>
      <c r="L2425" s="143"/>
      <c r="M2425" s="221"/>
      <c r="N2425" s="221"/>
      <c r="O2425" s="221"/>
      <c r="P2425" s="221"/>
    </row>
    <row r="2426" spans="2:16" x14ac:dyDescent="0.25">
      <c r="B2426" s="221"/>
      <c r="C2426" s="246"/>
      <c r="D2426" s="247"/>
      <c r="E2426" s="221"/>
      <c r="G2426" s="256"/>
      <c r="H2426" s="123"/>
      <c r="I2426" s="221"/>
      <c r="J2426" s="119"/>
      <c r="K2426" s="119"/>
      <c r="L2426" s="143"/>
      <c r="M2426" s="221"/>
      <c r="N2426" s="221"/>
      <c r="O2426" s="221"/>
      <c r="P2426" s="221"/>
    </row>
    <row r="2427" spans="2:16" x14ac:dyDescent="0.25">
      <c r="B2427" s="221"/>
      <c r="C2427" s="246"/>
      <c r="D2427" s="247"/>
      <c r="E2427" s="221"/>
      <c r="G2427" s="256"/>
      <c r="H2427" s="123"/>
      <c r="I2427" s="221"/>
      <c r="J2427" s="119"/>
      <c r="K2427" s="119"/>
      <c r="L2427" s="143"/>
      <c r="M2427" s="221"/>
      <c r="N2427" s="221"/>
      <c r="O2427" s="221"/>
      <c r="P2427" s="221"/>
    </row>
    <row r="2428" spans="2:16" x14ac:dyDescent="0.25">
      <c r="B2428" s="221"/>
      <c r="C2428" s="246"/>
      <c r="D2428" s="247"/>
      <c r="E2428" s="221"/>
      <c r="G2428" s="256"/>
      <c r="H2428" s="123"/>
      <c r="I2428" s="221"/>
      <c r="J2428" s="119"/>
      <c r="K2428" s="119"/>
      <c r="L2428" s="143"/>
      <c r="M2428" s="221"/>
      <c r="N2428" s="221"/>
      <c r="O2428" s="221"/>
      <c r="P2428" s="221"/>
    </row>
    <row r="2429" spans="2:16" x14ac:dyDescent="0.25">
      <c r="B2429" s="221"/>
      <c r="C2429" s="246"/>
      <c r="D2429" s="247"/>
      <c r="E2429" s="221"/>
      <c r="G2429" s="256"/>
      <c r="H2429" s="123"/>
      <c r="I2429" s="221"/>
      <c r="J2429" s="119"/>
      <c r="K2429" s="119"/>
      <c r="L2429" s="143"/>
      <c r="M2429" s="221"/>
      <c r="N2429" s="221"/>
      <c r="O2429" s="221"/>
      <c r="P2429" s="221"/>
    </row>
    <row r="2430" spans="2:16" x14ac:dyDescent="0.25">
      <c r="B2430" s="221"/>
      <c r="C2430" s="246"/>
      <c r="D2430" s="247"/>
      <c r="E2430" s="221"/>
      <c r="G2430" s="256"/>
      <c r="H2430" s="123"/>
      <c r="I2430" s="221"/>
      <c r="J2430" s="119"/>
      <c r="K2430" s="119"/>
      <c r="L2430" s="143"/>
      <c r="M2430" s="221"/>
      <c r="N2430" s="221"/>
      <c r="O2430" s="221"/>
      <c r="P2430" s="221"/>
    </row>
    <row r="2431" spans="2:16" x14ac:dyDescent="0.25">
      <c r="B2431" s="221"/>
      <c r="C2431" s="246"/>
      <c r="D2431" s="247"/>
      <c r="E2431" s="221"/>
      <c r="G2431" s="256"/>
      <c r="H2431" s="123"/>
      <c r="I2431" s="221"/>
      <c r="J2431" s="119"/>
      <c r="K2431" s="119"/>
      <c r="L2431" s="143"/>
      <c r="M2431" s="221"/>
      <c r="N2431" s="221"/>
      <c r="O2431" s="221"/>
      <c r="P2431" s="221"/>
    </row>
    <row r="2432" spans="2:16" x14ac:dyDescent="0.25">
      <c r="B2432" s="221"/>
      <c r="C2432" s="246"/>
      <c r="D2432" s="247"/>
      <c r="E2432" s="221"/>
      <c r="G2432" s="256"/>
      <c r="H2432" s="123"/>
      <c r="I2432" s="221"/>
      <c r="J2432" s="119"/>
      <c r="K2432" s="119"/>
      <c r="L2432" s="143"/>
      <c r="M2432" s="221"/>
      <c r="N2432" s="221"/>
      <c r="O2432" s="221"/>
      <c r="P2432" s="221"/>
    </row>
    <row r="2433" spans="2:16" x14ac:dyDescent="0.25">
      <c r="B2433" s="221"/>
      <c r="C2433" s="246"/>
      <c r="D2433" s="247"/>
      <c r="E2433" s="221"/>
      <c r="G2433" s="256"/>
      <c r="H2433" s="123"/>
      <c r="I2433" s="221"/>
      <c r="J2433" s="119"/>
      <c r="K2433" s="119"/>
      <c r="L2433" s="143"/>
      <c r="M2433" s="221"/>
      <c r="N2433" s="221"/>
      <c r="O2433" s="221"/>
      <c r="P2433" s="221"/>
    </row>
    <row r="2434" spans="2:16" x14ac:dyDescent="0.25">
      <c r="B2434" s="221"/>
      <c r="C2434" s="246"/>
      <c r="D2434" s="247"/>
      <c r="E2434" s="221"/>
      <c r="G2434" s="256"/>
      <c r="H2434" s="123"/>
      <c r="I2434" s="221"/>
      <c r="J2434" s="119"/>
      <c r="K2434" s="119"/>
      <c r="L2434" s="143"/>
      <c r="M2434" s="221"/>
      <c r="N2434" s="221"/>
      <c r="O2434" s="221"/>
      <c r="P2434" s="221"/>
    </row>
    <row r="2435" spans="2:16" x14ac:dyDescent="0.25">
      <c r="B2435" s="221"/>
      <c r="C2435" s="246"/>
      <c r="D2435" s="247"/>
      <c r="E2435" s="221"/>
      <c r="G2435" s="256"/>
      <c r="H2435" s="123"/>
      <c r="I2435" s="221"/>
      <c r="J2435" s="119"/>
      <c r="K2435" s="119"/>
      <c r="L2435" s="143"/>
      <c r="M2435" s="221"/>
      <c r="N2435" s="221"/>
      <c r="O2435" s="221"/>
      <c r="P2435" s="221"/>
    </row>
    <row r="2436" spans="2:16" x14ac:dyDescent="0.25">
      <c r="B2436" s="221"/>
      <c r="C2436" s="246"/>
      <c r="D2436" s="247"/>
      <c r="E2436" s="221"/>
      <c r="G2436" s="256"/>
      <c r="H2436" s="123"/>
      <c r="I2436" s="221"/>
      <c r="J2436" s="119"/>
      <c r="K2436" s="119"/>
      <c r="L2436" s="143"/>
      <c r="M2436" s="221"/>
      <c r="N2436" s="221"/>
      <c r="O2436" s="221"/>
      <c r="P2436" s="221"/>
    </row>
    <row r="2437" spans="2:16" x14ac:dyDescent="0.25">
      <c r="B2437" s="221"/>
      <c r="C2437" s="246"/>
      <c r="D2437" s="247"/>
      <c r="E2437" s="221"/>
      <c r="G2437" s="256"/>
      <c r="H2437" s="123"/>
      <c r="I2437" s="221"/>
      <c r="J2437" s="119"/>
      <c r="K2437" s="119"/>
      <c r="L2437" s="143"/>
      <c r="M2437" s="221"/>
      <c r="N2437" s="221"/>
      <c r="O2437" s="221"/>
      <c r="P2437" s="221"/>
    </row>
    <row r="2438" spans="2:16" x14ac:dyDescent="0.25">
      <c r="B2438" s="221"/>
      <c r="C2438" s="246"/>
      <c r="D2438" s="247"/>
      <c r="E2438" s="221"/>
      <c r="G2438" s="256"/>
      <c r="H2438" s="123"/>
      <c r="I2438" s="221"/>
      <c r="J2438" s="119"/>
      <c r="K2438" s="119"/>
      <c r="L2438" s="143"/>
      <c r="M2438" s="221"/>
      <c r="N2438" s="221"/>
      <c r="O2438" s="221"/>
      <c r="P2438" s="221"/>
    </row>
    <row r="2439" spans="2:16" x14ac:dyDescent="0.25">
      <c r="B2439" s="221"/>
      <c r="C2439" s="246"/>
      <c r="D2439" s="247"/>
      <c r="E2439" s="221"/>
      <c r="G2439" s="256"/>
      <c r="H2439" s="123"/>
      <c r="I2439" s="221"/>
      <c r="J2439" s="119"/>
      <c r="K2439" s="119"/>
      <c r="L2439" s="143"/>
      <c r="M2439" s="221"/>
      <c r="N2439" s="221"/>
      <c r="O2439" s="221"/>
      <c r="P2439" s="221"/>
    </row>
    <row r="2440" spans="2:16" x14ac:dyDescent="0.25">
      <c r="B2440" s="221"/>
      <c r="C2440" s="246"/>
      <c r="D2440" s="247"/>
      <c r="E2440" s="221"/>
      <c r="G2440" s="256"/>
      <c r="H2440" s="123"/>
      <c r="I2440" s="221"/>
      <c r="J2440" s="119"/>
      <c r="K2440" s="119"/>
      <c r="L2440" s="143"/>
      <c r="M2440" s="221"/>
      <c r="N2440" s="221"/>
      <c r="O2440" s="221"/>
      <c r="P2440" s="221"/>
    </row>
    <row r="2441" spans="2:16" x14ac:dyDescent="0.25">
      <c r="B2441" s="221"/>
      <c r="C2441" s="246"/>
      <c r="D2441" s="247"/>
      <c r="E2441" s="221"/>
      <c r="G2441" s="256"/>
      <c r="H2441" s="123"/>
      <c r="I2441" s="221"/>
      <c r="J2441" s="119"/>
      <c r="K2441" s="119"/>
      <c r="L2441" s="143"/>
      <c r="M2441" s="221"/>
      <c r="N2441" s="221"/>
      <c r="O2441" s="221"/>
      <c r="P2441" s="221"/>
    </row>
    <row r="2442" spans="2:16" x14ac:dyDescent="0.25">
      <c r="B2442" s="221"/>
      <c r="C2442" s="246"/>
      <c r="D2442" s="247"/>
      <c r="E2442" s="221"/>
      <c r="G2442" s="256"/>
      <c r="H2442" s="123"/>
      <c r="I2442" s="221"/>
      <c r="J2442" s="119"/>
      <c r="K2442" s="119"/>
      <c r="L2442" s="143"/>
      <c r="M2442" s="221"/>
      <c r="N2442" s="221"/>
      <c r="O2442" s="221"/>
      <c r="P2442" s="221"/>
    </row>
    <row r="2443" spans="2:16" x14ac:dyDescent="0.25">
      <c r="B2443" s="221"/>
      <c r="C2443" s="246"/>
      <c r="D2443" s="247"/>
      <c r="E2443" s="221"/>
      <c r="G2443" s="256"/>
      <c r="H2443" s="123"/>
      <c r="I2443" s="221"/>
      <c r="J2443" s="119"/>
      <c r="K2443" s="119"/>
      <c r="L2443" s="143"/>
      <c r="M2443" s="221"/>
      <c r="N2443" s="221"/>
      <c r="O2443" s="221"/>
      <c r="P2443" s="221"/>
    </row>
    <row r="2444" spans="2:16" x14ac:dyDescent="0.25">
      <c r="B2444" s="221"/>
      <c r="C2444" s="246"/>
      <c r="D2444" s="247"/>
      <c r="E2444" s="221"/>
      <c r="G2444" s="256"/>
      <c r="H2444" s="123"/>
      <c r="I2444" s="221"/>
      <c r="J2444" s="119"/>
      <c r="K2444" s="119"/>
      <c r="L2444" s="143"/>
      <c r="M2444" s="221"/>
      <c r="N2444" s="221"/>
      <c r="O2444" s="221"/>
      <c r="P2444" s="221"/>
    </row>
    <row r="2445" spans="2:16" x14ac:dyDescent="0.25">
      <c r="B2445" s="221"/>
      <c r="C2445" s="246"/>
      <c r="D2445" s="247"/>
      <c r="E2445" s="221"/>
      <c r="G2445" s="256"/>
      <c r="H2445" s="123"/>
      <c r="I2445" s="221"/>
      <c r="J2445" s="119"/>
      <c r="K2445" s="119"/>
      <c r="L2445" s="143"/>
      <c r="M2445" s="221"/>
      <c r="N2445" s="221"/>
      <c r="O2445" s="221"/>
      <c r="P2445" s="221"/>
    </row>
    <row r="2446" spans="2:16" x14ac:dyDescent="0.25">
      <c r="B2446" s="221"/>
      <c r="C2446" s="246"/>
      <c r="D2446" s="247"/>
      <c r="E2446" s="221"/>
      <c r="G2446" s="256"/>
      <c r="H2446" s="123"/>
      <c r="I2446" s="221"/>
      <c r="J2446" s="119"/>
      <c r="K2446" s="119"/>
      <c r="L2446" s="143"/>
      <c r="M2446" s="221"/>
      <c r="N2446" s="221"/>
      <c r="O2446" s="221"/>
      <c r="P2446" s="221"/>
    </row>
    <row r="2447" spans="2:16" x14ac:dyDescent="0.25">
      <c r="B2447" s="221"/>
      <c r="C2447" s="246"/>
      <c r="D2447" s="247"/>
      <c r="E2447" s="221"/>
      <c r="G2447" s="256"/>
      <c r="H2447" s="123"/>
      <c r="I2447" s="221"/>
      <c r="J2447" s="119"/>
      <c r="K2447" s="119"/>
      <c r="L2447" s="143"/>
      <c r="M2447" s="221"/>
      <c r="N2447" s="221"/>
      <c r="O2447" s="221"/>
      <c r="P2447" s="221"/>
    </row>
    <row r="2448" spans="2:16" x14ac:dyDescent="0.25">
      <c r="B2448" s="221"/>
      <c r="C2448" s="246"/>
      <c r="D2448" s="247"/>
      <c r="E2448" s="221"/>
      <c r="G2448" s="256"/>
      <c r="H2448" s="123"/>
      <c r="I2448" s="221"/>
      <c r="J2448" s="119"/>
      <c r="K2448" s="119"/>
      <c r="L2448" s="143"/>
      <c r="M2448" s="221"/>
      <c r="N2448" s="221"/>
      <c r="O2448" s="221"/>
      <c r="P2448" s="221"/>
    </row>
    <row r="2449" spans="2:16" x14ac:dyDescent="0.25">
      <c r="B2449" s="221"/>
      <c r="C2449" s="246"/>
      <c r="D2449" s="247"/>
      <c r="E2449" s="221"/>
      <c r="G2449" s="256"/>
      <c r="H2449" s="123"/>
      <c r="I2449" s="221"/>
      <c r="J2449" s="119"/>
      <c r="K2449" s="119"/>
      <c r="L2449" s="143"/>
      <c r="M2449" s="221"/>
      <c r="N2449" s="221"/>
      <c r="O2449" s="221"/>
      <c r="P2449" s="221"/>
    </row>
    <row r="2450" spans="2:16" x14ac:dyDescent="0.25">
      <c r="B2450" s="221"/>
      <c r="C2450" s="246"/>
      <c r="D2450" s="247"/>
      <c r="E2450" s="221"/>
      <c r="G2450" s="256"/>
      <c r="H2450" s="123"/>
      <c r="I2450" s="221"/>
      <c r="J2450" s="119"/>
      <c r="K2450" s="119"/>
      <c r="L2450" s="143"/>
      <c r="M2450" s="221"/>
      <c r="N2450" s="221"/>
      <c r="O2450" s="221"/>
      <c r="P2450" s="221"/>
    </row>
    <row r="2451" spans="2:16" x14ac:dyDescent="0.25">
      <c r="B2451" s="221"/>
      <c r="C2451" s="246"/>
      <c r="D2451" s="247"/>
      <c r="E2451" s="221"/>
      <c r="G2451" s="256"/>
      <c r="H2451" s="123"/>
      <c r="I2451" s="221"/>
      <c r="J2451" s="119"/>
      <c r="K2451" s="119"/>
      <c r="L2451" s="143"/>
      <c r="M2451" s="221"/>
      <c r="N2451" s="221"/>
      <c r="O2451" s="221"/>
      <c r="P2451" s="221"/>
    </row>
    <row r="2452" spans="2:16" x14ac:dyDescent="0.25">
      <c r="B2452" s="221"/>
      <c r="C2452" s="246"/>
      <c r="D2452" s="247"/>
      <c r="E2452" s="221"/>
      <c r="G2452" s="256"/>
      <c r="H2452" s="123"/>
      <c r="I2452" s="221"/>
      <c r="J2452" s="119"/>
      <c r="K2452" s="119"/>
      <c r="L2452" s="143"/>
      <c r="M2452" s="221"/>
      <c r="N2452" s="221"/>
      <c r="O2452" s="221"/>
      <c r="P2452" s="221"/>
    </row>
    <row r="2453" spans="2:16" x14ac:dyDescent="0.25">
      <c r="B2453" s="221"/>
      <c r="C2453" s="246"/>
      <c r="D2453" s="247"/>
      <c r="E2453" s="221"/>
      <c r="G2453" s="256"/>
      <c r="H2453" s="123"/>
      <c r="I2453" s="221"/>
      <c r="J2453" s="119"/>
      <c r="K2453" s="119"/>
      <c r="L2453" s="143"/>
      <c r="M2453" s="221"/>
      <c r="N2453" s="221"/>
      <c r="O2453" s="221"/>
      <c r="P2453" s="221"/>
    </row>
    <row r="2454" spans="2:16" x14ac:dyDescent="0.25">
      <c r="B2454" s="221"/>
      <c r="C2454" s="246"/>
      <c r="D2454" s="247"/>
      <c r="E2454" s="221"/>
      <c r="G2454" s="256"/>
      <c r="H2454" s="123"/>
      <c r="I2454" s="221"/>
      <c r="J2454" s="119"/>
      <c r="K2454" s="119"/>
      <c r="L2454" s="143"/>
      <c r="M2454" s="221"/>
      <c r="N2454" s="221"/>
      <c r="O2454" s="221"/>
      <c r="P2454" s="221"/>
    </row>
    <row r="2455" spans="2:16" x14ac:dyDescent="0.25">
      <c r="B2455" s="221"/>
      <c r="C2455" s="246"/>
      <c r="D2455" s="247"/>
      <c r="E2455" s="221"/>
      <c r="G2455" s="256"/>
      <c r="H2455" s="123"/>
      <c r="I2455" s="221"/>
      <c r="J2455" s="119"/>
      <c r="K2455" s="119"/>
      <c r="L2455" s="143"/>
      <c r="M2455" s="221"/>
      <c r="N2455" s="221"/>
      <c r="O2455" s="221"/>
      <c r="P2455" s="221"/>
    </row>
    <row r="2456" spans="2:16" x14ac:dyDescent="0.25">
      <c r="B2456" s="221"/>
      <c r="C2456" s="246"/>
      <c r="D2456" s="247"/>
      <c r="E2456" s="221"/>
      <c r="G2456" s="256"/>
      <c r="H2456" s="123"/>
      <c r="I2456" s="221"/>
      <c r="J2456" s="119"/>
      <c r="K2456" s="119"/>
      <c r="L2456" s="143"/>
      <c r="M2456" s="221"/>
      <c r="N2456" s="221"/>
      <c r="O2456" s="221"/>
      <c r="P2456" s="221"/>
    </row>
    <row r="2457" spans="2:16" x14ac:dyDescent="0.25">
      <c r="B2457" s="221"/>
      <c r="C2457" s="246"/>
      <c r="D2457" s="247"/>
      <c r="E2457" s="221"/>
      <c r="G2457" s="256"/>
      <c r="H2457" s="123"/>
      <c r="I2457" s="221"/>
      <c r="J2457" s="119"/>
      <c r="K2457" s="119"/>
      <c r="L2457" s="143"/>
      <c r="M2457" s="221"/>
      <c r="N2457" s="221"/>
      <c r="O2457" s="221"/>
      <c r="P2457" s="221"/>
    </row>
    <row r="2458" spans="2:16" x14ac:dyDescent="0.25">
      <c r="B2458" s="221"/>
      <c r="C2458" s="246"/>
      <c r="D2458" s="247"/>
      <c r="E2458" s="221"/>
      <c r="G2458" s="256"/>
      <c r="H2458" s="123"/>
      <c r="I2458" s="221"/>
      <c r="J2458" s="119"/>
      <c r="K2458" s="119"/>
      <c r="L2458" s="143"/>
      <c r="M2458" s="221"/>
      <c r="N2458" s="221"/>
      <c r="O2458" s="221"/>
      <c r="P2458" s="221"/>
    </row>
    <row r="2459" spans="2:16" x14ac:dyDescent="0.25">
      <c r="B2459" s="221"/>
      <c r="C2459" s="246"/>
      <c r="D2459" s="247"/>
      <c r="E2459" s="221"/>
      <c r="G2459" s="256"/>
      <c r="H2459" s="123"/>
      <c r="I2459" s="221"/>
      <c r="J2459" s="119"/>
      <c r="K2459" s="119"/>
      <c r="L2459" s="143"/>
      <c r="M2459" s="221"/>
      <c r="N2459" s="221"/>
      <c r="O2459" s="221"/>
      <c r="P2459" s="221"/>
    </row>
    <row r="2460" spans="2:16" x14ac:dyDescent="0.25">
      <c r="B2460" s="221"/>
      <c r="C2460" s="246"/>
      <c r="D2460" s="247"/>
      <c r="E2460" s="221"/>
      <c r="G2460" s="256"/>
      <c r="H2460" s="123"/>
      <c r="I2460" s="221"/>
      <c r="J2460" s="119"/>
      <c r="K2460" s="119"/>
      <c r="L2460" s="143"/>
      <c r="M2460" s="221"/>
      <c r="N2460" s="221"/>
      <c r="O2460" s="221"/>
      <c r="P2460" s="221"/>
    </row>
    <row r="2461" spans="2:16" x14ac:dyDescent="0.25">
      <c r="B2461" s="221"/>
      <c r="C2461" s="246"/>
      <c r="D2461" s="247"/>
      <c r="E2461" s="221"/>
      <c r="G2461" s="256"/>
      <c r="H2461" s="123"/>
      <c r="I2461" s="221"/>
      <c r="J2461" s="119"/>
      <c r="K2461" s="119"/>
      <c r="L2461" s="143"/>
      <c r="M2461" s="221"/>
      <c r="N2461" s="221"/>
      <c r="O2461" s="221"/>
      <c r="P2461" s="221"/>
    </row>
    <row r="2462" spans="2:16" x14ac:dyDescent="0.25">
      <c r="B2462" s="221"/>
      <c r="C2462" s="246"/>
      <c r="D2462" s="247"/>
      <c r="E2462" s="221"/>
      <c r="G2462" s="256"/>
      <c r="H2462" s="123"/>
      <c r="I2462" s="221"/>
      <c r="J2462" s="119"/>
      <c r="K2462" s="119"/>
      <c r="L2462" s="143"/>
      <c r="M2462" s="221"/>
      <c r="N2462" s="221"/>
      <c r="O2462" s="221"/>
      <c r="P2462" s="221"/>
    </row>
    <row r="2463" spans="2:16" x14ac:dyDescent="0.25">
      <c r="B2463" s="221"/>
      <c r="C2463" s="246"/>
      <c r="D2463" s="247"/>
      <c r="E2463" s="221"/>
      <c r="G2463" s="256"/>
      <c r="H2463" s="123"/>
      <c r="I2463" s="221"/>
      <c r="J2463" s="119"/>
      <c r="K2463" s="119"/>
      <c r="L2463" s="143"/>
      <c r="M2463" s="221"/>
      <c r="N2463" s="221"/>
      <c r="O2463" s="221"/>
      <c r="P2463" s="221"/>
    </row>
    <row r="2464" spans="2:16" x14ac:dyDescent="0.25">
      <c r="B2464" s="221"/>
      <c r="C2464" s="246"/>
      <c r="D2464" s="247"/>
      <c r="E2464" s="221"/>
      <c r="G2464" s="256"/>
      <c r="H2464" s="123"/>
      <c r="I2464" s="221"/>
      <c r="J2464" s="119"/>
      <c r="K2464" s="119"/>
      <c r="L2464" s="143"/>
      <c r="M2464" s="221"/>
      <c r="N2464" s="221"/>
      <c r="O2464" s="221"/>
      <c r="P2464" s="221"/>
    </row>
    <row r="2465" spans="2:16" x14ac:dyDescent="0.25">
      <c r="B2465" s="221"/>
      <c r="C2465" s="246"/>
      <c r="D2465" s="247"/>
      <c r="E2465" s="221"/>
      <c r="G2465" s="256"/>
      <c r="H2465" s="123"/>
      <c r="I2465" s="221"/>
      <c r="J2465" s="119"/>
      <c r="K2465" s="119"/>
      <c r="L2465" s="143"/>
      <c r="M2465" s="221"/>
      <c r="N2465" s="221"/>
      <c r="O2465" s="221"/>
      <c r="P2465" s="221"/>
    </row>
    <row r="2466" spans="2:16" x14ac:dyDescent="0.25">
      <c r="B2466" s="221"/>
      <c r="C2466" s="246"/>
      <c r="D2466" s="247"/>
      <c r="E2466" s="221"/>
      <c r="G2466" s="256"/>
      <c r="H2466" s="123"/>
      <c r="I2466" s="221"/>
      <c r="J2466" s="119"/>
      <c r="K2466" s="119"/>
      <c r="L2466" s="143"/>
      <c r="M2466" s="221"/>
      <c r="N2466" s="221"/>
      <c r="O2466" s="221"/>
      <c r="P2466" s="221"/>
    </row>
    <row r="2467" spans="2:16" x14ac:dyDescent="0.25">
      <c r="B2467" s="221"/>
      <c r="C2467" s="246"/>
      <c r="D2467" s="247"/>
      <c r="E2467" s="221"/>
      <c r="G2467" s="256"/>
      <c r="H2467" s="123"/>
      <c r="I2467" s="221"/>
      <c r="J2467" s="119"/>
      <c r="K2467" s="119"/>
      <c r="L2467" s="143"/>
      <c r="M2467" s="221"/>
      <c r="N2467" s="221"/>
      <c r="O2467" s="221"/>
      <c r="P2467" s="221"/>
    </row>
    <row r="2468" spans="2:16" x14ac:dyDescent="0.25">
      <c r="B2468" s="221"/>
      <c r="C2468" s="246"/>
      <c r="D2468" s="247"/>
      <c r="E2468" s="221"/>
      <c r="G2468" s="256"/>
      <c r="H2468" s="123"/>
      <c r="I2468" s="221"/>
      <c r="J2468" s="119"/>
      <c r="K2468" s="119"/>
      <c r="L2468" s="143"/>
      <c r="M2468" s="221"/>
      <c r="N2468" s="221"/>
      <c r="O2468" s="221"/>
      <c r="P2468" s="221"/>
    </row>
    <row r="2469" spans="2:16" x14ac:dyDescent="0.25">
      <c r="B2469" s="221"/>
      <c r="C2469" s="246"/>
      <c r="D2469" s="247"/>
      <c r="E2469" s="221"/>
      <c r="G2469" s="256"/>
      <c r="H2469" s="123"/>
      <c r="I2469" s="221"/>
      <c r="J2469" s="119"/>
      <c r="K2469" s="119"/>
      <c r="L2469" s="143"/>
      <c r="M2469" s="221"/>
      <c r="N2469" s="221"/>
      <c r="O2469" s="221"/>
      <c r="P2469" s="221"/>
    </row>
    <row r="2470" spans="2:16" x14ac:dyDescent="0.25">
      <c r="B2470" s="221"/>
      <c r="C2470" s="246"/>
      <c r="D2470" s="247"/>
      <c r="E2470" s="221"/>
      <c r="G2470" s="256"/>
      <c r="H2470" s="123"/>
      <c r="I2470" s="221"/>
      <c r="J2470" s="119"/>
      <c r="K2470" s="119"/>
      <c r="L2470" s="143"/>
      <c r="M2470" s="221"/>
      <c r="N2470" s="221"/>
      <c r="O2470" s="221"/>
      <c r="P2470" s="221"/>
    </row>
    <row r="2471" spans="2:16" x14ac:dyDescent="0.25">
      <c r="B2471" s="221"/>
      <c r="C2471" s="246"/>
      <c r="D2471" s="247"/>
      <c r="E2471" s="221"/>
      <c r="G2471" s="256"/>
      <c r="H2471" s="123"/>
      <c r="I2471" s="221"/>
      <c r="J2471" s="119"/>
      <c r="K2471" s="119"/>
      <c r="L2471" s="143"/>
      <c r="M2471" s="221"/>
      <c r="N2471" s="221"/>
      <c r="O2471" s="221"/>
      <c r="P2471" s="221"/>
    </row>
    <row r="2472" spans="2:16" x14ac:dyDescent="0.25">
      <c r="B2472" s="221"/>
      <c r="C2472" s="246"/>
      <c r="D2472" s="247"/>
      <c r="E2472" s="221"/>
      <c r="G2472" s="256"/>
      <c r="H2472" s="123"/>
      <c r="I2472" s="221"/>
      <c r="J2472" s="119"/>
      <c r="K2472" s="119"/>
      <c r="L2472" s="143"/>
      <c r="M2472" s="221"/>
      <c r="N2472" s="221"/>
      <c r="O2472" s="221"/>
      <c r="P2472" s="221"/>
    </row>
    <row r="2473" spans="2:16" x14ac:dyDescent="0.25">
      <c r="B2473" s="221"/>
      <c r="C2473" s="246"/>
      <c r="D2473" s="247"/>
      <c r="E2473" s="221"/>
      <c r="G2473" s="256"/>
      <c r="H2473" s="123"/>
      <c r="I2473" s="221"/>
      <c r="J2473" s="119"/>
      <c r="K2473" s="119"/>
      <c r="L2473" s="143"/>
      <c r="M2473" s="221"/>
      <c r="N2473" s="221"/>
      <c r="O2473" s="221"/>
      <c r="P2473" s="221"/>
    </row>
    <row r="2474" spans="2:16" x14ac:dyDescent="0.25">
      <c r="B2474" s="221"/>
      <c r="C2474" s="246"/>
      <c r="D2474" s="247"/>
      <c r="E2474" s="221"/>
      <c r="G2474" s="256"/>
      <c r="H2474" s="123"/>
      <c r="I2474" s="221"/>
      <c r="J2474" s="119"/>
      <c r="K2474" s="119"/>
      <c r="L2474" s="143"/>
      <c r="M2474" s="221"/>
      <c r="N2474" s="221"/>
      <c r="O2474" s="221"/>
      <c r="P2474" s="221"/>
    </row>
    <row r="2475" spans="2:16" x14ac:dyDescent="0.25">
      <c r="B2475" s="221"/>
      <c r="C2475" s="246"/>
      <c r="D2475" s="247"/>
      <c r="E2475" s="221"/>
      <c r="G2475" s="256"/>
      <c r="H2475" s="123"/>
      <c r="I2475" s="221"/>
      <c r="J2475" s="119"/>
      <c r="K2475" s="119"/>
      <c r="L2475" s="143"/>
      <c r="M2475" s="221"/>
      <c r="N2475" s="221"/>
      <c r="O2475" s="221"/>
      <c r="P2475" s="221"/>
    </row>
    <row r="2476" spans="2:16" x14ac:dyDescent="0.25">
      <c r="B2476" s="221"/>
      <c r="C2476" s="246"/>
      <c r="D2476" s="247"/>
      <c r="E2476" s="221"/>
      <c r="G2476" s="256"/>
      <c r="H2476" s="123"/>
      <c r="I2476" s="221"/>
      <c r="J2476" s="119"/>
      <c r="K2476" s="119"/>
      <c r="L2476" s="143"/>
      <c r="M2476" s="221"/>
      <c r="N2476" s="221"/>
      <c r="O2476" s="221"/>
      <c r="P2476" s="221"/>
    </row>
    <row r="2477" spans="2:16" x14ac:dyDescent="0.25">
      <c r="B2477" s="221"/>
      <c r="C2477" s="246"/>
      <c r="D2477" s="247"/>
      <c r="E2477" s="221"/>
      <c r="G2477" s="256"/>
      <c r="H2477" s="123"/>
      <c r="I2477" s="221"/>
      <c r="J2477" s="119"/>
      <c r="K2477" s="119"/>
      <c r="L2477" s="143"/>
      <c r="M2477" s="221"/>
      <c r="N2477" s="221"/>
      <c r="O2477" s="221"/>
      <c r="P2477" s="221"/>
    </row>
    <row r="2478" spans="2:16" x14ac:dyDescent="0.25">
      <c r="B2478" s="221"/>
      <c r="C2478" s="246"/>
      <c r="D2478" s="247"/>
      <c r="E2478" s="221"/>
      <c r="G2478" s="256"/>
      <c r="H2478" s="123"/>
      <c r="I2478" s="221"/>
      <c r="J2478" s="119"/>
      <c r="K2478" s="119"/>
      <c r="L2478" s="143"/>
      <c r="M2478" s="221"/>
      <c r="N2478" s="221"/>
      <c r="O2478" s="221"/>
      <c r="P2478" s="221"/>
    </row>
    <row r="2479" spans="2:16" x14ac:dyDescent="0.25">
      <c r="B2479" s="221"/>
      <c r="C2479" s="246"/>
      <c r="D2479" s="247"/>
      <c r="E2479" s="221"/>
      <c r="G2479" s="256"/>
      <c r="H2479" s="123"/>
      <c r="I2479" s="221"/>
      <c r="J2479" s="119"/>
      <c r="K2479" s="119"/>
      <c r="L2479" s="143"/>
      <c r="M2479" s="221"/>
      <c r="N2479" s="221"/>
      <c r="O2479" s="221"/>
      <c r="P2479" s="221"/>
    </row>
    <row r="2480" spans="2:16" x14ac:dyDescent="0.25">
      <c r="B2480" s="221"/>
      <c r="C2480" s="246"/>
      <c r="D2480" s="247"/>
      <c r="E2480" s="221"/>
      <c r="G2480" s="256"/>
      <c r="H2480" s="123"/>
      <c r="I2480" s="221"/>
      <c r="J2480" s="119"/>
      <c r="K2480" s="119"/>
      <c r="L2480" s="143"/>
      <c r="M2480" s="221"/>
      <c r="N2480" s="221"/>
      <c r="O2480" s="221"/>
      <c r="P2480" s="221"/>
    </row>
    <row r="2481" spans="2:16" x14ac:dyDescent="0.25">
      <c r="B2481" s="221"/>
      <c r="C2481" s="246"/>
      <c r="D2481" s="247"/>
      <c r="E2481" s="221"/>
      <c r="G2481" s="256"/>
      <c r="H2481" s="123"/>
      <c r="I2481" s="221"/>
      <c r="J2481" s="119"/>
      <c r="K2481" s="119"/>
      <c r="L2481" s="143"/>
      <c r="M2481" s="221"/>
      <c r="N2481" s="221"/>
      <c r="O2481" s="221"/>
      <c r="P2481" s="221"/>
    </row>
    <row r="2482" spans="2:16" x14ac:dyDescent="0.25">
      <c r="B2482" s="221"/>
      <c r="C2482" s="246"/>
      <c r="D2482" s="247"/>
      <c r="E2482" s="221"/>
      <c r="G2482" s="256"/>
      <c r="H2482" s="123"/>
      <c r="I2482" s="221"/>
      <c r="J2482" s="119"/>
      <c r="K2482" s="119"/>
      <c r="L2482" s="143"/>
      <c r="M2482" s="221"/>
      <c r="N2482" s="221"/>
      <c r="O2482" s="221"/>
      <c r="P2482" s="221"/>
    </row>
    <row r="2483" spans="2:16" x14ac:dyDescent="0.25">
      <c r="B2483" s="221"/>
      <c r="C2483" s="246"/>
      <c r="D2483" s="247"/>
      <c r="E2483" s="221"/>
      <c r="G2483" s="256"/>
      <c r="H2483" s="123"/>
      <c r="I2483" s="221"/>
      <c r="J2483" s="119"/>
      <c r="K2483" s="119"/>
      <c r="L2483" s="143"/>
      <c r="M2483" s="221"/>
      <c r="N2483" s="221"/>
      <c r="O2483" s="221"/>
      <c r="P2483" s="221"/>
    </row>
    <row r="2484" spans="2:16" x14ac:dyDescent="0.25">
      <c r="B2484" s="221"/>
      <c r="C2484" s="246"/>
      <c r="D2484" s="247"/>
      <c r="E2484" s="221"/>
      <c r="G2484" s="256"/>
      <c r="H2484" s="123"/>
      <c r="I2484" s="221"/>
      <c r="J2484" s="119"/>
      <c r="K2484" s="119"/>
      <c r="L2484" s="143"/>
      <c r="M2484" s="221"/>
      <c r="N2484" s="221"/>
      <c r="O2484" s="221"/>
      <c r="P2484" s="221"/>
    </row>
    <row r="2485" spans="2:16" x14ac:dyDescent="0.25">
      <c r="B2485" s="221"/>
      <c r="C2485" s="246"/>
      <c r="D2485" s="247"/>
      <c r="E2485" s="221"/>
      <c r="G2485" s="256"/>
      <c r="H2485" s="123"/>
      <c r="I2485" s="221"/>
      <c r="J2485" s="119"/>
      <c r="K2485" s="119"/>
      <c r="L2485" s="143"/>
      <c r="M2485" s="221"/>
      <c r="N2485" s="221"/>
      <c r="O2485" s="221"/>
      <c r="P2485" s="221"/>
    </row>
    <row r="2486" spans="2:16" x14ac:dyDescent="0.25">
      <c r="B2486" s="221"/>
      <c r="C2486" s="246"/>
      <c r="D2486" s="247"/>
      <c r="E2486" s="221"/>
      <c r="G2486" s="256"/>
      <c r="H2486" s="123"/>
      <c r="I2486" s="221"/>
      <c r="J2486" s="119"/>
      <c r="K2486" s="119"/>
      <c r="L2486" s="143"/>
      <c r="M2486" s="221"/>
      <c r="N2486" s="221"/>
      <c r="O2486" s="221"/>
      <c r="P2486" s="221"/>
    </row>
    <row r="2487" spans="2:16" x14ac:dyDescent="0.25">
      <c r="B2487" s="221"/>
      <c r="C2487" s="246"/>
      <c r="D2487" s="247"/>
      <c r="E2487" s="221"/>
      <c r="G2487" s="256"/>
      <c r="H2487" s="123"/>
      <c r="I2487" s="221"/>
      <c r="J2487" s="119"/>
      <c r="K2487" s="119"/>
      <c r="L2487" s="143"/>
      <c r="M2487" s="221"/>
      <c r="N2487" s="221"/>
      <c r="O2487" s="221"/>
      <c r="P2487" s="221"/>
    </row>
    <row r="2488" spans="2:16" x14ac:dyDescent="0.25">
      <c r="B2488" s="221"/>
      <c r="C2488" s="246"/>
      <c r="D2488" s="247"/>
      <c r="E2488" s="221"/>
      <c r="G2488" s="256"/>
      <c r="H2488" s="123"/>
      <c r="I2488" s="221"/>
      <c r="J2488" s="119"/>
      <c r="K2488" s="119"/>
      <c r="L2488" s="143"/>
      <c r="M2488" s="221"/>
      <c r="N2488" s="221"/>
      <c r="O2488" s="221"/>
      <c r="P2488" s="221"/>
    </row>
    <row r="2489" spans="2:16" x14ac:dyDescent="0.25">
      <c r="B2489" s="221"/>
      <c r="C2489" s="246"/>
      <c r="D2489" s="247"/>
      <c r="E2489" s="221"/>
      <c r="G2489" s="256"/>
      <c r="H2489" s="123"/>
      <c r="I2489" s="221"/>
      <c r="J2489" s="119"/>
      <c r="K2489" s="119"/>
      <c r="L2489" s="143"/>
      <c r="M2489" s="221"/>
      <c r="N2489" s="221"/>
      <c r="O2489" s="221"/>
      <c r="P2489" s="221"/>
    </row>
    <row r="2490" spans="2:16" x14ac:dyDescent="0.25">
      <c r="B2490" s="221"/>
      <c r="C2490" s="246"/>
      <c r="D2490" s="247"/>
      <c r="E2490" s="221"/>
      <c r="G2490" s="256"/>
      <c r="H2490" s="123"/>
      <c r="I2490" s="221"/>
      <c r="J2490" s="119"/>
      <c r="K2490" s="119"/>
      <c r="L2490" s="143"/>
      <c r="M2490" s="221"/>
      <c r="N2490" s="221"/>
      <c r="O2490" s="221"/>
      <c r="P2490" s="221"/>
    </row>
    <row r="2491" spans="2:16" x14ac:dyDescent="0.25">
      <c r="B2491" s="221"/>
      <c r="C2491" s="246"/>
      <c r="D2491" s="247"/>
      <c r="E2491" s="221"/>
      <c r="G2491" s="256"/>
      <c r="H2491" s="123"/>
      <c r="I2491" s="221"/>
      <c r="J2491" s="119"/>
      <c r="K2491" s="119"/>
      <c r="L2491" s="143"/>
      <c r="M2491" s="221"/>
      <c r="N2491" s="221"/>
      <c r="O2491" s="221"/>
      <c r="P2491" s="221"/>
    </row>
    <row r="2492" spans="2:16" x14ac:dyDescent="0.25">
      <c r="B2492" s="221"/>
      <c r="C2492" s="246"/>
      <c r="D2492" s="247"/>
      <c r="E2492" s="221"/>
      <c r="G2492" s="256"/>
      <c r="H2492" s="123"/>
      <c r="I2492" s="221"/>
      <c r="J2492" s="119"/>
      <c r="K2492" s="119"/>
      <c r="L2492" s="143"/>
      <c r="M2492" s="221"/>
      <c r="N2492" s="221"/>
      <c r="O2492" s="221"/>
      <c r="P2492" s="221"/>
    </row>
    <row r="2493" spans="2:16" x14ac:dyDescent="0.25">
      <c r="B2493" s="221"/>
      <c r="C2493" s="246"/>
      <c r="D2493" s="247"/>
      <c r="E2493" s="221"/>
      <c r="G2493" s="256"/>
      <c r="H2493" s="123"/>
      <c r="I2493" s="221"/>
      <c r="J2493" s="119"/>
      <c r="K2493" s="119"/>
      <c r="L2493" s="143"/>
      <c r="M2493" s="221"/>
      <c r="N2493" s="221"/>
      <c r="O2493" s="221"/>
      <c r="P2493" s="221"/>
    </row>
    <row r="2494" spans="2:16" x14ac:dyDescent="0.25">
      <c r="B2494" s="221"/>
      <c r="C2494" s="246"/>
      <c r="D2494" s="247"/>
      <c r="E2494" s="221"/>
      <c r="G2494" s="256"/>
      <c r="H2494" s="123"/>
      <c r="I2494" s="221"/>
      <c r="J2494" s="119"/>
      <c r="K2494" s="119"/>
      <c r="L2494" s="143"/>
      <c r="M2494" s="221"/>
      <c r="N2494" s="221"/>
      <c r="O2494" s="221"/>
      <c r="P2494" s="221"/>
    </row>
    <row r="2495" spans="2:16" x14ac:dyDescent="0.25">
      <c r="B2495" s="221"/>
      <c r="C2495" s="246"/>
      <c r="D2495" s="247"/>
      <c r="E2495" s="221"/>
      <c r="G2495" s="256"/>
      <c r="H2495" s="123"/>
      <c r="I2495" s="221"/>
      <c r="J2495" s="119"/>
      <c r="K2495" s="119"/>
      <c r="L2495" s="143"/>
      <c r="M2495" s="221"/>
      <c r="N2495" s="221"/>
      <c r="O2495" s="221"/>
      <c r="P2495" s="221"/>
    </row>
    <row r="2496" spans="2:16" x14ac:dyDescent="0.25">
      <c r="B2496" s="221"/>
      <c r="C2496" s="246"/>
      <c r="D2496" s="247"/>
      <c r="E2496" s="221"/>
      <c r="G2496" s="256"/>
      <c r="H2496" s="123"/>
      <c r="I2496" s="221"/>
      <c r="J2496" s="119"/>
      <c r="K2496" s="119"/>
      <c r="L2496" s="143"/>
      <c r="M2496" s="221"/>
      <c r="N2496" s="221"/>
      <c r="O2496" s="221"/>
      <c r="P2496" s="221"/>
    </row>
    <row r="2497" spans="2:16" x14ac:dyDescent="0.25">
      <c r="B2497" s="221"/>
      <c r="C2497" s="246"/>
      <c r="D2497" s="247"/>
      <c r="E2497" s="221"/>
      <c r="G2497" s="256"/>
      <c r="H2497" s="123"/>
      <c r="I2497" s="221"/>
      <c r="J2497" s="119"/>
      <c r="K2497" s="119"/>
      <c r="L2497" s="143"/>
      <c r="M2497" s="221"/>
      <c r="N2497" s="221"/>
      <c r="O2497" s="221"/>
      <c r="P2497" s="221"/>
    </row>
    <row r="2498" spans="2:16" x14ac:dyDescent="0.25">
      <c r="B2498" s="221"/>
      <c r="C2498" s="246"/>
      <c r="D2498" s="247"/>
      <c r="E2498" s="221"/>
      <c r="G2498" s="256"/>
      <c r="H2498" s="123"/>
      <c r="I2498" s="221"/>
      <c r="J2498" s="119"/>
      <c r="K2498" s="119"/>
      <c r="L2498" s="143"/>
      <c r="M2498" s="221"/>
      <c r="N2498" s="221"/>
      <c r="O2498" s="221"/>
      <c r="P2498" s="221"/>
    </row>
    <row r="2499" spans="2:16" x14ac:dyDescent="0.25">
      <c r="B2499" s="221"/>
      <c r="C2499" s="246"/>
      <c r="D2499" s="247"/>
      <c r="E2499" s="221"/>
      <c r="G2499" s="256"/>
      <c r="H2499" s="123"/>
      <c r="I2499" s="221"/>
      <c r="J2499" s="119"/>
      <c r="K2499" s="119"/>
      <c r="L2499" s="143"/>
      <c r="M2499" s="221"/>
      <c r="N2499" s="221"/>
      <c r="O2499" s="221"/>
      <c r="P2499" s="221"/>
    </row>
    <row r="2500" spans="2:16" x14ac:dyDescent="0.25">
      <c r="B2500" s="221"/>
      <c r="C2500" s="246"/>
      <c r="D2500" s="247"/>
      <c r="E2500" s="221"/>
      <c r="G2500" s="256"/>
      <c r="H2500" s="123"/>
      <c r="I2500" s="221"/>
      <c r="J2500" s="119"/>
      <c r="K2500" s="119"/>
      <c r="L2500" s="143"/>
      <c r="M2500" s="221"/>
      <c r="N2500" s="221"/>
      <c r="O2500" s="221"/>
      <c r="P2500" s="221"/>
    </row>
    <row r="2501" spans="2:16" x14ac:dyDescent="0.25">
      <c r="B2501" s="221"/>
      <c r="C2501" s="246"/>
      <c r="D2501" s="247"/>
      <c r="E2501" s="221"/>
      <c r="G2501" s="256"/>
      <c r="H2501" s="123"/>
      <c r="I2501" s="221"/>
      <c r="J2501" s="119"/>
      <c r="K2501" s="119"/>
      <c r="L2501" s="143"/>
      <c r="M2501" s="221"/>
      <c r="N2501" s="221"/>
      <c r="O2501" s="221"/>
      <c r="P2501" s="221"/>
    </row>
    <row r="2502" spans="2:16" x14ac:dyDescent="0.25">
      <c r="B2502" s="221"/>
      <c r="C2502" s="246"/>
      <c r="D2502" s="247"/>
      <c r="E2502" s="221"/>
      <c r="G2502" s="256"/>
      <c r="H2502" s="123"/>
      <c r="I2502" s="221"/>
      <c r="J2502" s="119"/>
      <c r="K2502" s="119"/>
      <c r="L2502" s="143"/>
      <c r="M2502" s="221"/>
      <c r="N2502" s="221"/>
      <c r="O2502" s="221"/>
      <c r="P2502" s="221"/>
    </row>
    <row r="2503" spans="2:16" x14ac:dyDescent="0.25">
      <c r="B2503" s="221"/>
      <c r="C2503" s="246"/>
      <c r="D2503" s="247"/>
      <c r="E2503" s="221"/>
      <c r="G2503" s="256"/>
      <c r="H2503" s="123"/>
      <c r="I2503" s="221"/>
      <c r="J2503" s="119"/>
      <c r="K2503" s="119"/>
      <c r="L2503" s="143"/>
      <c r="M2503" s="221"/>
      <c r="N2503" s="221"/>
      <c r="O2503" s="221"/>
      <c r="P2503" s="221"/>
    </row>
    <row r="2504" spans="2:16" x14ac:dyDescent="0.25">
      <c r="B2504" s="221"/>
      <c r="C2504" s="246"/>
      <c r="D2504" s="247"/>
      <c r="E2504" s="221"/>
      <c r="G2504" s="256"/>
      <c r="H2504" s="123"/>
      <c r="I2504" s="221"/>
      <c r="J2504" s="119"/>
      <c r="K2504" s="119"/>
      <c r="L2504" s="143"/>
      <c r="M2504" s="221"/>
      <c r="N2504" s="221"/>
      <c r="O2504" s="221"/>
      <c r="P2504" s="221"/>
    </row>
    <row r="2505" spans="2:16" x14ac:dyDescent="0.25">
      <c r="B2505" s="221"/>
      <c r="C2505" s="246"/>
      <c r="D2505" s="247"/>
      <c r="E2505" s="221"/>
      <c r="G2505" s="256"/>
      <c r="H2505" s="123"/>
      <c r="I2505" s="221"/>
      <c r="J2505" s="119"/>
      <c r="K2505" s="119"/>
      <c r="L2505" s="143"/>
      <c r="M2505" s="221"/>
      <c r="N2505" s="221"/>
      <c r="O2505" s="221"/>
      <c r="P2505" s="221"/>
    </row>
    <row r="2506" spans="2:16" x14ac:dyDescent="0.25">
      <c r="B2506" s="221"/>
      <c r="C2506" s="246"/>
      <c r="D2506" s="247"/>
      <c r="E2506" s="221"/>
      <c r="G2506" s="256"/>
      <c r="H2506" s="123"/>
      <c r="I2506" s="221"/>
      <c r="J2506" s="119"/>
      <c r="K2506" s="119"/>
      <c r="L2506" s="143"/>
      <c r="M2506" s="221"/>
      <c r="N2506" s="221"/>
      <c r="O2506" s="221"/>
      <c r="P2506" s="221"/>
    </row>
    <row r="2507" spans="2:16" x14ac:dyDescent="0.25">
      <c r="B2507" s="221"/>
      <c r="C2507" s="246"/>
      <c r="D2507" s="247"/>
      <c r="E2507" s="221"/>
      <c r="G2507" s="256"/>
      <c r="H2507" s="123"/>
      <c r="I2507" s="221"/>
      <c r="J2507" s="119"/>
      <c r="K2507" s="119"/>
      <c r="L2507" s="143"/>
      <c r="M2507" s="221"/>
      <c r="N2507" s="221"/>
      <c r="O2507" s="221"/>
      <c r="P2507" s="221"/>
    </row>
    <row r="2508" spans="2:16" x14ac:dyDescent="0.25">
      <c r="B2508" s="221"/>
      <c r="C2508" s="246"/>
      <c r="D2508" s="247"/>
      <c r="E2508" s="221"/>
      <c r="G2508" s="256"/>
      <c r="H2508" s="123"/>
      <c r="I2508" s="221"/>
      <c r="J2508" s="119"/>
      <c r="K2508" s="119"/>
      <c r="L2508" s="143"/>
      <c r="M2508" s="221"/>
      <c r="N2508" s="221"/>
      <c r="O2508" s="221"/>
      <c r="P2508" s="221"/>
    </row>
    <row r="2509" spans="2:16" x14ac:dyDescent="0.25">
      <c r="B2509" s="221"/>
      <c r="C2509" s="246"/>
      <c r="D2509" s="247"/>
      <c r="E2509" s="221"/>
      <c r="G2509" s="256"/>
      <c r="H2509" s="123"/>
      <c r="I2509" s="221"/>
      <c r="J2509" s="119"/>
      <c r="K2509" s="119"/>
      <c r="L2509" s="143"/>
      <c r="M2509" s="221"/>
      <c r="N2509" s="221"/>
      <c r="O2509" s="221"/>
      <c r="P2509" s="221"/>
    </row>
    <row r="2510" spans="2:16" x14ac:dyDescent="0.25">
      <c r="B2510" s="221"/>
      <c r="C2510" s="246"/>
      <c r="D2510" s="247"/>
      <c r="E2510" s="221"/>
      <c r="G2510" s="256"/>
      <c r="H2510" s="123"/>
      <c r="I2510" s="221"/>
      <c r="J2510" s="119"/>
      <c r="K2510" s="119"/>
      <c r="L2510" s="143"/>
      <c r="M2510" s="221"/>
      <c r="N2510" s="221"/>
      <c r="O2510" s="221"/>
      <c r="P2510" s="221"/>
    </row>
    <row r="2511" spans="2:16" x14ac:dyDescent="0.25">
      <c r="B2511" s="221"/>
      <c r="C2511" s="246"/>
      <c r="D2511" s="247"/>
      <c r="E2511" s="221"/>
      <c r="G2511" s="256"/>
      <c r="H2511" s="123"/>
      <c r="I2511" s="221"/>
      <c r="J2511" s="119"/>
      <c r="K2511" s="119"/>
      <c r="L2511" s="143"/>
      <c r="M2511" s="221"/>
      <c r="N2511" s="221"/>
      <c r="O2511" s="221"/>
      <c r="P2511" s="221"/>
    </row>
    <row r="2512" spans="2:16" x14ac:dyDescent="0.25">
      <c r="B2512" s="221"/>
      <c r="C2512" s="246"/>
      <c r="D2512" s="247"/>
      <c r="E2512" s="221"/>
      <c r="G2512" s="256"/>
      <c r="H2512" s="123"/>
      <c r="I2512" s="221"/>
      <c r="J2512" s="119"/>
      <c r="K2512" s="119"/>
      <c r="L2512" s="143"/>
      <c r="M2512" s="221"/>
      <c r="N2512" s="221"/>
      <c r="O2512" s="221"/>
      <c r="P2512" s="221"/>
    </row>
    <row r="2513" spans="2:16" x14ac:dyDescent="0.25">
      <c r="B2513" s="221"/>
      <c r="C2513" s="246"/>
      <c r="D2513" s="247"/>
      <c r="E2513" s="221"/>
      <c r="G2513" s="256"/>
      <c r="H2513" s="123"/>
      <c r="I2513" s="221"/>
      <c r="J2513" s="119"/>
      <c r="K2513" s="119"/>
      <c r="L2513" s="143"/>
      <c r="M2513" s="221"/>
      <c r="N2513" s="221"/>
      <c r="O2513" s="221"/>
      <c r="P2513" s="221"/>
    </row>
    <row r="2514" spans="2:16" x14ac:dyDescent="0.25">
      <c r="B2514" s="221"/>
      <c r="C2514" s="246"/>
      <c r="D2514" s="247"/>
      <c r="E2514" s="221"/>
      <c r="G2514" s="256"/>
      <c r="H2514" s="123"/>
      <c r="I2514" s="221"/>
      <c r="J2514" s="119"/>
      <c r="K2514" s="119"/>
      <c r="L2514" s="143"/>
      <c r="M2514" s="221"/>
      <c r="N2514" s="221"/>
      <c r="O2514" s="221"/>
      <c r="P2514" s="221"/>
    </row>
    <row r="2515" spans="2:16" x14ac:dyDescent="0.25">
      <c r="B2515" s="221"/>
      <c r="C2515" s="246"/>
      <c r="D2515" s="247"/>
      <c r="E2515" s="221"/>
      <c r="G2515" s="256"/>
      <c r="H2515" s="123"/>
      <c r="I2515" s="221"/>
      <c r="J2515" s="119"/>
      <c r="K2515" s="119"/>
      <c r="L2515" s="143"/>
      <c r="M2515" s="221"/>
      <c r="N2515" s="221"/>
      <c r="O2515" s="221"/>
      <c r="P2515" s="221"/>
    </row>
    <row r="2516" spans="2:16" x14ac:dyDescent="0.25">
      <c r="B2516" s="221"/>
      <c r="C2516" s="246"/>
      <c r="D2516" s="247"/>
      <c r="E2516" s="221"/>
      <c r="G2516" s="256"/>
      <c r="H2516" s="123"/>
      <c r="I2516" s="221"/>
      <c r="J2516" s="119"/>
      <c r="K2516" s="119"/>
      <c r="L2516" s="143"/>
      <c r="M2516" s="221"/>
      <c r="N2516" s="221"/>
      <c r="O2516" s="221"/>
      <c r="P2516" s="221"/>
    </row>
    <row r="2517" spans="2:16" x14ac:dyDescent="0.25">
      <c r="B2517" s="221"/>
      <c r="C2517" s="246"/>
      <c r="D2517" s="247"/>
      <c r="E2517" s="221"/>
      <c r="G2517" s="256"/>
      <c r="H2517" s="123"/>
      <c r="I2517" s="221"/>
      <c r="J2517" s="119"/>
      <c r="K2517" s="119"/>
      <c r="L2517" s="143"/>
      <c r="M2517" s="221"/>
      <c r="N2517" s="221"/>
      <c r="O2517" s="221"/>
      <c r="P2517" s="221"/>
    </row>
    <row r="2518" spans="2:16" x14ac:dyDescent="0.25">
      <c r="B2518" s="221"/>
      <c r="C2518" s="246"/>
      <c r="D2518" s="247"/>
      <c r="E2518" s="221"/>
      <c r="G2518" s="256"/>
      <c r="H2518" s="123"/>
      <c r="I2518" s="221"/>
      <c r="J2518" s="119"/>
      <c r="K2518" s="119"/>
      <c r="L2518" s="143"/>
      <c r="M2518" s="221"/>
      <c r="N2518" s="221"/>
      <c r="O2518" s="221"/>
      <c r="P2518" s="221"/>
    </row>
    <row r="2519" spans="2:16" x14ac:dyDescent="0.25">
      <c r="B2519" s="221"/>
      <c r="C2519" s="246"/>
      <c r="D2519" s="247"/>
      <c r="E2519" s="221"/>
      <c r="G2519" s="256"/>
      <c r="H2519" s="123"/>
      <c r="I2519" s="221"/>
      <c r="J2519" s="119"/>
      <c r="K2519" s="119"/>
      <c r="L2519" s="143"/>
      <c r="M2519" s="221"/>
      <c r="N2519" s="221"/>
      <c r="O2519" s="221"/>
      <c r="P2519" s="221"/>
    </row>
    <row r="2520" spans="2:16" x14ac:dyDescent="0.25">
      <c r="B2520" s="221"/>
      <c r="C2520" s="246"/>
      <c r="D2520" s="247"/>
      <c r="E2520" s="221"/>
      <c r="G2520" s="256"/>
      <c r="H2520" s="123"/>
      <c r="I2520" s="221"/>
      <c r="J2520" s="119"/>
      <c r="K2520" s="119"/>
      <c r="L2520" s="143"/>
      <c r="M2520" s="221"/>
      <c r="N2520" s="221"/>
      <c r="O2520" s="221"/>
      <c r="P2520" s="221"/>
    </row>
    <row r="2521" spans="2:16" x14ac:dyDescent="0.25">
      <c r="B2521" s="221"/>
      <c r="C2521" s="246"/>
      <c r="D2521" s="247"/>
      <c r="E2521" s="221"/>
      <c r="G2521" s="256"/>
      <c r="H2521" s="123"/>
      <c r="I2521" s="221"/>
      <c r="J2521" s="119"/>
      <c r="K2521" s="119"/>
      <c r="L2521" s="143"/>
      <c r="M2521" s="221"/>
      <c r="N2521" s="221"/>
      <c r="O2521" s="221"/>
      <c r="P2521" s="221"/>
    </row>
    <row r="2522" spans="2:16" x14ac:dyDescent="0.25">
      <c r="B2522" s="221"/>
      <c r="C2522" s="246"/>
      <c r="D2522" s="247"/>
      <c r="E2522" s="221"/>
      <c r="G2522" s="256"/>
      <c r="H2522" s="123"/>
      <c r="I2522" s="221"/>
      <c r="J2522" s="119"/>
      <c r="K2522" s="119"/>
      <c r="L2522" s="143"/>
      <c r="M2522" s="221"/>
      <c r="N2522" s="221"/>
      <c r="O2522" s="221"/>
      <c r="P2522" s="221"/>
    </row>
    <row r="2523" spans="2:16" x14ac:dyDescent="0.25">
      <c r="B2523" s="221"/>
      <c r="C2523" s="246"/>
      <c r="D2523" s="247"/>
      <c r="E2523" s="221"/>
      <c r="G2523" s="256"/>
      <c r="H2523" s="123"/>
      <c r="I2523" s="221"/>
      <c r="J2523" s="119"/>
      <c r="K2523" s="119"/>
      <c r="L2523" s="143"/>
      <c r="M2523" s="221"/>
      <c r="N2523" s="221"/>
      <c r="O2523" s="221"/>
      <c r="P2523" s="221"/>
    </row>
    <row r="2524" spans="2:16" x14ac:dyDescent="0.25">
      <c r="B2524" s="221"/>
      <c r="C2524" s="246"/>
      <c r="D2524" s="247"/>
      <c r="E2524" s="221"/>
      <c r="G2524" s="256"/>
      <c r="H2524" s="123"/>
      <c r="I2524" s="221"/>
      <c r="J2524" s="119"/>
      <c r="K2524" s="119"/>
      <c r="L2524" s="143"/>
      <c r="M2524" s="221"/>
      <c r="N2524" s="221"/>
      <c r="O2524" s="221"/>
      <c r="P2524" s="221"/>
    </row>
    <row r="2525" spans="2:16" x14ac:dyDescent="0.25">
      <c r="B2525" s="221"/>
      <c r="C2525" s="246"/>
      <c r="D2525" s="247"/>
      <c r="E2525" s="221"/>
      <c r="G2525" s="256"/>
      <c r="H2525" s="123"/>
      <c r="I2525" s="221"/>
      <c r="J2525" s="119"/>
      <c r="K2525" s="119"/>
      <c r="L2525" s="143"/>
      <c r="M2525" s="221"/>
      <c r="N2525" s="221"/>
      <c r="O2525" s="221"/>
      <c r="P2525" s="221"/>
    </row>
    <row r="2526" spans="2:16" x14ac:dyDescent="0.25">
      <c r="B2526" s="221"/>
      <c r="C2526" s="246"/>
      <c r="D2526" s="247"/>
      <c r="E2526" s="221"/>
      <c r="G2526" s="256"/>
      <c r="H2526" s="123"/>
      <c r="I2526" s="221"/>
      <c r="J2526" s="119"/>
      <c r="K2526" s="119"/>
      <c r="L2526" s="143"/>
      <c r="M2526" s="221"/>
      <c r="N2526" s="221"/>
      <c r="O2526" s="221"/>
      <c r="P2526" s="221"/>
    </row>
    <row r="2527" spans="2:16" x14ac:dyDescent="0.25">
      <c r="B2527" s="221"/>
      <c r="C2527" s="246"/>
      <c r="D2527" s="247"/>
      <c r="E2527" s="221"/>
      <c r="G2527" s="256"/>
      <c r="H2527" s="123"/>
      <c r="I2527" s="221"/>
      <c r="J2527" s="119"/>
      <c r="K2527" s="119"/>
      <c r="L2527" s="143"/>
      <c r="M2527" s="221"/>
      <c r="N2527" s="221"/>
      <c r="O2527" s="221"/>
      <c r="P2527" s="221"/>
    </row>
    <row r="2528" spans="2:16" x14ac:dyDescent="0.25">
      <c r="B2528" s="221"/>
      <c r="C2528" s="246"/>
      <c r="D2528" s="247"/>
      <c r="E2528" s="221"/>
      <c r="G2528" s="256"/>
      <c r="H2528" s="123"/>
      <c r="I2528" s="221"/>
      <c r="J2528" s="119"/>
      <c r="K2528" s="119"/>
      <c r="L2528" s="143"/>
      <c r="M2528" s="221"/>
      <c r="N2528" s="221"/>
      <c r="O2528" s="221"/>
      <c r="P2528" s="221"/>
    </row>
    <row r="2529" spans="2:16" x14ac:dyDescent="0.25">
      <c r="B2529" s="221"/>
      <c r="C2529" s="246"/>
      <c r="D2529" s="247"/>
      <c r="E2529" s="221"/>
      <c r="G2529" s="256"/>
      <c r="H2529" s="123"/>
      <c r="I2529" s="221"/>
      <c r="J2529" s="119"/>
      <c r="K2529" s="119"/>
      <c r="L2529" s="143"/>
      <c r="M2529" s="221"/>
      <c r="N2529" s="221"/>
      <c r="O2529" s="221"/>
      <c r="P2529" s="221"/>
    </row>
    <row r="2530" spans="2:16" x14ac:dyDescent="0.25">
      <c r="B2530" s="221"/>
      <c r="C2530" s="246"/>
      <c r="D2530" s="247"/>
      <c r="E2530" s="221"/>
      <c r="G2530" s="256"/>
      <c r="H2530" s="123"/>
      <c r="I2530" s="221"/>
      <c r="J2530" s="119"/>
      <c r="K2530" s="119"/>
      <c r="L2530" s="143"/>
      <c r="M2530" s="221"/>
      <c r="N2530" s="221"/>
      <c r="O2530" s="221"/>
      <c r="P2530" s="221"/>
    </row>
    <row r="2531" spans="2:16" x14ac:dyDescent="0.25">
      <c r="B2531" s="221"/>
      <c r="C2531" s="246"/>
      <c r="D2531" s="247"/>
      <c r="E2531" s="221"/>
      <c r="G2531" s="256"/>
      <c r="H2531" s="123"/>
      <c r="I2531" s="221"/>
      <c r="J2531" s="119"/>
      <c r="K2531" s="119"/>
      <c r="L2531" s="143"/>
      <c r="M2531" s="221"/>
      <c r="N2531" s="221"/>
      <c r="O2531" s="221"/>
      <c r="P2531" s="221"/>
    </row>
    <row r="2532" spans="2:16" x14ac:dyDescent="0.25">
      <c r="B2532" s="221"/>
      <c r="C2532" s="246"/>
      <c r="D2532" s="247"/>
      <c r="E2532" s="221"/>
      <c r="G2532" s="256"/>
      <c r="H2532" s="123"/>
      <c r="I2532" s="221"/>
      <c r="J2532" s="119"/>
      <c r="K2532" s="119"/>
      <c r="L2532" s="143"/>
      <c r="M2532" s="221"/>
      <c r="N2532" s="221"/>
      <c r="O2532" s="221"/>
      <c r="P2532" s="221"/>
    </row>
    <row r="2533" spans="2:16" x14ac:dyDescent="0.25">
      <c r="B2533" s="221"/>
      <c r="C2533" s="246"/>
      <c r="D2533" s="247"/>
      <c r="E2533" s="221"/>
      <c r="G2533" s="256"/>
      <c r="H2533" s="123"/>
      <c r="I2533" s="221"/>
      <c r="J2533" s="119"/>
      <c r="K2533" s="119"/>
      <c r="L2533" s="143"/>
      <c r="M2533" s="221"/>
      <c r="N2533" s="221"/>
      <c r="O2533" s="221"/>
      <c r="P2533" s="221"/>
    </row>
    <row r="2534" spans="2:16" x14ac:dyDescent="0.25">
      <c r="B2534" s="221"/>
      <c r="C2534" s="246"/>
      <c r="D2534" s="247"/>
      <c r="E2534" s="221"/>
      <c r="G2534" s="256"/>
      <c r="H2534" s="123"/>
      <c r="I2534" s="221"/>
      <c r="J2534" s="119"/>
      <c r="K2534" s="119"/>
      <c r="L2534" s="143"/>
      <c r="M2534" s="221"/>
      <c r="N2534" s="221"/>
      <c r="O2534" s="221"/>
      <c r="P2534" s="221"/>
    </row>
    <row r="2535" spans="2:16" x14ac:dyDescent="0.25">
      <c r="B2535" s="221"/>
      <c r="C2535" s="246"/>
      <c r="D2535" s="247"/>
      <c r="E2535" s="221"/>
      <c r="G2535" s="256"/>
      <c r="H2535" s="123"/>
      <c r="I2535" s="221"/>
      <c r="J2535" s="119"/>
      <c r="K2535" s="119"/>
      <c r="L2535" s="143"/>
      <c r="M2535" s="221"/>
      <c r="N2535" s="221"/>
      <c r="O2535" s="221"/>
      <c r="P2535" s="221"/>
    </row>
    <row r="2536" spans="2:16" x14ac:dyDescent="0.25">
      <c r="B2536" s="221"/>
      <c r="C2536" s="246"/>
      <c r="D2536" s="247"/>
      <c r="E2536" s="221"/>
      <c r="G2536" s="256"/>
      <c r="H2536" s="123"/>
      <c r="I2536" s="221"/>
      <c r="J2536" s="119"/>
      <c r="K2536" s="119"/>
      <c r="L2536" s="143"/>
      <c r="M2536" s="221"/>
      <c r="N2536" s="221"/>
      <c r="O2536" s="221"/>
      <c r="P2536" s="221"/>
    </row>
    <row r="2537" spans="2:16" x14ac:dyDescent="0.25">
      <c r="B2537" s="221"/>
      <c r="C2537" s="246"/>
      <c r="D2537" s="247"/>
      <c r="E2537" s="221"/>
      <c r="G2537" s="256"/>
      <c r="H2537" s="123"/>
      <c r="I2537" s="221"/>
      <c r="J2537" s="119"/>
      <c r="K2537" s="119"/>
      <c r="L2537" s="143"/>
      <c r="M2537" s="221"/>
      <c r="N2537" s="221"/>
      <c r="O2537" s="221"/>
      <c r="P2537" s="221"/>
    </row>
    <row r="2538" spans="2:16" x14ac:dyDescent="0.25">
      <c r="B2538" s="221"/>
      <c r="C2538" s="246"/>
      <c r="D2538" s="247"/>
      <c r="E2538" s="221"/>
      <c r="G2538" s="256"/>
      <c r="H2538" s="123"/>
      <c r="I2538" s="221"/>
      <c r="J2538" s="119"/>
      <c r="K2538" s="119"/>
      <c r="L2538" s="143"/>
      <c r="M2538" s="221"/>
      <c r="N2538" s="221"/>
      <c r="O2538" s="221"/>
      <c r="P2538" s="221"/>
    </row>
    <row r="2539" spans="2:16" x14ac:dyDescent="0.25">
      <c r="B2539" s="221"/>
      <c r="C2539" s="246"/>
      <c r="D2539" s="247"/>
      <c r="E2539" s="221"/>
      <c r="G2539" s="256"/>
      <c r="H2539" s="123"/>
      <c r="I2539" s="221"/>
      <c r="J2539" s="119"/>
      <c r="K2539" s="119"/>
      <c r="L2539" s="143"/>
      <c r="M2539" s="221"/>
      <c r="N2539" s="221"/>
      <c r="O2539" s="221"/>
      <c r="P2539" s="221"/>
    </row>
    <row r="2540" spans="2:16" x14ac:dyDescent="0.25">
      <c r="B2540" s="221"/>
      <c r="C2540" s="246"/>
      <c r="D2540" s="247"/>
      <c r="E2540" s="221"/>
      <c r="G2540" s="256"/>
      <c r="H2540" s="123"/>
      <c r="I2540" s="221"/>
      <c r="J2540" s="119"/>
      <c r="K2540" s="119"/>
      <c r="L2540" s="143"/>
      <c r="M2540" s="221"/>
      <c r="N2540" s="221"/>
      <c r="O2540" s="221"/>
      <c r="P2540" s="221"/>
    </row>
    <row r="2541" spans="2:16" x14ac:dyDescent="0.25">
      <c r="B2541" s="221"/>
      <c r="C2541" s="246"/>
      <c r="D2541" s="247"/>
      <c r="E2541" s="221"/>
      <c r="G2541" s="256"/>
      <c r="H2541" s="123"/>
      <c r="I2541" s="221"/>
      <c r="J2541" s="119"/>
      <c r="K2541" s="119"/>
      <c r="L2541" s="143"/>
      <c r="M2541" s="221"/>
      <c r="N2541" s="221"/>
      <c r="O2541" s="221"/>
      <c r="P2541" s="221"/>
    </row>
    <row r="2542" spans="2:16" x14ac:dyDescent="0.25">
      <c r="B2542" s="221"/>
      <c r="C2542" s="246"/>
      <c r="D2542" s="247"/>
      <c r="E2542" s="221"/>
      <c r="G2542" s="256"/>
      <c r="H2542" s="123"/>
      <c r="I2542" s="221"/>
      <c r="J2542" s="119"/>
      <c r="K2542" s="119"/>
      <c r="L2542" s="143"/>
      <c r="M2542" s="221"/>
      <c r="N2542" s="221"/>
      <c r="O2542" s="221"/>
      <c r="P2542" s="221"/>
    </row>
    <row r="2543" spans="2:16" x14ac:dyDescent="0.25">
      <c r="B2543" s="221"/>
      <c r="C2543" s="246"/>
      <c r="D2543" s="247"/>
      <c r="E2543" s="221"/>
      <c r="G2543" s="256"/>
      <c r="H2543" s="123"/>
      <c r="I2543" s="221"/>
      <c r="J2543" s="119"/>
      <c r="K2543" s="119"/>
      <c r="L2543" s="143"/>
      <c r="M2543" s="221"/>
      <c r="N2543" s="221"/>
      <c r="O2543" s="221"/>
      <c r="P2543" s="221"/>
    </row>
    <row r="2544" spans="2:16" x14ac:dyDescent="0.25">
      <c r="B2544" s="221"/>
      <c r="C2544" s="246"/>
      <c r="D2544" s="247"/>
      <c r="E2544" s="221"/>
      <c r="G2544" s="256"/>
      <c r="H2544" s="123"/>
      <c r="I2544" s="221"/>
      <c r="J2544" s="119"/>
      <c r="K2544" s="119"/>
      <c r="L2544" s="143"/>
      <c r="M2544" s="221"/>
      <c r="N2544" s="221"/>
      <c r="O2544" s="221"/>
      <c r="P2544" s="221"/>
    </row>
    <row r="2545" spans="2:16" x14ac:dyDescent="0.25">
      <c r="B2545" s="221"/>
      <c r="C2545" s="246"/>
      <c r="D2545" s="247"/>
      <c r="E2545" s="221"/>
      <c r="G2545" s="256"/>
      <c r="H2545" s="123"/>
      <c r="I2545" s="221"/>
      <c r="J2545" s="119"/>
      <c r="K2545" s="119"/>
      <c r="L2545" s="143"/>
      <c r="M2545" s="221"/>
      <c r="N2545" s="221"/>
      <c r="O2545" s="221"/>
      <c r="P2545" s="221"/>
    </row>
    <row r="2546" spans="2:16" x14ac:dyDescent="0.25">
      <c r="B2546" s="221"/>
      <c r="C2546" s="246"/>
      <c r="D2546" s="247"/>
      <c r="E2546" s="221"/>
      <c r="G2546" s="256"/>
      <c r="H2546" s="123"/>
      <c r="I2546" s="221"/>
      <c r="J2546" s="119"/>
      <c r="K2546" s="119"/>
      <c r="L2546" s="143"/>
      <c r="M2546" s="221"/>
      <c r="N2546" s="221"/>
      <c r="O2546" s="221"/>
      <c r="P2546" s="221"/>
    </row>
    <row r="2547" spans="2:16" x14ac:dyDescent="0.25">
      <c r="B2547" s="221"/>
      <c r="C2547" s="246"/>
      <c r="D2547" s="247"/>
      <c r="E2547" s="221"/>
      <c r="G2547" s="256"/>
      <c r="H2547" s="123"/>
      <c r="I2547" s="221"/>
      <c r="J2547" s="119"/>
      <c r="K2547" s="119"/>
      <c r="L2547" s="143"/>
      <c r="M2547" s="221"/>
      <c r="N2547" s="221"/>
      <c r="O2547" s="221"/>
      <c r="P2547" s="221"/>
    </row>
    <row r="2548" spans="2:16" x14ac:dyDescent="0.25">
      <c r="B2548" s="221"/>
      <c r="C2548" s="246"/>
      <c r="D2548" s="247"/>
      <c r="E2548" s="221"/>
      <c r="G2548" s="256"/>
      <c r="H2548" s="123"/>
      <c r="I2548" s="221"/>
      <c r="J2548" s="119"/>
      <c r="K2548" s="119"/>
      <c r="L2548" s="143"/>
      <c r="M2548" s="221"/>
      <c r="N2548" s="221"/>
      <c r="O2548" s="221"/>
      <c r="P2548" s="221"/>
    </row>
    <row r="2549" spans="2:16" x14ac:dyDescent="0.25">
      <c r="B2549" s="221"/>
      <c r="C2549" s="246"/>
      <c r="D2549" s="247"/>
      <c r="E2549" s="221"/>
      <c r="G2549" s="256"/>
      <c r="H2549" s="123"/>
      <c r="I2549" s="221"/>
      <c r="J2549" s="119"/>
      <c r="K2549" s="119"/>
      <c r="L2549" s="143"/>
      <c r="M2549" s="221"/>
      <c r="N2549" s="221"/>
      <c r="O2549" s="221"/>
      <c r="P2549" s="221"/>
    </row>
    <row r="2550" spans="2:16" x14ac:dyDescent="0.25">
      <c r="B2550" s="221"/>
      <c r="C2550" s="246"/>
      <c r="D2550" s="247"/>
      <c r="E2550" s="221"/>
      <c r="G2550" s="256"/>
      <c r="H2550" s="123"/>
      <c r="I2550" s="221"/>
      <c r="J2550" s="119"/>
      <c r="K2550" s="119"/>
      <c r="L2550" s="143"/>
      <c r="M2550" s="221"/>
      <c r="N2550" s="221"/>
      <c r="O2550" s="221"/>
      <c r="P2550" s="221"/>
    </row>
    <row r="2551" spans="2:16" x14ac:dyDescent="0.25">
      <c r="B2551" s="221"/>
      <c r="C2551" s="246"/>
      <c r="D2551" s="247"/>
      <c r="E2551" s="221"/>
      <c r="G2551" s="256"/>
      <c r="H2551" s="123"/>
      <c r="I2551" s="221"/>
      <c r="J2551" s="119"/>
      <c r="K2551" s="119"/>
      <c r="L2551" s="143"/>
      <c r="M2551" s="221"/>
      <c r="N2551" s="221"/>
      <c r="O2551" s="221"/>
      <c r="P2551" s="221"/>
    </row>
    <row r="2552" spans="2:16" x14ac:dyDescent="0.25">
      <c r="B2552" s="221"/>
      <c r="C2552" s="246"/>
      <c r="D2552" s="247"/>
      <c r="E2552" s="221"/>
      <c r="G2552" s="256"/>
      <c r="H2552" s="123"/>
      <c r="I2552" s="221"/>
      <c r="J2552" s="119"/>
      <c r="K2552" s="119"/>
      <c r="L2552" s="143"/>
      <c r="M2552" s="221"/>
      <c r="N2552" s="221"/>
      <c r="O2552" s="221"/>
      <c r="P2552" s="221"/>
    </row>
    <row r="2553" spans="2:16" x14ac:dyDescent="0.25">
      <c r="B2553" s="221"/>
      <c r="C2553" s="246"/>
      <c r="D2553" s="247"/>
      <c r="E2553" s="221"/>
      <c r="G2553" s="256"/>
      <c r="H2553" s="123"/>
      <c r="I2553" s="221"/>
      <c r="J2553" s="119"/>
      <c r="K2553" s="119"/>
      <c r="L2553" s="143"/>
      <c r="M2553" s="221"/>
      <c r="N2553" s="221"/>
      <c r="O2553" s="221"/>
      <c r="P2553" s="221"/>
    </row>
    <row r="2554" spans="2:16" x14ac:dyDescent="0.25">
      <c r="B2554" s="221"/>
      <c r="C2554" s="246"/>
      <c r="D2554" s="247"/>
      <c r="E2554" s="221"/>
      <c r="G2554" s="256"/>
      <c r="H2554" s="123"/>
      <c r="I2554" s="221"/>
      <c r="J2554" s="119"/>
      <c r="K2554" s="119"/>
      <c r="L2554" s="143"/>
      <c r="M2554" s="221"/>
      <c r="N2554" s="221"/>
      <c r="O2554" s="221"/>
      <c r="P2554" s="221"/>
    </row>
    <row r="2555" spans="2:16" x14ac:dyDescent="0.25">
      <c r="B2555" s="221"/>
      <c r="C2555" s="246"/>
      <c r="D2555" s="247"/>
      <c r="E2555" s="221"/>
      <c r="G2555" s="256"/>
      <c r="H2555" s="123"/>
      <c r="I2555" s="221"/>
      <c r="J2555" s="119"/>
      <c r="K2555" s="119"/>
      <c r="L2555" s="143"/>
      <c r="M2555" s="221"/>
      <c r="N2555" s="221"/>
      <c r="O2555" s="221"/>
      <c r="P2555" s="221"/>
    </row>
    <row r="2556" spans="2:16" x14ac:dyDescent="0.25">
      <c r="B2556" s="221"/>
      <c r="C2556" s="246"/>
      <c r="D2556" s="247"/>
      <c r="E2556" s="221"/>
      <c r="G2556" s="256"/>
      <c r="H2556" s="123"/>
      <c r="I2556" s="221"/>
      <c r="J2556" s="119"/>
      <c r="K2556" s="119"/>
      <c r="L2556" s="143"/>
      <c r="M2556" s="221"/>
      <c r="N2556" s="221"/>
      <c r="O2556" s="221"/>
      <c r="P2556" s="221"/>
    </row>
    <row r="2557" spans="2:16" x14ac:dyDescent="0.25">
      <c r="B2557" s="221"/>
      <c r="C2557" s="246"/>
      <c r="D2557" s="247"/>
      <c r="E2557" s="221"/>
      <c r="G2557" s="256"/>
      <c r="H2557" s="123"/>
      <c r="I2557" s="221"/>
      <c r="J2557" s="119"/>
      <c r="K2557" s="119"/>
      <c r="L2557" s="143"/>
      <c r="M2557" s="221"/>
      <c r="N2557" s="221"/>
      <c r="O2557" s="221"/>
      <c r="P2557" s="221"/>
    </row>
    <row r="2558" spans="2:16" x14ac:dyDescent="0.25">
      <c r="B2558" s="221"/>
      <c r="C2558" s="246"/>
      <c r="D2558" s="247"/>
      <c r="E2558" s="221"/>
      <c r="G2558" s="256"/>
      <c r="H2558" s="123"/>
      <c r="I2558" s="221"/>
      <c r="J2558" s="119"/>
      <c r="K2558" s="119"/>
      <c r="L2558" s="143"/>
      <c r="M2558" s="221"/>
      <c r="N2558" s="221"/>
      <c r="O2558" s="221"/>
      <c r="P2558" s="221"/>
    </row>
    <row r="2559" spans="2:16" x14ac:dyDescent="0.25">
      <c r="B2559" s="221"/>
      <c r="C2559" s="246"/>
      <c r="D2559" s="247"/>
      <c r="E2559" s="221"/>
      <c r="G2559" s="256"/>
      <c r="H2559" s="123"/>
      <c r="I2559" s="221"/>
      <c r="J2559" s="119"/>
      <c r="K2559" s="119"/>
      <c r="L2559" s="143"/>
      <c r="M2559" s="221"/>
      <c r="N2559" s="221"/>
      <c r="O2559" s="221"/>
      <c r="P2559" s="221"/>
    </row>
    <row r="2560" spans="2:16" x14ac:dyDescent="0.25">
      <c r="B2560" s="221"/>
      <c r="C2560" s="246"/>
      <c r="D2560" s="247"/>
      <c r="E2560" s="221"/>
      <c r="G2560" s="256"/>
      <c r="H2560" s="123"/>
      <c r="I2560" s="221"/>
      <c r="J2560" s="119"/>
      <c r="K2560" s="119"/>
      <c r="L2560" s="143"/>
      <c r="M2560" s="221"/>
      <c r="N2560" s="221"/>
      <c r="O2560" s="221"/>
      <c r="P2560" s="221"/>
    </row>
    <row r="2561" spans="2:16" x14ac:dyDescent="0.25">
      <c r="B2561" s="221"/>
      <c r="C2561" s="246"/>
      <c r="D2561" s="247"/>
      <c r="E2561" s="221"/>
      <c r="G2561" s="256"/>
      <c r="H2561" s="123"/>
      <c r="I2561" s="221"/>
      <c r="J2561" s="119"/>
      <c r="K2561" s="119"/>
      <c r="L2561" s="143"/>
      <c r="M2561" s="221"/>
      <c r="N2561" s="221"/>
      <c r="O2561" s="221"/>
      <c r="P2561" s="221"/>
    </row>
    <row r="2562" spans="2:16" x14ac:dyDescent="0.25">
      <c r="B2562" s="221"/>
      <c r="C2562" s="246"/>
      <c r="D2562" s="247"/>
      <c r="E2562" s="221"/>
      <c r="G2562" s="256"/>
      <c r="H2562" s="123"/>
      <c r="I2562" s="221"/>
      <c r="J2562" s="119"/>
      <c r="K2562" s="119"/>
      <c r="L2562" s="143"/>
      <c r="M2562" s="221"/>
      <c r="N2562" s="221"/>
      <c r="O2562" s="221"/>
      <c r="P2562" s="221"/>
    </row>
    <row r="2563" spans="2:16" x14ac:dyDescent="0.25">
      <c r="B2563" s="221"/>
      <c r="C2563" s="246"/>
      <c r="D2563" s="247"/>
      <c r="E2563" s="221"/>
      <c r="G2563" s="256"/>
      <c r="H2563" s="123"/>
      <c r="I2563" s="221"/>
      <c r="J2563" s="119"/>
      <c r="K2563" s="119"/>
      <c r="L2563" s="143"/>
      <c r="M2563" s="221"/>
      <c r="N2563" s="221"/>
      <c r="O2563" s="221"/>
      <c r="P2563" s="221"/>
    </row>
    <row r="2564" spans="2:16" x14ac:dyDescent="0.25">
      <c r="B2564" s="221"/>
      <c r="C2564" s="246"/>
      <c r="D2564" s="247"/>
      <c r="E2564" s="221"/>
      <c r="G2564" s="256"/>
      <c r="H2564" s="123"/>
      <c r="I2564" s="221"/>
      <c r="J2564" s="119"/>
      <c r="K2564" s="119"/>
      <c r="L2564" s="143"/>
      <c r="M2564" s="221"/>
      <c r="N2564" s="221"/>
      <c r="O2564" s="221"/>
      <c r="P2564" s="221"/>
    </row>
    <row r="2565" spans="2:16" x14ac:dyDescent="0.25">
      <c r="B2565" s="221"/>
      <c r="C2565" s="246"/>
      <c r="D2565" s="247"/>
      <c r="E2565" s="221"/>
      <c r="G2565" s="256"/>
      <c r="H2565" s="123"/>
      <c r="I2565" s="221"/>
      <c r="J2565" s="119"/>
      <c r="K2565" s="119"/>
      <c r="L2565" s="143"/>
      <c r="M2565" s="221"/>
      <c r="N2565" s="221"/>
      <c r="O2565" s="221"/>
      <c r="P2565" s="221"/>
    </row>
    <row r="2566" spans="2:16" x14ac:dyDescent="0.25">
      <c r="B2566" s="221"/>
      <c r="C2566" s="246"/>
      <c r="D2566" s="247"/>
      <c r="E2566" s="221"/>
      <c r="G2566" s="256"/>
      <c r="H2566" s="123"/>
      <c r="I2566" s="221"/>
      <c r="J2566" s="119"/>
      <c r="K2566" s="119"/>
      <c r="L2566" s="143"/>
      <c r="M2566" s="221"/>
      <c r="N2566" s="221"/>
      <c r="O2566" s="221"/>
      <c r="P2566" s="221"/>
    </row>
    <row r="2567" spans="2:16" x14ac:dyDescent="0.25">
      <c r="B2567" s="221"/>
      <c r="C2567" s="246"/>
      <c r="D2567" s="247"/>
      <c r="E2567" s="221"/>
      <c r="G2567" s="256"/>
      <c r="H2567" s="123"/>
      <c r="I2567" s="221"/>
      <c r="J2567" s="119"/>
      <c r="K2567" s="119"/>
      <c r="L2567" s="143"/>
      <c r="M2567" s="221"/>
      <c r="N2567" s="221"/>
      <c r="O2567" s="221"/>
      <c r="P2567" s="221"/>
    </row>
    <row r="2568" spans="2:16" x14ac:dyDescent="0.25">
      <c r="B2568" s="221"/>
      <c r="C2568" s="246"/>
      <c r="D2568" s="247"/>
      <c r="E2568" s="221"/>
      <c r="G2568" s="256"/>
      <c r="H2568" s="123"/>
      <c r="I2568" s="221"/>
      <c r="J2568" s="119"/>
      <c r="K2568" s="119"/>
      <c r="L2568" s="143"/>
      <c r="M2568" s="221"/>
      <c r="N2568" s="221"/>
      <c r="O2568" s="221"/>
      <c r="P2568" s="221"/>
    </row>
    <row r="2569" spans="2:16" x14ac:dyDescent="0.25">
      <c r="B2569" s="221"/>
      <c r="C2569" s="246"/>
      <c r="D2569" s="247"/>
      <c r="E2569" s="221"/>
      <c r="G2569" s="256"/>
      <c r="H2569" s="123"/>
      <c r="I2569" s="221"/>
      <c r="J2569" s="119"/>
      <c r="K2569" s="119"/>
      <c r="L2569" s="143"/>
      <c r="M2569" s="221"/>
      <c r="N2569" s="221"/>
      <c r="O2569" s="221"/>
      <c r="P2569" s="221"/>
    </row>
    <row r="2570" spans="2:16" x14ac:dyDescent="0.25">
      <c r="B2570" s="221"/>
      <c r="C2570" s="246"/>
      <c r="D2570" s="247"/>
      <c r="E2570" s="221"/>
      <c r="G2570" s="256"/>
      <c r="H2570" s="123"/>
      <c r="I2570" s="221"/>
      <c r="J2570" s="119"/>
      <c r="K2570" s="119"/>
      <c r="L2570" s="143"/>
      <c r="M2570" s="221"/>
      <c r="N2570" s="221"/>
      <c r="O2570" s="221"/>
      <c r="P2570" s="221"/>
    </row>
    <row r="2571" spans="2:16" x14ac:dyDescent="0.25">
      <c r="B2571" s="221"/>
      <c r="C2571" s="246"/>
      <c r="D2571" s="247"/>
      <c r="E2571" s="221"/>
      <c r="G2571" s="256"/>
      <c r="H2571" s="123"/>
      <c r="I2571" s="221"/>
      <c r="J2571" s="119"/>
      <c r="K2571" s="119"/>
      <c r="L2571" s="143"/>
      <c r="M2571" s="221"/>
      <c r="N2571" s="221"/>
      <c r="O2571" s="221"/>
      <c r="P2571" s="221"/>
    </row>
    <row r="2572" spans="2:16" x14ac:dyDescent="0.25">
      <c r="B2572" s="221"/>
      <c r="C2572" s="246"/>
      <c r="D2572" s="247"/>
      <c r="E2572" s="221"/>
      <c r="G2572" s="256"/>
      <c r="H2572" s="123"/>
      <c r="I2572" s="221"/>
      <c r="J2572" s="119"/>
      <c r="K2572" s="119"/>
      <c r="L2572" s="143"/>
      <c r="M2572" s="221"/>
      <c r="N2572" s="221"/>
      <c r="O2572" s="221"/>
      <c r="P2572" s="221"/>
    </row>
    <row r="2573" spans="2:16" x14ac:dyDescent="0.25">
      <c r="B2573" s="221"/>
      <c r="C2573" s="246"/>
      <c r="D2573" s="247"/>
      <c r="E2573" s="221"/>
      <c r="G2573" s="256"/>
      <c r="H2573" s="123"/>
      <c r="I2573" s="221"/>
      <c r="J2573" s="119"/>
      <c r="K2573" s="119"/>
      <c r="L2573" s="143"/>
      <c r="M2573" s="221"/>
      <c r="N2573" s="221"/>
      <c r="O2573" s="221"/>
      <c r="P2573" s="221"/>
    </row>
    <row r="2574" spans="2:16" x14ac:dyDescent="0.25">
      <c r="B2574" s="221"/>
      <c r="C2574" s="246"/>
      <c r="D2574" s="247"/>
      <c r="E2574" s="221"/>
      <c r="G2574" s="256"/>
      <c r="H2574" s="123"/>
      <c r="I2574" s="221"/>
      <c r="J2574" s="119"/>
      <c r="K2574" s="119"/>
      <c r="L2574" s="143"/>
      <c r="M2574" s="221"/>
      <c r="N2574" s="221"/>
      <c r="O2574" s="221"/>
      <c r="P2574" s="221"/>
    </row>
    <row r="2575" spans="2:16" x14ac:dyDescent="0.25">
      <c r="B2575" s="221"/>
      <c r="C2575" s="246"/>
      <c r="D2575" s="247"/>
      <c r="E2575" s="221"/>
      <c r="G2575" s="256"/>
      <c r="H2575" s="123"/>
      <c r="I2575" s="221"/>
      <c r="J2575" s="119"/>
      <c r="K2575" s="119"/>
      <c r="L2575" s="143"/>
      <c r="M2575" s="221"/>
      <c r="N2575" s="221"/>
      <c r="O2575" s="221"/>
      <c r="P2575" s="221"/>
    </row>
    <row r="2576" spans="2:16" x14ac:dyDescent="0.25">
      <c r="B2576" s="221"/>
      <c r="C2576" s="246"/>
      <c r="D2576" s="247"/>
      <c r="E2576" s="221"/>
      <c r="G2576" s="256"/>
      <c r="H2576" s="123"/>
      <c r="I2576" s="221"/>
      <c r="J2576" s="119"/>
      <c r="K2576" s="119"/>
      <c r="L2576" s="143"/>
      <c r="M2576" s="221"/>
      <c r="N2576" s="221"/>
      <c r="O2576" s="221"/>
      <c r="P2576" s="221"/>
    </row>
    <row r="2577" spans="2:16" x14ac:dyDescent="0.25">
      <c r="B2577" s="221"/>
      <c r="C2577" s="246"/>
      <c r="D2577" s="247"/>
      <c r="E2577" s="221"/>
      <c r="G2577" s="256"/>
      <c r="H2577" s="123"/>
      <c r="I2577" s="221"/>
      <c r="J2577" s="119"/>
      <c r="K2577" s="119"/>
      <c r="L2577" s="143"/>
      <c r="M2577" s="221"/>
      <c r="N2577" s="221"/>
      <c r="O2577" s="221"/>
      <c r="P2577" s="221"/>
    </row>
    <row r="2578" spans="2:16" x14ac:dyDescent="0.25">
      <c r="B2578" s="221"/>
      <c r="C2578" s="246"/>
      <c r="D2578" s="247"/>
      <c r="E2578" s="221"/>
      <c r="G2578" s="256"/>
      <c r="H2578" s="123"/>
      <c r="I2578" s="221"/>
      <c r="J2578" s="119"/>
      <c r="K2578" s="119"/>
      <c r="L2578" s="143"/>
      <c r="M2578" s="221"/>
      <c r="N2578" s="221"/>
      <c r="O2578" s="221"/>
      <c r="P2578" s="221"/>
    </row>
    <row r="2579" spans="2:16" x14ac:dyDescent="0.25">
      <c r="B2579" s="221"/>
      <c r="C2579" s="246"/>
      <c r="D2579" s="247"/>
      <c r="E2579" s="221"/>
      <c r="G2579" s="256"/>
      <c r="H2579" s="123"/>
      <c r="I2579" s="221"/>
      <c r="J2579" s="119"/>
      <c r="K2579" s="119"/>
      <c r="L2579" s="143"/>
      <c r="M2579" s="221"/>
      <c r="N2579" s="221"/>
      <c r="O2579" s="221"/>
      <c r="P2579" s="221"/>
    </row>
    <row r="2580" spans="2:16" x14ac:dyDescent="0.25">
      <c r="B2580" s="221"/>
      <c r="C2580" s="246"/>
      <c r="D2580" s="247"/>
      <c r="E2580" s="221"/>
      <c r="G2580" s="256"/>
      <c r="H2580" s="123"/>
      <c r="I2580" s="221"/>
      <c r="J2580" s="119"/>
      <c r="K2580" s="119"/>
      <c r="L2580" s="143"/>
      <c r="M2580" s="221"/>
      <c r="N2580" s="221"/>
      <c r="O2580" s="221"/>
      <c r="P2580" s="221"/>
    </row>
    <row r="2581" spans="2:16" x14ac:dyDescent="0.25">
      <c r="B2581" s="221"/>
      <c r="C2581" s="246"/>
      <c r="D2581" s="247"/>
      <c r="E2581" s="221"/>
      <c r="G2581" s="256"/>
      <c r="H2581" s="123"/>
      <c r="I2581" s="221"/>
      <c r="J2581" s="119"/>
      <c r="K2581" s="119"/>
      <c r="L2581" s="143"/>
      <c r="M2581" s="221"/>
      <c r="N2581" s="221"/>
      <c r="O2581" s="221"/>
      <c r="P2581" s="221"/>
    </row>
    <row r="2582" spans="2:16" x14ac:dyDescent="0.25">
      <c r="B2582" s="221"/>
      <c r="C2582" s="246"/>
      <c r="D2582" s="247"/>
      <c r="E2582" s="221"/>
      <c r="G2582" s="256"/>
      <c r="H2582" s="123"/>
      <c r="I2582" s="221"/>
      <c r="J2582" s="119"/>
      <c r="K2582" s="119"/>
      <c r="L2582" s="143"/>
      <c r="M2582" s="221"/>
      <c r="N2582" s="221"/>
      <c r="O2582" s="221"/>
      <c r="P2582" s="221"/>
    </row>
    <row r="2583" spans="2:16" x14ac:dyDescent="0.25">
      <c r="B2583" s="221"/>
      <c r="C2583" s="246"/>
      <c r="D2583" s="247"/>
      <c r="E2583" s="221"/>
      <c r="G2583" s="256"/>
      <c r="H2583" s="123"/>
      <c r="I2583" s="221"/>
      <c r="J2583" s="119"/>
      <c r="K2583" s="119"/>
      <c r="L2583" s="143"/>
      <c r="M2583" s="221"/>
      <c r="N2583" s="221"/>
      <c r="O2583" s="221"/>
      <c r="P2583" s="221"/>
    </row>
    <row r="2584" spans="2:16" x14ac:dyDescent="0.25">
      <c r="B2584" s="221"/>
      <c r="C2584" s="246"/>
      <c r="D2584" s="247"/>
      <c r="E2584" s="221"/>
      <c r="G2584" s="256"/>
      <c r="H2584" s="123"/>
      <c r="I2584" s="221"/>
      <c r="J2584" s="119"/>
      <c r="K2584" s="119"/>
      <c r="L2584" s="143"/>
      <c r="M2584" s="221"/>
      <c r="N2584" s="221"/>
      <c r="O2584" s="221"/>
      <c r="P2584" s="221"/>
    </row>
    <row r="2585" spans="2:16" x14ac:dyDescent="0.25">
      <c r="B2585" s="221"/>
      <c r="C2585" s="246"/>
      <c r="D2585" s="247"/>
      <c r="E2585" s="221"/>
      <c r="G2585" s="256"/>
      <c r="H2585" s="123"/>
      <c r="I2585" s="221"/>
      <c r="J2585" s="119"/>
      <c r="K2585" s="119"/>
      <c r="L2585" s="143"/>
      <c r="M2585" s="221"/>
      <c r="N2585" s="221"/>
      <c r="O2585" s="221"/>
      <c r="P2585" s="221"/>
    </row>
    <row r="2586" spans="2:16" x14ac:dyDescent="0.25">
      <c r="B2586" s="221"/>
      <c r="C2586" s="246"/>
      <c r="D2586" s="247"/>
      <c r="E2586" s="221"/>
      <c r="G2586" s="256"/>
      <c r="H2586" s="123"/>
      <c r="I2586" s="221"/>
      <c r="J2586" s="119"/>
      <c r="K2586" s="119"/>
      <c r="L2586" s="143"/>
      <c r="M2586" s="221"/>
      <c r="N2586" s="221"/>
      <c r="O2586" s="221"/>
      <c r="P2586" s="221"/>
    </row>
    <row r="2587" spans="2:16" x14ac:dyDescent="0.25">
      <c r="B2587" s="221"/>
      <c r="C2587" s="246"/>
      <c r="D2587" s="247"/>
      <c r="E2587" s="221"/>
      <c r="G2587" s="256"/>
      <c r="H2587" s="123"/>
      <c r="I2587" s="221"/>
      <c r="J2587" s="119"/>
      <c r="K2587" s="119"/>
      <c r="L2587" s="143"/>
      <c r="M2587" s="221"/>
      <c r="N2587" s="221"/>
      <c r="O2587" s="221"/>
      <c r="P2587" s="221"/>
    </row>
    <row r="2588" spans="2:16" x14ac:dyDescent="0.25">
      <c r="B2588" s="221"/>
      <c r="C2588" s="246"/>
      <c r="D2588" s="247"/>
      <c r="E2588" s="221"/>
      <c r="G2588" s="256"/>
      <c r="H2588" s="123"/>
      <c r="I2588" s="221"/>
      <c r="J2588" s="119"/>
      <c r="K2588" s="119"/>
      <c r="L2588" s="143"/>
      <c r="M2588" s="221"/>
      <c r="N2588" s="221"/>
      <c r="O2588" s="221"/>
      <c r="P2588" s="221"/>
    </row>
    <row r="2589" spans="2:16" x14ac:dyDescent="0.25">
      <c r="B2589" s="221"/>
      <c r="C2589" s="246"/>
      <c r="D2589" s="247"/>
      <c r="E2589" s="221"/>
      <c r="G2589" s="256"/>
      <c r="H2589" s="123"/>
      <c r="I2589" s="221"/>
      <c r="J2589" s="119"/>
      <c r="K2589" s="119"/>
      <c r="L2589" s="143"/>
      <c r="M2589" s="221"/>
      <c r="N2589" s="221"/>
      <c r="O2589" s="221"/>
      <c r="P2589" s="221"/>
    </row>
    <row r="2590" spans="2:16" x14ac:dyDescent="0.25">
      <c r="B2590" s="221"/>
      <c r="C2590" s="246"/>
      <c r="D2590" s="247"/>
      <c r="E2590" s="221"/>
      <c r="G2590" s="256"/>
      <c r="H2590" s="123"/>
      <c r="I2590" s="221"/>
      <c r="J2590" s="119"/>
      <c r="K2590" s="119"/>
      <c r="L2590" s="143"/>
      <c r="M2590" s="221"/>
      <c r="N2590" s="221"/>
      <c r="O2590" s="221"/>
      <c r="P2590" s="221"/>
    </row>
    <row r="2591" spans="2:16" x14ac:dyDescent="0.25">
      <c r="B2591" s="221"/>
      <c r="C2591" s="246"/>
      <c r="D2591" s="247"/>
      <c r="E2591" s="221"/>
      <c r="G2591" s="256"/>
      <c r="H2591" s="123"/>
      <c r="I2591" s="221"/>
      <c r="J2591" s="119"/>
      <c r="K2591" s="119"/>
      <c r="L2591" s="143"/>
      <c r="M2591" s="221"/>
      <c r="N2591" s="221"/>
      <c r="O2591" s="221"/>
      <c r="P2591" s="221"/>
    </row>
    <row r="2592" spans="2:16" x14ac:dyDescent="0.25">
      <c r="B2592" s="221"/>
      <c r="C2592" s="246"/>
      <c r="D2592" s="247"/>
      <c r="E2592" s="221"/>
      <c r="G2592" s="256"/>
      <c r="H2592" s="123"/>
      <c r="I2592" s="221"/>
      <c r="J2592" s="119"/>
      <c r="K2592" s="119"/>
      <c r="L2592" s="143"/>
      <c r="M2592" s="221"/>
      <c r="N2592" s="221"/>
      <c r="O2592" s="221"/>
      <c r="P2592" s="221"/>
    </row>
    <row r="2593" spans="2:16" x14ac:dyDescent="0.25">
      <c r="B2593" s="221"/>
      <c r="C2593" s="246"/>
      <c r="D2593" s="247"/>
      <c r="E2593" s="221"/>
      <c r="G2593" s="256"/>
      <c r="H2593" s="123"/>
      <c r="I2593" s="221"/>
      <c r="J2593" s="119"/>
      <c r="K2593" s="119"/>
      <c r="L2593" s="143"/>
      <c r="M2593" s="221"/>
      <c r="N2593" s="221"/>
      <c r="O2593" s="221"/>
      <c r="P2593" s="221"/>
    </row>
    <row r="2594" spans="2:16" x14ac:dyDescent="0.25">
      <c r="B2594" s="221"/>
      <c r="C2594" s="246"/>
      <c r="D2594" s="247"/>
      <c r="E2594" s="221"/>
      <c r="G2594" s="256"/>
      <c r="H2594" s="123"/>
      <c r="I2594" s="221"/>
      <c r="J2594" s="119"/>
      <c r="K2594" s="119"/>
      <c r="L2594" s="143"/>
      <c r="M2594" s="221"/>
      <c r="N2594" s="221"/>
      <c r="O2594" s="221"/>
      <c r="P2594" s="221"/>
    </row>
    <row r="2595" spans="2:16" x14ac:dyDescent="0.25">
      <c r="B2595" s="221"/>
      <c r="C2595" s="246"/>
      <c r="D2595" s="247"/>
      <c r="E2595" s="221"/>
      <c r="G2595" s="256"/>
      <c r="H2595" s="123"/>
      <c r="I2595" s="221"/>
      <c r="J2595" s="119"/>
      <c r="K2595" s="119"/>
      <c r="L2595" s="143"/>
      <c r="M2595" s="221"/>
      <c r="N2595" s="221"/>
      <c r="O2595" s="221"/>
      <c r="P2595" s="221"/>
    </row>
    <row r="2596" spans="2:16" x14ac:dyDescent="0.25">
      <c r="B2596" s="221"/>
      <c r="C2596" s="246"/>
      <c r="D2596" s="247"/>
      <c r="E2596" s="221"/>
      <c r="G2596" s="256"/>
      <c r="H2596" s="123"/>
      <c r="I2596" s="221"/>
      <c r="J2596" s="119"/>
      <c r="K2596" s="119"/>
      <c r="L2596" s="143"/>
      <c r="M2596" s="221"/>
      <c r="N2596" s="221"/>
      <c r="O2596" s="221"/>
      <c r="P2596" s="221"/>
    </row>
    <row r="2597" spans="2:16" x14ac:dyDescent="0.25">
      <c r="B2597" s="221"/>
      <c r="C2597" s="246"/>
      <c r="D2597" s="247"/>
      <c r="E2597" s="221"/>
      <c r="G2597" s="256"/>
      <c r="H2597" s="123"/>
      <c r="I2597" s="221"/>
      <c r="J2597" s="119"/>
      <c r="K2597" s="119"/>
      <c r="L2597" s="143"/>
      <c r="M2597" s="221"/>
      <c r="N2597" s="221"/>
      <c r="O2597" s="221"/>
      <c r="P2597" s="221"/>
    </row>
    <row r="2598" spans="2:16" x14ac:dyDescent="0.25">
      <c r="B2598" s="221"/>
      <c r="C2598" s="246"/>
      <c r="D2598" s="247"/>
      <c r="E2598" s="221"/>
      <c r="G2598" s="256"/>
      <c r="H2598" s="123"/>
      <c r="I2598" s="221"/>
      <c r="J2598" s="119"/>
      <c r="K2598" s="119"/>
      <c r="L2598" s="143"/>
      <c r="M2598" s="221"/>
      <c r="N2598" s="221"/>
      <c r="O2598" s="221"/>
      <c r="P2598" s="221"/>
    </row>
    <row r="2599" spans="2:16" x14ac:dyDescent="0.25">
      <c r="B2599" s="221"/>
      <c r="C2599" s="246"/>
      <c r="D2599" s="247"/>
      <c r="E2599" s="221"/>
      <c r="G2599" s="256"/>
      <c r="H2599" s="123"/>
      <c r="I2599" s="221"/>
      <c r="J2599" s="119"/>
      <c r="K2599" s="119"/>
      <c r="L2599" s="143"/>
      <c r="M2599" s="221"/>
      <c r="N2599" s="221"/>
      <c r="O2599" s="221"/>
      <c r="P2599" s="221"/>
    </row>
    <row r="2600" spans="2:16" x14ac:dyDescent="0.25">
      <c r="B2600" s="221"/>
      <c r="C2600" s="246"/>
      <c r="D2600" s="247"/>
      <c r="E2600" s="221"/>
      <c r="G2600" s="256"/>
      <c r="H2600" s="123"/>
      <c r="I2600" s="221"/>
      <c r="J2600" s="119"/>
      <c r="K2600" s="119"/>
      <c r="L2600" s="143"/>
      <c r="M2600" s="221"/>
      <c r="N2600" s="221"/>
      <c r="O2600" s="221"/>
      <c r="P2600" s="221"/>
    </row>
    <row r="2601" spans="2:16" x14ac:dyDescent="0.25">
      <c r="B2601" s="221"/>
      <c r="C2601" s="246"/>
      <c r="D2601" s="247"/>
      <c r="E2601" s="221"/>
      <c r="G2601" s="256"/>
      <c r="H2601" s="123"/>
      <c r="I2601" s="221"/>
      <c r="J2601" s="119"/>
      <c r="K2601" s="119"/>
      <c r="L2601" s="143"/>
      <c r="M2601" s="221"/>
      <c r="N2601" s="221"/>
      <c r="O2601" s="221"/>
      <c r="P2601" s="221"/>
    </row>
    <row r="2602" spans="2:16" x14ac:dyDescent="0.25">
      <c r="B2602" s="221"/>
      <c r="C2602" s="246"/>
      <c r="D2602" s="247"/>
      <c r="E2602" s="221"/>
      <c r="G2602" s="256"/>
      <c r="H2602" s="123"/>
      <c r="I2602" s="221"/>
      <c r="J2602" s="119"/>
      <c r="K2602" s="119"/>
      <c r="L2602" s="143"/>
      <c r="M2602" s="221"/>
      <c r="N2602" s="221"/>
      <c r="O2602" s="221"/>
      <c r="P2602" s="221"/>
    </row>
    <row r="2603" spans="2:16" x14ac:dyDescent="0.25">
      <c r="B2603" s="221"/>
      <c r="C2603" s="246"/>
      <c r="D2603" s="247"/>
      <c r="E2603" s="221"/>
      <c r="G2603" s="256"/>
      <c r="H2603" s="123"/>
      <c r="I2603" s="221"/>
      <c r="J2603" s="119"/>
      <c r="K2603" s="119"/>
      <c r="L2603" s="143"/>
      <c r="M2603" s="221"/>
      <c r="N2603" s="221"/>
      <c r="O2603" s="221"/>
      <c r="P2603" s="221"/>
    </row>
    <row r="2604" spans="2:16" x14ac:dyDescent="0.25">
      <c r="B2604" s="221"/>
      <c r="C2604" s="246"/>
      <c r="D2604" s="247"/>
      <c r="E2604" s="221"/>
      <c r="G2604" s="256"/>
      <c r="H2604" s="123"/>
      <c r="I2604" s="221"/>
      <c r="J2604" s="119"/>
      <c r="K2604" s="119"/>
      <c r="L2604" s="143"/>
      <c r="M2604" s="221"/>
      <c r="N2604" s="221"/>
      <c r="O2604" s="221"/>
      <c r="P2604" s="221"/>
    </row>
    <row r="2605" spans="2:16" x14ac:dyDescent="0.25">
      <c r="B2605" s="221"/>
      <c r="C2605" s="246"/>
      <c r="D2605" s="247"/>
      <c r="E2605" s="221"/>
      <c r="G2605" s="256"/>
      <c r="H2605" s="123"/>
      <c r="I2605" s="221"/>
      <c r="J2605" s="119"/>
      <c r="K2605" s="119"/>
      <c r="L2605" s="143"/>
      <c r="M2605" s="221"/>
      <c r="N2605" s="221"/>
      <c r="O2605" s="221"/>
      <c r="P2605" s="221"/>
    </row>
    <row r="2606" spans="2:16" x14ac:dyDescent="0.25">
      <c r="B2606" s="221"/>
      <c r="C2606" s="246"/>
      <c r="D2606" s="247"/>
      <c r="E2606" s="221"/>
      <c r="G2606" s="256"/>
      <c r="H2606" s="123"/>
      <c r="I2606" s="221"/>
      <c r="J2606" s="119"/>
      <c r="K2606" s="119"/>
      <c r="L2606" s="143"/>
      <c r="M2606" s="221"/>
      <c r="N2606" s="221"/>
      <c r="O2606" s="221"/>
      <c r="P2606" s="221"/>
    </row>
    <row r="2607" spans="2:16" x14ac:dyDescent="0.25">
      <c r="B2607" s="221"/>
      <c r="C2607" s="246"/>
      <c r="D2607" s="247"/>
      <c r="E2607" s="221"/>
      <c r="G2607" s="256"/>
      <c r="H2607" s="123"/>
      <c r="I2607" s="221"/>
      <c r="J2607" s="119"/>
      <c r="K2607" s="119"/>
      <c r="L2607" s="143"/>
      <c r="M2607" s="221"/>
      <c r="N2607" s="221"/>
      <c r="O2607" s="221"/>
      <c r="P2607" s="221"/>
    </row>
    <row r="2608" spans="2:16" x14ac:dyDescent="0.25">
      <c r="B2608" s="221"/>
      <c r="C2608" s="246"/>
      <c r="D2608" s="247"/>
      <c r="E2608" s="221"/>
      <c r="G2608" s="256"/>
      <c r="H2608" s="123"/>
      <c r="I2608" s="221"/>
      <c r="J2608" s="119"/>
      <c r="K2608" s="119"/>
      <c r="L2608" s="143"/>
      <c r="M2608" s="221"/>
      <c r="N2608" s="221"/>
      <c r="O2608" s="221"/>
      <c r="P2608" s="221"/>
    </row>
    <row r="2609" spans="2:16" x14ac:dyDescent="0.25">
      <c r="B2609" s="221"/>
      <c r="C2609" s="246"/>
      <c r="D2609" s="247"/>
      <c r="E2609" s="221"/>
      <c r="G2609" s="256"/>
      <c r="H2609" s="123"/>
      <c r="I2609" s="221"/>
      <c r="J2609" s="119"/>
      <c r="K2609" s="119"/>
      <c r="L2609" s="143"/>
      <c r="M2609" s="221"/>
      <c r="N2609" s="221"/>
      <c r="O2609" s="221"/>
      <c r="P2609" s="221"/>
    </row>
    <row r="2610" spans="2:16" x14ac:dyDescent="0.25">
      <c r="B2610" s="221"/>
      <c r="C2610" s="246"/>
      <c r="D2610" s="247"/>
      <c r="E2610" s="221"/>
      <c r="G2610" s="256"/>
      <c r="H2610" s="123"/>
      <c r="I2610" s="221"/>
      <c r="J2610" s="119"/>
      <c r="K2610" s="119"/>
      <c r="L2610" s="143"/>
      <c r="M2610" s="221"/>
      <c r="N2610" s="221"/>
      <c r="O2610" s="221"/>
      <c r="P2610" s="221"/>
    </row>
    <row r="2611" spans="2:16" x14ac:dyDescent="0.25">
      <c r="B2611" s="221"/>
      <c r="C2611" s="246"/>
      <c r="D2611" s="247"/>
      <c r="E2611" s="221"/>
      <c r="G2611" s="256"/>
      <c r="H2611" s="123"/>
      <c r="I2611" s="221"/>
      <c r="J2611" s="119"/>
      <c r="K2611" s="119"/>
      <c r="L2611" s="143"/>
      <c r="M2611" s="221"/>
      <c r="N2611" s="221"/>
      <c r="O2611" s="221"/>
      <c r="P2611" s="221"/>
    </row>
    <row r="2612" spans="2:16" x14ac:dyDescent="0.25">
      <c r="B2612" s="221"/>
      <c r="C2612" s="246"/>
      <c r="D2612" s="247"/>
      <c r="E2612" s="221"/>
      <c r="G2612" s="256"/>
      <c r="H2612" s="123"/>
      <c r="I2612" s="221"/>
      <c r="J2612" s="119"/>
      <c r="K2612" s="119"/>
      <c r="L2612" s="143"/>
      <c r="M2612" s="221"/>
      <c r="N2612" s="221"/>
      <c r="O2612" s="221"/>
      <c r="P2612" s="221"/>
    </row>
    <row r="2613" spans="2:16" x14ac:dyDescent="0.25">
      <c r="B2613" s="221"/>
      <c r="C2613" s="246"/>
      <c r="D2613" s="247"/>
      <c r="E2613" s="221"/>
      <c r="G2613" s="256"/>
      <c r="H2613" s="123"/>
      <c r="I2613" s="221"/>
      <c r="J2613" s="119"/>
      <c r="K2613" s="119"/>
      <c r="L2613" s="143"/>
      <c r="M2613" s="221"/>
      <c r="N2613" s="221"/>
      <c r="O2613" s="221"/>
      <c r="P2613" s="221"/>
    </row>
    <row r="2614" spans="2:16" x14ac:dyDescent="0.25">
      <c r="B2614" s="221"/>
      <c r="C2614" s="246"/>
      <c r="D2614" s="247"/>
      <c r="E2614" s="221"/>
      <c r="G2614" s="256"/>
      <c r="H2614" s="123"/>
      <c r="I2614" s="221"/>
      <c r="J2614" s="119"/>
      <c r="K2614" s="119"/>
      <c r="L2614" s="143"/>
      <c r="M2614" s="221"/>
      <c r="N2614" s="221"/>
      <c r="O2614" s="221"/>
      <c r="P2614" s="221"/>
    </row>
    <row r="2615" spans="2:16" x14ac:dyDescent="0.25">
      <c r="B2615" s="221"/>
      <c r="C2615" s="246"/>
      <c r="D2615" s="247"/>
      <c r="E2615" s="221"/>
      <c r="G2615" s="256"/>
      <c r="H2615" s="123"/>
      <c r="I2615" s="221"/>
      <c r="J2615" s="119"/>
      <c r="K2615" s="119"/>
      <c r="L2615" s="143"/>
      <c r="M2615" s="221"/>
      <c r="N2615" s="221"/>
      <c r="O2615" s="221"/>
      <c r="P2615" s="221"/>
    </row>
    <row r="2616" spans="2:16" x14ac:dyDescent="0.25">
      <c r="B2616" s="221"/>
      <c r="C2616" s="246"/>
      <c r="D2616" s="247"/>
      <c r="E2616" s="221"/>
      <c r="G2616" s="256"/>
      <c r="H2616" s="123"/>
      <c r="I2616" s="221"/>
      <c r="J2616" s="119"/>
      <c r="K2616" s="119"/>
      <c r="L2616" s="143"/>
      <c r="M2616" s="221"/>
      <c r="N2616" s="221"/>
      <c r="O2616" s="221"/>
      <c r="P2616" s="221"/>
    </row>
    <row r="2617" spans="2:16" x14ac:dyDescent="0.25">
      <c r="B2617" s="221"/>
      <c r="C2617" s="246"/>
      <c r="D2617" s="247"/>
      <c r="E2617" s="221"/>
      <c r="G2617" s="256"/>
      <c r="H2617" s="123"/>
      <c r="I2617" s="221"/>
      <c r="J2617" s="119"/>
      <c r="K2617" s="119"/>
      <c r="L2617" s="143"/>
      <c r="M2617" s="221"/>
      <c r="N2617" s="221"/>
      <c r="O2617" s="221"/>
      <c r="P2617" s="221"/>
    </row>
    <row r="2618" spans="2:16" x14ac:dyDescent="0.25">
      <c r="B2618" s="221"/>
      <c r="C2618" s="246"/>
      <c r="D2618" s="247"/>
      <c r="E2618" s="221"/>
      <c r="G2618" s="256"/>
      <c r="H2618" s="123"/>
      <c r="I2618" s="221"/>
      <c r="J2618" s="119"/>
      <c r="K2618" s="119"/>
      <c r="L2618" s="143"/>
      <c r="M2618" s="221"/>
      <c r="N2618" s="221"/>
      <c r="O2618" s="221"/>
      <c r="P2618" s="221"/>
    </row>
    <row r="2619" spans="2:16" x14ac:dyDescent="0.25">
      <c r="B2619" s="221"/>
      <c r="C2619" s="246"/>
      <c r="D2619" s="247"/>
      <c r="E2619" s="221"/>
      <c r="G2619" s="256"/>
      <c r="H2619" s="123"/>
      <c r="I2619" s="221"/>
      <c r="J2619" s="119"/>
      <c r="K2619" s="119"/>
      <c r="L2619" s="143"/>
      <c r="M2619" s="221"/>
      <c r="N2619" s="221"/>
      <c r="O2619" s="221"/>
      <c r="P2619" s="221"/>
    </row>
    <row r="2620" spans="2:16" x14ac:dyDescent="0.25">
      <c r="B2620" s="221"/>
      <c r="C2620" s="246"/>
      <c r="D2620" s="247"/>
      <c r="E2620" s="221"/>
      <c r="G2620" s="256"/>
      <c r="H2620" s="123"/>
      <c r="I2620" s="221"/>
      <c r="J2620" s="119"/>
      <c r="K2620" s="119"/>
      <c r="L2620" s="143"/>
      <c r="M2620" s="221"/>
      <c r="N2620" s="221"/>
      <c r="O2620" s="221"/>
      <c r="P2620" s="221"/>
    </row>
    <row r="2621" spans="2:16" x14ac:dyDescent="0.25">
      <c r="B2621" s="221"/>
      <c r="C2621" s="246"/>
      <c r="D2621" s="247"/>
      <c r="E2621" s="221"/>
      <c r="G2621" s="256"/>
      <c r="H2621" s="123"/>
      <c r="I2621" s="221"/>
      <c r="J2621" s="119"/>
      <c r="K2621" s="119"/>
      <c r="L2621" s="143"/>
      <c r="M2621" s="221"/>
      <c r="N2621" s="221"/>
      <c r="O2621" s="221"/>
      <c r="P2621" s="221"/>
    </row>
    <row r="2622" spans="2:16" x14ac:dyDescent="0.25">
      <c r="B2622" s="221"/>
      <c r="C2622" s="246"/>
      <c r="D2622" s="247"/>
      <c r="E2622" s="221"/>
      <c r="G2622" s="256"/>
      <c r="H2622" s="123"/>
      <c r="I2622" s="221"/>
      <c r="J2622" s="119"/>
      <c r="K2622" s="119"/>
      <c r="L2622" s="143"/>
      <c r="M2622" s="221"/>
      <c r="N2622" s="221"/>
      <c r="O2622" s="221"/>
      <c r="P2622" s="221"/>
    </row>
    <row r="2623" spans="2:16" x14ac:dyDescent="0.25">
      <c r="B2623" s="221"/>
      <c r="C2623" s="246"/>
      <c r="D2623" s="247"/>
      <c r="E2623" s="221"/>
      <c r="G2623" s="256"/>
      <c r="H2623" s="123"/>
      <c r="I2623" s="221"/>
      <c r="J2623" s="119"/>
      <c r="K2623" s="119"/>
      <c r="L2623" s="143"/>
      <c r="M2623" s="221"/>
      <c r="N2623" s="221"/>
      <c r="O2623" s="221"/>
      <c r="P2623" s="221"/>
    </row>
    <row r="2624" spans="2:16" x14ac:dyDescent="0.25">
      <c r="B2624" s="221"/>
      <c r="C2624" s="246"/>
      <c r="D2624" s="247"/>
      <c r="E2624" s="221"/>
      <c r="G2624" s="256"/>
      <c r="H2624" s="123"/>
      <c r="I2624" s="221"/>
      <c r="J2624" s="119"/>
      <c r="K2624" s="119"/>
      <c r="L2624" s="143"/>
      <c r="M2624" s="221"/>
      <c r="N2624" s="221"/>
      <c r="O2624" s="221"/>
      <c r="P2624" s="221"/>
    </row>
    <row r="2625" spans="2:16" x14ac:dyDescent="0.25">
      <c r="B2625" s="221"/>
      <c r="C2625" s="246"/>
      <c r="D2625" s="247"/>
      <c r="E2625" s="221"/>
      <c r="G2625" s="256"/>
      <c r="H2625" s="123"/>
      <c r="I2625" s="221"/>
      <c r="J2625" s="119"/>
      <c r="K2625" s="119"/>
      <c r="L2625" s="143"/>
      <c r="M2625" s="221"/>
      <c r="N2625" s="221"/>
      <c r="O2625" s="221"/>
      <c r="P2625" s="221"/>
    </row>
    <row r="2626" spans="2:16" x14ac:dyDescent="0.25">
      <c r="B2626" s="221"/>
      <c r="C2626" s="246"/>
      <c r="D2626" s="247"/>
      <c r="E2626" s="221"/>
      <c r="G2626" s="256"/>
      <c r="H2626" s="123"/>
      <c r="I2626" s="221"/>
      <c r="J2626" s="119"/>
      <c r="K2626" s="119"/>
      <c r="L2626" s="143"/>
      <c r="M2626" s="221"/>
      <c r="N2626" s="221"/>
      <c r="O2626" s="221"/>
      <c r="P2626" s="221"/>
    </row>
    <row r="2627" spans="2:16" x14ac:dyDescent="0.25">
      <c r="B2627" s="221"/>
      <c r="C2627" s="246"/>
      <c r="D2627" s="247"/>
      <c r="E2627" s="221"/>
      <c r="G2627" s="256"/>
      <c r="H2627" s="123"/>
      <c r="I2627" s="221"/>
      <c r="J2627" s="119"/>
      <c r="K2627" s="119"/>
      <c r="L2627" s="143"/>
      <c r="M2627" s="221"/>
      <c r="N2627" s="221"/>
      <c r="O2627" s="221"/>
      <c r="P2627" s="221"/>
    </row>
    <row r="2628" spans="2:16" x14ac:dyDescent="0.25">
      <c r="B2628" s="221"/>
      <c r="C2628" s="246"/>
      <c r="D2628" s="247"/>
      <c r="E2628" s="221"/>
      <c r="G2628" s="256"/>
      <c r="H2628" s="123"/>
      <c r="I2628" s="221"/>
      <c r="J2628" s="119"/>
      <c r="K2628" s="119"/>
      <c r="L2628" s="143"/>
      <c r="M2628" s="221"/>
      <c r="N2628" s="221"/>
      <c r="O2628" s="221"/>
      <c r="P2628" s="221"/>
    </row>
    <row r="2629" spans="2:16" x14ac:dyDescent="0.25">
      <c r="B2629" s="221"/>
      <c r="C2629" s="246"/>
      <c r="D2629" s="247"/>
      <c r="E2629" s="221"/>
      <c r="G2629" s="256"/>
      <c r="H2629" s="123"/>
      <c r="I2629" s="221"/>
      <c r="J2629" s="119"/>
      <c r="K2629" s="119"/>
      <c r="L2629" s="143"/>
      <c r="M2629" s="221"/>
      <c r="N2629" s="221"/>
      <c r="O2629" s="221"/>
      <c r="P2629" s="221"/>
    </row>
    <row r="2630" spans="2:16" x14ac:dyDescent="0.25">
      <c r="B2630" s="221"/>
      <c r="C2630" s="246"/>
      <c r="D2630" s="247"/>
      <c r="E2630" s="221"/>
      <c r="G2630" s="256"/>
      <c r="H2630" s="123"/>
      <c r="I2630" s="221"/>
      <c r="J2630" s="119"/>
      <c r="K2630" s="119"/>
      <c r="L2630" s="143"/>
      <c r="M2630" s="221"/>
      <c r="N2630" s="221"/>
      <c r="O2630" s="221"/>
      <c r="P2630" s="221"/>
    </row>
    <row r="2631" spans="2:16" x14ac:dyDescent="0.25">
      <c r="B2631" s="221"/>
      <c r="C2631" s="246"/>
      <c r="D2631" s="247"/>
      <c r="E2631" s="221"/>
      <c r="G2631" s="256"/>
      <c r="H2631" s="123"/>
      <c r="I2631" s="221"/>
      <c r="J2631" s="119"/>
      <c r="K2631" s="119"/>
      <c r="L2631" s="143"/>
      <c r="M2631" s="221"/>
      <c r="N2631" s="221"/>
      <c r="O2631" s="221"/>
      <c r="P2631" s="221"/>
    </row>
    <row r="2632" spans="2:16" x14ac:dyDescent="0.25">
      <c r="B2632" s="221"/>
      <c r="C2632" s="246"/>
      <c r="D2632" s="247"/>
      <c r="E2632" s="221"/>
      <c r="G2632" s="256"/>
      <c r="H2632" s="123"/>
      <c r="I2632" s="221"/>
      <c r="J2632" s="119"/>
      <c r="K2632" s="119"/>
      <c r="L2632" s="143"/>
      <c r="M2632" s="221"/>
      <c r="N2632" s="221"/>
      <c r="O2632" s="221"/>
      <c r="P2632" s="221"/>
    </row>
    <row r="2633" spans="2:16" x14ac:dyDescent="0.25">
      <c r="B2633" s="221"/>
      <c r="C2633" s="246"/>
      <c r="D2633" s="247"/>
      <c r="E2633" s="221"/>
      <c r="G2633" s="256"/>
      <c r="H2633" s="123"/>
      <c r="I2633" s="221"/>
      <c r="J2633" s="119"/>
      <c r="K2633" s="119"/>
      <c r="L2633" s="143"/>
      <c r="M2633" s="221"/>
      <c r="N2633" s="221"/>
      <c r="O2633" s="221"/>
      <c r="P2633" s="221"/>
    </row>
    <row r="2634" spans="2:16" x14ac:dyDescent="0.25">
      <c r="B2634" s="221"/>
      <c r="C2634" s="246"/>
      <c r="D2634" s="247"/>
      <c r="E2634" s="221"/>
      <c r="G2634" s="256"/>
      <c r="H2634" s="123"/>
      <c r="I2634" s="221"/>
      <c r="J2634" s="119"/>
      <c r="K2634" s="119"/>
      <c r="L2634" s="143"/>
      <c r="M2634" s="221"/>
      <c r="N2634" s="221"/>
      <c r="O2634" s="221"/>
      <c r="P2634" s="221"/>
    </row>
    <row r="2635" spans="2:16" x14ac:dyDescent="0.25">
      <c r="B2635" s="221"/>
      <c r="C2635" s="246"/>
      <c r="D2635" s="247"/>
      <c r="E2635" s="221"/>
      <c r="G2635" s="256"/>
      <c r="H2635" s="123"/>
      <c r="I2635" s="221"/>
      <c r="J2635" s="119"/>
      <c r="K2635" s="119"/>
      <c r="L2635" s="143"/>
      <c r="M2635" s="221"/>
      <c r="N2635" s="221"/>
      <c r="O2635" s="221"/>
      <c r="P2635" s="221"/>
    </row>
    <row r="2636" spans="2:16" x14ac:dyDescent="0.25">
      <c r="B2636" s="221"/>
      <c r="C2636" s="246"/>
      <c r="D2636" s="247"/>
      <c r="E2636" s="221"/>
      <c r="G2636" s="256"/>
      <c r="H2636" s="123"/>
      <c r="I2636" s="221"/>
      <c r="J2636" s="119"/>
      <c r="K2636" s="119"/>
      <c r="L2636" s="143"/>
      <c r="M2636" s="221"/>
      <c r="N2636" s="221"/>
      <c r="O2636" s="221"/>
      <c r="P2636" s="221"/>
    </row>
    <row r="2637" spans="2:16" x14ac:dyDescent="0.25">
      <c r="B2637" s="221"/>
      <c r="C2637" s="246"/>
      <c r="D2637" s="247"/>
      <c r="E2637" s="221"/>
      <c r="G2637" s="256"/>
      <c r="H2637" s="123"/>
      <c r="I2637" s="221"/>
      <c r="J2637" s="119"/>
      <c r="K2637" s="119"/>
      <c r="L2637" s="143"/>
      <c r="M2637" s="221"/>
      <c r="N2637" s="221"/>
      <c r="O2637" s="221"/>
      <c r="P2637" s="221"/>
    </row>
    <row r="2638" spans="2:16" x14ac:dyDescent="0.25">
      <c r="B2638" s="221"/>
      <c r="C2638" s="246"/>
      <c r="D2638" s="247"/>
      <c r="E2638" s="221"/>
      <c r="G2638" s="256"/>
      <c r="H2638" s="123"/>
      <c r="I2638" s="221"/>
      <c r="J2638" s="119"/>
      <c r="K2638" s="119"/>
      <c r="L2638" s="143"/>
      <c r="M2638" s="221"/>
      <c r="N2638" s="221"/>
      <c r="O2638" s="221"/>
      <c r="P2638" s="221"/>
    </row>
    <row r="2639" spans="2:16" x14ac:dyDescent="0.25">
      <c r="B2639" s="221"/>
      <c r="C2639" s="246"/>
      <c r="D2639" s="247"/>
      <c r="E2639" s="221"/>
      <c r="G2639" s="256"/>
      <c r="H2639" s="123"/>
      <c r="I2639" s="221"/>
      <c r="J2639" s="119"/>
      <c r="K2639" s="119"/>
      <c r="L2639" s="143"/>
      <c r="M2639" s="221"/>
      <c r="N2639" s="221"/>
      <c r="O2639" s="221"/>
      <c r="P2639" s="221"/>
    </row>
    <row r="2640" spans="2:16" x14ac:dyDescent="0.25">
      <c r="B2640" s="221"/>
      <c r="C2640" s="246"/>
      <c r="D2640" s="247"/>
      <c r="E2640" s="221"/>
      <c r="G2640" s="256"/>
      <c r="H2640" s="123"/>
      <c r="I2640" s="221"/>
      <c r="J2640" s="119"/>
      <c r="K2640" s="119"/>
      <c r="L2640" s="143"/>
      <c r="M2640" s="221"/>
      <c r="N2640" s="221"/>
      <c r="O2640" s="221"/>
      <c r="P2640" s="221"/>
    </row>
    <row r="2641" spans="2:16" x14ac:dyDescent="0.25">
      <c r="B2641" s="221"/>
      <c r="C2641" s="246"/>
      <c r="D2641" s="247"/>
      <c r="E2641" s="221"/>
      <c r="G2641" s="256"/>
      <c r="H2641" s="123"/>
      <c r="I2641" s="221"/>
      <c r="J2641" s="119"/>
      <c r="K2641" s="119"/>
      <c r="L2641" s="143"/>
      <c r="M2641" s="221"/>
      <c r="N2641" s="221"/>
      <c r="O2641" s="221"/>
      <c r="P2641" s="221"/>
    </row>
    <row r="2642" spans="2:16" x14ac:dyDescent="0.25">
      <c r="B2642" s="221"/>
      <c r="C2642" s="246"/>
      <c r="D2642" s="247"/>
      <c r="E2642" s="221"/>
      <c r="G2642" s="256"/>
      <c r="H2642" s="123"/>
      <c r="I2642" s="221"/>
      <c r="J2642" s="119"/>
      <c r="K2642" s="119"/>
      <c r="L2642" s="143"/>
      <c r="M2642" s="221"/>
      <c r="N2642" s="221"/>
      <c r="O2642" s="221"/>
      <c r="P2642" s="221"/>
    </row>
    <row r="2643" spans="2:16" x14ac:dyDescent="0.25">
      <c r="B2643" s="221"/>
      <c r="C2643" s="246"/>
      <c r="D2643" s="247"/>
      <c r="E2643" s="221"/>
      <c r="G2643" s="256"/>
      <c r="H2643" s="123"/>
      <c r="I2643" s="221"/>
      <c r="J2643" s="119"/>
      <c r="K2643" s="119"/>
      <c r="L2643" s="143"/>
      <c r="M2643" s="221"/>
      <c r="N2643" s="221"/>
      <c r="O2643" s="221"/>
      <c r="P2643" s="221"/>
    </row>
    <row r="2644" spans="2:16" x14ac:dyDescent="0.25">
      <c r="B2644" s="221"/>
      <c r="C2644" s="246"/>
      <c r="D2644" s="247"/>
      <c r="E2644" s="221"/>
      <c r="G2644" s="256"/>
      <c r="H2644" s="123"/>
      <c r="I2644" s="221"/>
      <c r="J2644" s="119"/>
      <c r="K2644" s="119"/>
      <c r="L2644" s="143"/>
      <c r="M2644" s="221"/>
      <c r="N2644" s="221"/>
      <c r="O2644" s="221"/>
      <c r="P2644" s="221"/>
    </row>
    <row r="2645" spans="2:16" x14ac:dyDescent="0.25">
      <c r="B2645" s="221"/>
      <c r="C2645" s="246"/>
      <c r="D2645" s="247"/>
      <c r="E2645" s="221"/>
      <c r="G2645" s="256"/>
      <c r="H2645" s="123"/>
      <c r="I2645" s="221"/>
      <c r="J2645" s="119"/>
      <c r="K2645" s="119"/>
      <c r="L2645" s="143"/>
      <c r="M2645" s="221"/>
      <c r="N2645" s="221"/>
      <c r="O2645" s="221"/>
      <c r="P2645" s="221"/>
    </row>
    <row r="2646" spans="2:16" x14ac:dyDescent="0.25">
      <c r="B2646" s="221"/>
      <c r="C2646" s="246"/>
      <c r="D2646" s="247"/>
      <c r="E2646" s="221"/>
      <c r="G2646" s="256"/>
      <c r="H2646" s="123"/>
      <c r="I2646" s="221"/>
      <c r="J2646" s="119"/>
      <c r="K2646" s="119"/>
      <c r="L2646" s="143"/>
      <c r="M2646" s="221"/>
      <c r="N2646" s="221"/>
      <c r="O2646" s="221"/>
      <c r="P2646" s="221"/>
    </row>
    <row r="2647" spans="2:16" x14ac:dyDescent="0.25">
      <c r="B2647" s="221"/>
      <c r="C2647" s="246"/>
      <c r="D2647" s="247"/>
      <c r="E2647" s="221"/>
      <c r="G2647" s="256"/>
      <c r="H2647" s="123"/>
      <c r="I2647" s="221"/>
      <c r="J2647" s="119"/>
      <c r="K2647" s="119"/>
      <c r="L2647" s="143"/>
      <c r="M2647" s="221"/>
      <c r="N2647" s="221"/>
      <c r="O2647" s="221"/>
      <c r="P2647" s="221"/>
    </row>
    <row r="2648" spans="2:16" x14ac:dyDescent="0.25">
      <c r="B2648" s="221"/>
      <c r="C2648" s="246"/>
      <c r="D2648" s="247"/>
      <c r="E2648" s="221"/>
      <c r="G2648" s="256"/>
      <c r="H2648" s="123"/>
      <c r="I2648" s="221"/>
      <c r="J2648" s="119"/>
      <c r="K2648" s="119"/>
      <c r="L2648" s="143"/>
      <c r="M2648" s="221"/>
      <c r="N2648" s="221"/>
      <c r="O2648" s="221"/>
      <c r="P2648" s="221"/>
    </row>
    <row r="2649" spans="2:16" x14ac:dyDescent="0.25">
      <c r="B2649" s="221"/>
      <c r="C2649" s="246"/>
      <c r="D2649" s="247"/>
      <c r="E2649" s="221"/>
      <c r="G2649" s="256"/>
      <c r="H2649" s="123"/>
      <c r="I2649" s="221"/>
      <c r="J2649" s="119"/>
      <c r="K2649" s="119"/>
      <c r="L2649" s="143"/>
      <c r="M2649" s="221"/>
      <c r="N2649" s="221"/>
      <c r="O2649" s="221"/>
      <c r="P2649" s="221"/>
    </row>
    <row r="2650" spans="2:16" x14ac:dyDescent="0.25">
      <c r="B2650" s="221"/>
      <c r="C2650" s="246"/>
      <c r="D2650" s="247"/>
      <c r="E2650" s="221"/>
      <c r="G2650" s="256"/>
      <c r="H2650" s="123"/>
      <c r="I2650" s="221"/>
      <c r="J2650" s="119"/>
      <c r="K2650" s="119"/>
      <c r="L2650" s="143"/>
      <c r="M2650" s="221"/>
      <c r="N2650" s="221"/>
      <c r="O2650" s="221"/>
      <c r="P2650" s="221"/>
    </row>
    <row r="2651" spans="2:16" x14ac:dyDescent="0.25">
      <c r="B2651" s="221"/>
      <c r="C2651" s="246"/>
      <c r="D2651" s="247"/>
      <c r="E2651" s="221"/>
      <c r="G2651" s="256"/>
      <c r="H2651" s="123"/>
      <c r="I2651" s="221"/>
      <c r="J2651" s="119"/>
      <c r="K2651" s="119"/>
      <c r="L2651" s="143"/>
      <c r="M2651" s="221"/>
      <c r="N2651" s="221"/>
      <c r="O2651" s="221"/>
      <c r="P2651" s="221"/>
    </row>
    <row r="2652" spans="2:16" x14ac:dyDescent="0.25">
      <c r="B2652" s="221"/>
      <c r="C2652" s="246"/>
      <c r="D2652" s="247"/>
      <c r="E2652" s="221"/>
      <c r="G2652" s="256"/>
      <c r="H2652" s="123"/>
      <c r="I2652" s="221"/>
      <c r="J2652" s="119"/>
      <c r="K2652" s="119"/>
      <c r="L2652" s="143"/>
      <c r="M2652" s="221"/>
      <c r="N2652" s="221"/>
      <c r="O2652" s="221"/>
      <c r="P2652" s="221"/>
    </row>
    <row r="2653" spans="2:16" x14ac:dyDescent="0.25">
      <c r="B2653" s="221"/>
      <c r="C2653" s="246"/>
      <c r="D2653" s="247"/>
      <c r="E2653" s="221"/>
      <c r="G2653" s="256"/>
      <c r="H2653" s="123"/>
      <c r="I2653" s="221"/>
      <c r="J2653" s="119"/>
      <c r="K2653" s="119"/>
      <c r="L2653" s="143"/>
      <c r="M2653" s="221"/>
      <c r="N2653" s="221"/>
      <c r="O2653" s="221"/>
      <c r="P2653" s="221"/>
    </row>
    <row r="2654" spans="2:16" x14ac:dyDescent="0.25">
      <c r="B2654" s="221"/>
      <c r="C2654" s="246"/>
      <c r="D2654" s="247"/>
      <c r="E2654" s="221"/>
      <c r="G2654" s="256"/>
      <c r="H2654" s="123"/>
      <c r="I2654" s="221"/>
      <c r="J2654" s="119"/>
      <c r="K2654" s="119"/>
      <c r="L2654" s="143"/>
      <c r="M2654" s="221"/>
      <c r="N2654" s="221"/>
      <c r="O2654" s="221"/>
      <c r="P2654" s="221"/>
    </row>
    <row r="2655" spans="2:16" x14ac:dyDescent="0.25">
      <c r="B2655" s="221"/>
      <c r="C2655" s="246"/>
      <c r="D2655" s="247"/>
      <c r="E2655" s="221"/>
      <c r="G2655" s="256"/>
      <c r="H2655" s="123"/>
      <c r="I2655" s="221"/>
      <c r="J2655" s="119"/>
      <c r="K2655" s="119"/>
      <c r="L2655" s="143"/>
      <c r="M2655" s="221"/>
      <c r="N2655" s="221"/>
      <c r="O2655" s="221"/>
      <c r="P2655" s="221"/>
    </row>
    <row r="2656" spans="2:16" x14ac:dyDescent="0.25">
      <c r="B2656" s="221"/>
      <c r="C2656" s="246"/>
      <c r="D2656" s="247"/>
      <c r="E2656" s="221"/>
      <c r="G2656" s="256"/>
      <c r="H2656" s="123"/>
      <c r="I2656" s="221"/>
      <c r="J2656" s="119"/>
      <c r="K2656" s="119"/>
      <c r="L2656" s="143"/>
      <c r="M2656" s="221"/>
      <c r="N2656" s="221"/>
      <c r="O2656" s="221"/>
      <c r="P2656" s="221"/>
    </row>
    <row r="2657" spans="2:16" x14ac:dyDescent="0.25">
      <c r="B2657" s="221"/>
      <c r="C2657" s="246"/>
      <c r="D2657" s="247"/>
      <c r="E2657" s="221"/>
      <c r="G2657" s="256"/>
      <c r="H2657" s="123"/>
      <c r="I2657" s="221"/>
      <c r="J2657" s="119"/>
      <c r="K2657" s="119"/>
      <c r="L2657" s="143"/>
      <c r="M2657" s="221"/>
      <c r="N2657" s="221"/>
      <c r="O2657" s="221"/>
      <c r="P2657" s="221"/>
    </row>
    <row r="2658" spans="2:16" x14ac:dyDescent="0.25">
      <c r="B2658" s="221"/>
      <c r="C2658" s="246"/>
      <c r="D2658" s="247"/>
      <c r="E2658" s="221"/>
      <c r="G2658" s="256"/>
      <c r="H2658" s="123"/>
      <c r="I2658" s="221"/>
      <c r="J2658" s="119"/>
      <c r="K2658" s="119"/>
      <c r="L2658" s="143"/>
      <c r="M2658" s="221"/>
      <c r="N2658" s="221"/>
      <c r="O2658" s="221"/>
      <c r="P2658" s="221"/>
    </row>
    <row r="2659" spans="2:16" x14ac:dyDescent="0.25">
      <c r="B2659" s="221"/>
      <c r="C2659" s="246"/>
      <c r="D2659" s="247"/>
      <c r="E2659" s="221"/>
      <c r="G2659" s="256"/>
      <c r="H2659" s="123"/>
      <c r="I2659" s="221"/>
      <c r="J2659" s="119"/>
      <c r="K2659" s="119"/>
      <c r="L2659" s="143"/>
      <c r="M2659" s="221"/>
      <c r="N2659" s="221"/>
      <c r="O2659" s="221"/>
      <c r="P2659" s="221"/>
    </row>
    <row r="2660" spans="2:16" x14ac:dyDescent="0.25">
      <c r="B2660" s="221"/>
      <c r="C2660" s="246"/>
      <c r="D2660" s="247"/>
      <c r="E2660" s="221"/>
      <c r="G2660" s="256"/>
      <c r="H2660" s="123"/>
      <c r="I2660" s="221"/>
      <c r="J2660" s="119"/>
      <c r="K2660" s="119"/>
      <c r="L2660" s="143"/>
      <c r="M2660" s="221"/>
      <c r="N2660" s="221"/>
      <c r="O2660" s="221"/>
      <c r="P2660" s="221"/>
    </row>
    <row r="2661" spans="2:16" x14ac:dyDescent="0.25">
      <c r="B2661" s="221"/>
      <c r="C2661" s="246"/>
      <c r="D2661" s="247"/>
      <c r="E2661" s="221"/>
      <c r="G2661" s="256"/>
      <c r="H2661" s="123"/>
      <c r="I2661" s="221"/>
      <c r="J2661" s="119"/>
      <c r="K2661" s="119"/>
      <c r="L2661" s="143"/>
      <c r="M2661" s="221"/>
      <c r="N2661" s="221"/>
      <c r="O2661" s="221"/>
      <c r="P2661" s="221"/>
    </row>
    <row r="2662" spans="2:16" x14ac:dyDescent="0.25">
      <c r="B2662" s="221"/>
      <c r="C2662" s="246"/>
      <c r="D2662" s="247"/>
      <c r="E2662" s="221"/>
      <c r="G2662" s="256"/>
      <c r="H2662" s="123"/>
      <c r="I2662" s="221"/>
      <c r="J2662" s="119"/>
      <c r="K2662" s="119"/>
      <c r="L2662" s="143"/>
      <c r="M2662" s="221"/>
      <c r="N2662" s="221"/>
      <c r="O2662" s="221"/>
      <c r="P2662" s="221"/>
    </row>
    <row r="2663" spans="2:16" x14ac:dyDescent="0.25">
      <c r="B2663" s="221"/>
      <c r="C2663" s="246"/>
      <c r="D2663" s="247"/>
      <c r="E2663" s="221"/>
      <c r="G2663" s="256"/>
      <c r="H2663" s="123"/>
      <c r="I2663" s="221"/>
      <c r="J2663" s="119"/>
      <c r="K2663" s="119"/>
      <c r="L2663" s="143"/>
      <c r="M2663" s="221"/>
      <c r="N2663" s="221"/>
      <c r="O2663" s="221"/>
      <c r="P2663" s="221"/>
    </row>
    <row r="2664" spans="2:16" x14ac:dyDescent="0.25">
      <c r="B2664" s="221"/>
      <c r="C2664" s="246"/>
      <c r="D2664" s="247"/>
      <c r="E2664" s="221"/>
      <c r="G2664" s="256"/>
      <c r="H2664" s="123"/>
      <c r="I2664" s="221"/>
      <c r="J2664" s="119"/>
      <c r="K2664" s="119"/>
      <c r="L2664" s="143"/>
      <c r="M2664" s="221"/>
      <c r="N2664" s="221"/>
      <c r="O2664" s="221"/>
      <c r="P2664" s="221"/>
    </row>
    <row r="2665" spans="2:16" x14ac:dyDescent="0.25">
      <c r="B2665" s="221"/>
      <c r="C2665" s="246"/>
      <c r="D2665" s="247"/>
      <c r="E2665" s="221"/>
      <c r="G2665" s="256"/>
      <c r="H2665" s="123"/>
      <c r="I2665" s="221"/>
      <c r="J2665" s="119"/>
      <c r="K2665" s="119"/>
      <c r="L2665" s="143"/>
      <c r="M2665" s="221"/>
      <c r="N2665" s="221"/>
      <c r="O2665" s="221"/>
      <c r="P2665" s="221"/>
    </row>
    <row r="2666" spans="2:16" x14ac:dyDescent="0.25">
      <c r="B2666" s="221"/>
      <c r="C2666" s="246"/>
      <c r="D2666" s="247"/>
      <c r="E2666" s="221"/>
      <c r="G2666" s="256"/>
      <c r="H2666" s="123"/>
      <c r="I2666" s="221"/>
      <c r="J2666" s="119"/>
      <c r="K2666" s="119"/>
      <c r="L2666" s="143"/>
      <c r="M2666" s="221"/>
      <c r="N2666" s="221"/>
      <c r="O2666" s="221"/>
      <c r="P2666" s="221"/>
    </row>
    <row r="2667" spans="2:16" x14ac:dyDescent="0.25">
      <c r="B2667" s="221"/>
      <c r="C2667" s="246"/>
      <c r="D2667" s="247"/>
      <c r="E2667" s="221"/>
      <c r="G2667" s="256"/>
      <c r="H2667" s="123"/>
      <c r="I2667" s="221"/>
      <c r="J2667" s="119"/>
      <c r="K2667" s="119"/>
      <c r="L2667" s="143"/>
      <c r="M2667" s="221"/>
      <c r="N2667" s="221"/>
      <c r="O2667" s="221"/>
      <c r="P2667" s="221"/>
    </row>
    <row r="2668" spans="2:16" x14ac:dyDescent="0.25">
      <c r="B2668" s="221"/>
      <c r="C2668" s="246"/>
      <c r="D2668" s="247"/>
      <c r="E2668" s="221"/>
      <c r="G2668" s="256"/>
      <c r="H2668" s="123"/>
      <c r="I2668" s="221"/>
      <c r="J2668" s="119"/>
      <c r="K2668" s="119"/>
      <c r="L2668" s="143"/>
      <c r="M2668" s="221"/>
      <c r="N2668" s="221"/>
      <c r="O2668" s="221"/>
      <c r="P2668" s="221"/>
    </row>
    <row r="2669" spans="2:16" x14ac:dyDescent="0.25">
      <c r="B2669" s="221"/>
      <c r="C2669" s="246"/>
      <c r="D2669" s="247"/>
      <c r="E2669" s="221"/>
      <c r="G2669" s="256"/>
      <c r="H2669" s="123"/>
      <c r="I2669" s="221"/>
      <c r="J2669" s="119"/>
      <c r="K2669" s="119"/>
      <c r="L2669" s="143"/>
      <c r="M2669" s="221"/>
      <c r="N2669" s="221"/>
      <c r="O2669" s="221"/>
      <c r="P2669" s="221"/>
    </row>
    <row r="2670" spans="2:16" x14ac:dyDescent="0.25">
      <c r="B2670" s="221"/>
      <c r="C2670" s="246"/>
      <c r="D2670" s="247"/>
      <c r="E2670" s="221"/>
      <c r="G2670" s="256"/>
      <c r="H2670" s="123"/>
      <c r="I2670" s="221"/>
      <c r="J2670" s="119"/>
      <c r="K2670" s="119"/>
      <c r="L2670" s="143"/>
      <c r="M2670" s="221"/>
      <c r="N2670" s="221"/>
      <c r="O2670" s="221"/>
      <c r="P2670" s="221"/>
    </row>
    <row r="2671" spans="2:16" x14ac:dyDescent="0.25">
      <c r="B2671" s="221"/>
      <c r="C2671" s="246"/>
      <c r="D2671" s="247"/>
      <c r="E2671" s="221"/>
      <c r="G2671" s="256"/>
      <c r="H2671" s="123"/>
      <c r="I2671" s="221"/>
      <c r="J2671" s="119"/>
      <c r="K2671" s="119"/>
      <c r="L2671" s="143"/>
      <c r="M2671" s="221"/>
      <c r="N2671" s="221"/>
      <c r="O2671" s="221"/>
      <c r="P2671" s="221"/>
    </row>
    <row r="2672" spans="2:16" x14ac:dyDescent="0.25">
      <c r="B2672" s="221"/>
      <c r="C2672" s="246"/>
      <c r="D2672" s="247"/>
      <c r="E2672" s="221"/>
      <c r="G2672" s="256"/>
      <c r="H2672" s="123"/>
      <c r="I2672" s="221"/>
      <c r="J2672" s="119"/>
      <c r="K2672" s="119"/>
      <c r="L2672" s="143"/>
      <c r="M2672" s="221"/>
      <c r="N2672" s="221"/>
      <c r="O2672" s="221"/>
      <c r="P2672" s="221"/>
    </row>
    <row r="2673" spans="2:16" x14ac:dyDescent="0.25">
      <c r="B2673" s="221"/>
      <c r="C2673" s="246"/>
      <c r="D2673" s="247"/>
      <c r="E2673" s="221"/>
      <c r="G2673" s="256"/>
      <c r="H2673" s="123"/>
      <c r="I2673" s="221"/>
      <c r="J2673" s="119"/>
      <c r="K2673" s="119"/>
      <c r="L2673" s="143"/>
      <c r="M2673" s="221"/>
      <c r="N2673" s="221"/>
      <c r="O2673" s="221"/>
      <c r="P2673" s="221"/>
    </row>
    <row r="2674" spans="2:16" x14ac:dyDescent="0.25">
      <c r="B2674" s="221"/>
      <c r="C2674" s="246"/>
      <c r="D2674" s="247"/>
      <c r="E2674" s="221"/>
      <c r="G2674" s="256"/>
      <c r="H2674" s="123"/>
      <c r="I2674" s="221"/>
      <c r="J2674" s="119"/>
      <c r="K2674" s="119"/>
      <c r="L2674" s="143"/>
      <c r="M2674" s="221"/>
      <c r="N2674" s="221"/>
      <c r="O2674" s="221"/>
      <c r="P2674" s="221"/>
    </row>
    <row r="2675" spans="2:16" x14ac:dyDescent="0.25">
      <c r="B2675" s="221"/>
      <c r="C2675" s="246"/>
      <c r="D2675" s="247"/>
      <c r="E2675" s="221"/>
      <c r="G2675" s="256"/>
      <c r="H2675" s="123"/>
      <c r="I2675" s="221"/>
      <c r="J2675" s="119"/>
      <c r="K2675" s="119"/>
      <c r="L2675" s="143"/>
      <c r="M2675" s="221"/>
      <c r="N2675" s="221"/>
      <c r="O2675" s="221"/>
      <c r="P2675" s="221"/>
    </row>
    <row r="2676" spans="2:16" x14ac:dyDescent="0.25">
      <c r="B2676" s="221"/>
      <c r="C2676" s="246"/>
      <c r="D2676" s="247"/>
      <c r="E2676" s="221"/>
      <c r="G2676" s="256"/>
      <c r="H2676" s="123"/>
      <c r="I2676" s="221"/>
      <c r="J2676" s="119"/>
      <c r="K2676" s="119"/>
      <c r="L2676" s="143"/>
      <c r="M2676" s="221"/>
      <c r="N2676" s="221"/>
      <c r="O2676" s="221"/>
      <c r="P2676" s="221"/>
    </row>
    <row r="2677" spans="2:16" x14ac:dyDescent="0.25">
      <c r="B2677" s="221"/>
      <c r="C2677" s="246"/>
      <c r="D2677" s="247"/>
      <c r="E2677" s="221"/>
      <c r="G2677" s="256"/>
      <c r="H2677" s="123"/>
      <c r="I2677" s="221"/>
      <c r="J2677" s="119"/>
      <c r="K2677" s="119"/>
      <c r="L2677" s="143"/>
      <c r="M2677" s="221"/>
      <c r="N2677" s="221"/>
      <c r="O2677" s="221"/>
      <c r="P2677" s="221"/>
    </row>
    <row r="2678" spans="2:16" x14ac:dyDescent="0.25">
      <c r="B2678" s="221"/>
      <c r="C2678" s="246"/>
      <c r="D2678" s="247"/>
      <c r="E2678" s="221"/>
      <c r="G2678" s="256"/>
      <c r="H2678" s="123"/>
      <c r="I2678" s="221"/>
      <c r="J2678" s="119"/>
      <c r="K2678" s="119"/>
      <c r="L2678" s="143"/>
      <c r="M2678" s="221"/>
      <c r="N2678" s="221"/>
      <c r="O2678" s="221"/>
      <c r="P2678" s="221"/>
    </row>
    <row r="2679" spans="2:16" x14ac:dyDescent="0.25">
      <c r="B2679" s="221"/>
      <c r="C2679" s="246"/>
      <c r="D2679" s="247"/>
      <c r="E2679" s="221"/>
      <c r="G2679" s="256"/>
      <c r="H2679" s="123"/>
      <c r="I2679" s="221"/>
      <c r="J2679" s="119"/>
      <c r="K2679" s="119"/>
      <c r="L2679" s="143"/>
      <c r="M2679" s="221"/>
      <c r="N2679" s="221"/>
      <c r="O2679" s="221"/>
      <c r="P2679" s="221"/>
    </row>
    <row r="2680" spans="2:16" x14ac:dyDescent="0.25">
      <c r="B2680" s="221"/>
      <c r="C2680" s="246"/>
      <c r="D2680" s="247"/>
      <c r="E2680" s="221"/>
      <c r="G2680" s="256"/>
      <c r="H2680" s="123"/>
      <c r="I2680" s="221"/>
      <c r="J2680" s="119"/>
      <c r="K2680" s="119"/>
      <c r="L2680" s="143"/>
      <c r="M2680" s="221"/>
      <c r="N2680" s="221"/>
      <c r="O2680" s="221"/>
      <c r="P2680" s="221"/>
    </row>
    <row r="2681" spans="2:16" x14ac:dyDescent="0.25">
      <c r="B2681" s="221"/>
      <c r="C2681" s="246"/>
      <c r="D2681" s="247"/>
      <c r="E2681" s="221"/>
      <c r="G2681" s="256"/>
      <c r="H2681" s="123"/>
      <c r="I2681" s="221"/>
      <c r="J2681" s="119"/>
      <c r="K2681" s="119"/>
      <c r="L2681" s="143"/>
      <c r="M2681" s="221"/>
      <c r="N2681" s="221"/>
      <c r="O2681" s="221"/>
      <c r="P2681" s="221"/>
    </row>
    <row r="2682" spans="2:16" x14ac:dyDescent="0.25">
      <c r="B2682" s="221"/>
      <c r="C2682" s="246"/>
      <c r="D2682" s="247"/>
      <c r="E2682" s="221"/>
      <c r="G2682" s="256"/>
      <c r="H2682" s="123"/>
      <c r="I2682" s="221"/>
      <c r="J2682" s="119"/>
      <c r="K2682" s="119"/>
      <c r="L2682" s="143"/>
      <c r="M2682" s="221"/>
      <c r="N2682" s="221"/>
      <c r="O2682" s="221"/>
      <c r="P2682" s="221"/>
    </row>
    <row r="2683" spans="2:16" x14ac:dyDescent="0.25">
      <c r="B2683" s="221"/>
      <c r="C2683" s="246"/>
      <c r="D2683" s="247"/>
      <c r="E2683" s="221"/>
      <c r="G2683" s="256"/>
      <c r="H2683" s="123"/>
      <c r="I2683" s="221"/>
      <c r="J2683" s="119"/>
      <c r="K2683" s="119"/>
      <c r="L2683" s="143"/>
      <c r="M2683" s="221"/>
      <c r="N2683" s="221"/>
      <c r="O2683" s="221"/>
      <c r="P2683" s="221"/>
    </row>
    <row r="2684" spans="2:16" x14ac:dyDescent="0.25">
      <c r="B2684" s="221"/>
      <c r="C2684" s="246"/>
      <c r="D2684" s="247"/>
      <c r="E2684" s="221"/>
      <c r="G2684" s="256"/>
      <c r="H2684" s="123"/>
      <c r="I2684" s="221"/>
      <c r="J2684" s="119"/>
      <c r="K2684" s="119"/>
      <c r="L2684" s="143"/>
      <c r="M2684" s="221"/>
      <c r="N2684" s="221"/>
      <c r="O2684" s="221"/>
      <c r="P2684" s="221"/>
    </row>
    <row r="2685" spans="2:16" x14ac:dyDescent="0.25">
      <c r="B2685" s="221"/>
      <c r="C2685" s="246"/>
      <c r="D2685" s="247"/>
      <c r="E2685" s="221"/>
      <c r="G2685" s="256"/>
      <c r="H2685" s="123"/>
      <c r="I2685" s="221"/>
      <c r="J2685" s="119"/>
      <c r="K2685" s="119"/>
      <c r="L2685" s="143"/>
      <c r="M2685" s="221"/>
      <c r="N2685" s="221"/>
      <c r="O2685" s="221"/>
      <c r="P2685" s="221"/>
    </row>
    <row r="2686" spans="2:16" x14ac:dyDescent="0.25">
      <c r="B2686" s="221"/>
      <c r="C2686" s="246"/>
      <c r="D2686" s="247"/>
      <c r="E2686" s="221"/>
      <c r="G2686" s="256"/>
      <c r="H2686" s="123"/>
      <c r="I2686" s="221"/>
      <c r="J2686" s="119"/>
      <c r="K2686" s="119"/>
      <c r="L2686" s="143"/>
      <c r="M2686" s="221"/>
      <c r="N2686" s="221"/>
      <c r="O2686" s="221"/>
      <c r="P2686" s="221"/>
    </row>
    <row r="2687" spans="2:16" x14ac:dyDescent="0.25">
      <c r="B2687" s="221"/>
      <c r="C2687" s="246"/>
      <c r="D2687" s="247"/>
      <c r="E2687" s="221"/>
      <c r="G2687" s="256"/>
      <c r="H2687" s="123"/>
      <c r="I2687" s="221"/>
      <c r="J2687" s="119"/>
      <c r="K2687" s="119"/>
      <c r="L2687" s="143"/>
      <c r="M2687" s="221"/>
      <c r="N2687" s="221"/>
      <c r="O2687" s="221"/>
      <c r="P2687" s="221"/>
    </row>
    <row r="2688" spans="2:16" x14ac:dyDescent="0.25">
      <c r="B2688" s="221"/>
      <c r="C2688" s="246"/>
      <c r="D2688" s="247"/>
      <c r="E2688" s="221"/>
      <c r="G2688" s="256"/>
      <c r="H2688" s="123"/>
      <c r="I2688" s="221"/>
      <c r="J2688" s="119"/>
      <c r="K2688" s="119"/>
      <c r="L2688" s="143"/>
      <c r="M2688" s="221"/>
      <c r="N2688" s="221"/>
      <c r="O2688" s="221"/>
      <c r="P2688" s="221"/>
    </row>
    <row r="2689" spans="2:16" x14ac:dyDescent="0.25">
      <c r="B2689" s="221"/>
      <c r="C2689" s="246"/>
      <c r="D2689" s="247"/>
      <c r="E2689" s="221"/>
      <c r="G2689" s="256"/>
      <c r="H2689" s="123"/>
      <c r="I2689" s="221"/>
      <c r="J2689" s="119"/>
      <c r="K2689" s="119"/>
      <c r="L2689" s="143"/>
      <c r="M2689" s="221"/>
      <c r="N2689" s="221"/>
      <c r="O2689" s="221"/>
      <c r="P2689" s="221"/>
    </row>
    <row r="2690" spans="2:16" x14ac:dyDescent="0.25">
      <c r="B2690" s="221"/>
      <c r="C2690" s="246"/>
      <c r="D2690" s="247"/>
      <c r="E2690" s="221"/>
      <c r="G2690" s="256"/>
      <c r="H2690" s="123"/>
      <c r="I2690" s="221"/>
      <c r="J2690" s="119"/>
      <c r="K2690" s="119"/>
      <c r="L2690" s="143"/>
      <c r="M2690" s="221"/>
      <c r="N2690" s="221"/>
      <c r="O2690" s="221"/>
      <c r="P2690" s="221"/>
    </row>
    <row r="2691" spans="2:16" x14ac:dyDescent="0.25">
      <c r="B2691" s="221"/>
      <c r="C2691" s="246"/>
      <c r="D2691" s="247"/>
      <c r="E2691" s="221"/>
      <c r="G2691" s="256"/>
      <c r="H2691" s="123"/>
      <c r="I2691" s="221"/>
      <c r="J2691" s="119"/>
      <c r="K2691" s="119"/>
      <c r="L2691" s="143"/>
      <c r="M2691" s="221"/>
      <c r="N2691" s="221"/>
      <c r="O2691" s="221"/>
      <c r="P2691" s="221"/>
    </row>
    <row r="2692" spans="2:16" x14ac:dyDescent="0.25">
      <c r="B2692" s="221"/>
      <c r="C2692" s="246"/>
      <c r="D2692" s="247"/>
      <c r="E2692" s="221"/>
      <c r="G2692" s="256"/>
      <c r="H2692" s="123"/>
      <c r="I2692" s="221"/>
      <c r="J2692" s="119"/>
      <c r="K2692" s="119"/>
      <c r="L2692" s="143"/>
      <c r="M2692" s="221"/>
      <c r="N2692" s="221"/>
      <c r="O2692" s="221"/>
      <c r="P2692" s="221"/>
    </row>
    <row r="2693" spans="2:16" x14ac:dyDescent="0.25">
      <c r="B2693" s="221"/>
      <c r="C2693" s="246"/>
      <c r="D2693" s="247"/>
      <c r="E2693" s="221"/>
      <c r="G2693" s="256"/>
      <c r="H2693" s="123"/>
      <c r="I2693" s="221"/>
      <c r="J2693" s="119"/>
      <c r="K2693" s="119"/>
      <c r="L2693" s="143"/>
      <c r="M2693" s="221"/>
      <c r="N2693" s="221"/>
      <c r="O2693" s="221"/>
      <c r="P2693" s="221"/>
    </row>
    <row r="2694" spans="2:16" x14ac:dyDescent="0.25">
      <c r="B2694" s="221"/>
      <c r="C2694" s="246"/>
      <c r="D2694" s="247"/>
      <c r="E2694" s="221"/>
      <c r="G2694" s="256"/>
      <c r="H2694" s="123"/>
      <c r="I2694" s="221"/>
      <c r="J2694" s="119"/>
      <c r="K2694" s="119"/>
      <c r="L2694" s="143"/>
      <c r="M2694" s="221"/>
      <c r="N2694" s="221"/>
      <c r="O2694" s="221"/>
      <c r="P2694" s="221"/>
    </row>
    <row r="2695" spans="2:16" x14ac:dyDescent="0.25">
      <c r="B2695" s="221"/>
      <c r="C2695" s="246"/>
      <c r="D2695" s="247"/>
      <c r="E2695" s="221"/>
      <c r="G2695" s="256"/>
      <c r="H2695" s="123"/>
      <c r="I2695" s="221"/>
      <c r="J2695" s="119"/>
      <c r="K2695" s="119"/>
      <c r="L2695" s="143"/>
      <c r="M2695" s="221"/>
      <c r="N2695" s="221"/>
      <c r="O2695" s="221"/>
      <c r="P2695" s="221"/>
    </row>
    <row r="2696" spans="2:16" x14ac:dyDescent="0.25">
      <c r="B2696" s="221"/>
      <c r="C2696" s="246"/>
      <c r="D2696" s="247"/>
      <c r="E2696" s="221"/>
      <c r="G2696" s="256"/>
      <c r="H2696" s="123"/>
      <c r="I2696" s="221"/>
      <c r="J2696" s="119"/>
      <c r="K2696" s="119"/>
      <c r="L2696" s="143"/>
      <c r="M2696" s="221"/>
      <c r="N2696" s="221"/>
      <c r="O2696" s="221"/>
      <c r="P2696" s="221"/>
    </row>
    <row r="2697" spans="2:16" x14ac:dyDescent="0.25">
      <c r="B2697" s="221"/>
      <c r="C2697" s="246"/>
      <c r="D2697" s="247"/>
      <c r="E2697" s="221"/>
      <c r="G2697" s="256"/>
      <c r="H2697" s="123"/>
      <c r="I2697" s="221"/>
      <c r="J2697" s="119"/>
      <c r="K2697" s="119"/>
      <c r="L2697" s="143"/>
      <c r="M2697" s="221"/>
      <c r="N2697" s="221"/>
      <c r="O2697" s="221"/>
      <c r="P2697" s="221"/>
    </row>
    <row r="2698" spans="2:16" x14ac:dyDescent="0.25">
      <c r="B2698" s="221"/>
      <c r="C2698" s="246"/>
      <c r="D2698" s="247"/>
      <c r="E2698" s="221"/>
      <c r="G2698" s="256"/>
      <c r="H2698" s="123"/>
      <c r="I2698" s="221"/>
      <c r="J2698" s="119"/>
      <c r="K2698" s="119"/>
      <c r="L2698" s="143"/>
      <c r="M2698" s="221"/>
      <c r="N2698" s="221"/>
      <c r="O2698" s="221"/>
      <c r="P2698" s="221"/>
    </row>
    <row r="2699" spans="2:16" x14ac:dyDescent="0.25">
      <c r="B2699" s="221"/>
      <c r="C2699" s="246"/>
      <c r="D2699" s="247"/>
      <c r="E2699" s="221"/>
      <c r="G2699" s="256"/>
      <c r="H2699" s="123"/>
      <c r="I2699" s="221"/>
      <c r="J2699" s="119"/>
      <c r="K2699" s="119"/>
      <c r="L2699" s="143"/>
      <c r="M2699" s="221"/>
      <c r="N2699" s="221"/>
      <c r="O2699" s="221"/>
      <c r="P2699" s="221"/>
    </row>
    <row r="2700" spans="2:16" x14ac:dyDescent="0.25">
      <c r="B2700" s="221"/>
      <c r="C2700" s="246"/>
      <c r="D2700" s="247"/>
      <c r="E2700" s="221"/>
      <c r="G2700" s="256"/>
      <c r="H2700" s="123"/>
      <c r="I2700" s="221"/>
      <c r="J2700" s="119"/>
      <c r="K2700" s="119"/>
      <c r="L2700" s="143"/>
      <c r="M2700" s="221"/>
      <c r="N2700" s="221"/>
      <c r="O2700" s="221"/>
      <c r="P2700" s="221"/>
    </row>
    <row r="2701" spans="2:16" x14ac:dyDescent="0.25">
      <c r="B2701" s="221"/>
      <c r="C2701" s="246"/>
      <c r="D2701" s="247"/>
      <c r="E2701" s="221"/>
      <c r="G2701" s="256"/>
      <c r="H2701" s="123"/>
      <c r="I2701" s="221"/>
      <c r="J2701" s="119"/>
      <c r="K2701" s="119"/>
      <c r="L2701" s="143"/>
      <c r="M2701" s="221"/>
      <c r="N2701" s="221"/>
      <c r="O2701" s="221"/>
      <c r="P2701" s="221"/>
    </row>
    <row r="2702" spans="2:16" x14ac:dyDescent="0.25">
      <c r="B2702" s="221"/>
      <c r="C2702" s="246"/>
      <c r="D2702" s="247"/>
      <c r="E2702" s="221"/>
      <c r="G2702" s="256"/>
      <c r="H2702" s="123"/>
      <c r="I2702" s="221"/>
      <c r="J2702" s="119"/>
      <c r="K2702" s="119"/>
      <c r="L2702" s="143"/>
      <c r="M2702" s="221"/>
      <c r="N2702" s="221"/>
      <c r="O2702" s="221"/>
      <c r="P2702" s="221"/>
    </row>
    <row r="2703" spans="2:16" x14ac:dyDescent="0.25">
      <c r="B2703" s="221"/>
      <c r="C2703" s="246"/>
      <c r="D2703" s="247"/>
      <c r="E2703" s="221"/>
      <c r="G2703" s="256"/>
      <c r="H2703" s="123"/>
      <c r="I2703" s="221"/>
      <c r="J2703" s="119"/>
      <c r="K2703" s="119"/>
      <c r="L2703" s="143"/>
      <c r="M2703" s="221"/>
      <c r="N2703" s="221"/>
      <c r="O2703" s="221"/>
      <c r="P2703" s="221"/>
    </row>
    <row r="2704" spans="2:16" x14ac:dyDescent="0.25">
      <c r="B2704" s="221"/>
      <c r="C2704" s="246"/>
      <c r="D2704" s="247"/>
      <c r="E2704" s="221"/>
      <c r="G2704" s="256"/>
      <c r="H2704" s="123"/>
      <c r="I2704" s="221"/>
      <c r="J2704" s="119"/>
      <c r="K2704" s="119"/>
      <c r="L2704" s="143"/>
      <c r="M2704" s="221"/>
      <c r="N2704" s="221"/>
      <c r="O2704" s="221"/>
      <c r="P2704" s="221"/>
    </row>
    <row r="2705" spans="2:16" x14ac:dyDescent="0.25">
      <c r="B2705" s="221"/>
      <c r="C2705" s="246"/>
      <c r="D2705" s="247"/>
      <c r="E2705" s="221"/>
      <c r="G2705" s="256"/>
      <c r="H2705" s="123"/>
      <c r="I2705" s="221"/>
      <c r="J2705" s="119"/>
      <c r="K2705" s="119"/>
      <c r="L2705" s="143"/>
      <c r="M2705" s="221"/>
      <c r="N2705" s="221"/>
      <c r="O2705" s="221"/>
      <c r="P2705" s="221"/>
    </row>
    <row r="2706" spans="2:16" x14ac:dyDescent="0.25">
      <c r="B2706" s="221"/>
      <c r="C2706" s="246"/>
      <c r="D2706" s="247"/>
      <c r="E2706" s="221"/>
      <c r="G2706" s="256"/>
      <c r="H2706" s="123"/>
      <c r="I2706" s="221"/>
      <c r="J2706" s="119"/>
      <c r="K2706" s="119"/>
      <c r="L2706" s="143"/>
      <c r="M2706" s="221"/>
      <c r="N2706" s="221"/>
      <c r="O2706" s="221"/>
      <c r="P2706" s="221"/>
    </row>
    <row r="2707" spans="2:16" x14ac:dyDescent="0.25">
      <c r="B2707" s="221"/>
      <c r="C2707" s="246"/>
      <c r="D2707" s="247"/>
      <c r="E2707" s="221"/>
      <c r="G2707" s="256"/>
      <c r="H2707" s="123"/>
      <c r="I2707" s="221"/>
      <c r="J2707" s="119"/>
      <c r="K2707" s="119"/>
      <c r="L2707" s="143"/>
      <c r="M2707" s="221"/>
      <c r="N2707" s="221"/>
      <c r="O2707" s="221"/>
      <c r="P2707" s="221"/>
    </row>
    <row r="2708" spans="2:16" x14ac:dyDescent="0.25">
      <c r="B2708" s="221"/>
      <c r="C2708" s="246"/>
      <c r="D2708" s="247"/>
      <c r="E2708" s="221"/>
      <c r="G2708" s="256"/>
      <c r="H2708" s="123"/>
      <c r="I2708" s="221"/>
      <c r="J2708" s="119"/>
      <c r="K2708" s="119"/>
      <c r="L2708" s="143"/>
      <c r="M2708" s="221"/>
      <c r="N2708" s="221"/>
      <c r="O2708" s="221"/>
      <c r="P2708" s="221"/>
    </row>
    <row r="2709" spans="2:16" x14ac:dyDescent="0.25">
      <c r="B2709" s="221"/>
      <c r="C2709" s="246"/>
      <c r="D2709" s="247"/>
      <c r="E2709" s="221"/>
      <c r="G2709" s="256"/>
      <c r="H2709" s="123"/>
      <c r="I2709" s="221"/>
      <c r="J2709" s="119"/>
      <c r="K2709" s="119"/>
      <c r="L2709" s="143"/>
      <c r="M2709" s="221"/>
      <c r="N2709" s="221"/>
      <c r="O2709" s="221"/>
      <c r="P2709" s="221"/>
    </row>
    <row r="2710" spans="2:16" x14ac:dyDescent="0.25">
      <c r="B2710" s="221"/>
      <c r="C2710" s="246"/>
      <c r="D2710" s="247"/>
      <c r="E2710" s="221"/>
      <c r="G2710" s="256"/>
      <c r="H2710" s="123"/>
      <c r="I2710" s="221"/>
      <c r="J2710" s="119"/>
      <c r="K2710" s="119"/>
      <c r="L2710" s="143"/>
      <c r="M2710" s="221"/>
      <c r="N2710" s="221"/>
      <c r="O2710" s="221"/>
      <c r="P2710" s="221"/>
    </row>
    <row r="2711" spans="2:16" x14ac:dyDescent="0.25">
      <c r="B2711" s="221"/>
      <c r="C2711" s="246"/>
      <c r="D2711" s="247"/>
      <c r="E2711" s="221"/>
      <c r="G2711" s="256"/>
      <c r="H2711" s="123"/>
      <c r="I2711" s="221"/>
      <c r="J2711" s="119"/>
      <c r="K2711" s="119"/>
      <c r="L2711" s="143"/>
      <c r="M2711" s="221"/>
      <c r="N2711" s="221"/>
      <c r="O2711" s="221"/>
      <c r="P2711" s="221"/>
    </row>
    <row r="2712" spans="2:16" x14ac:dyDescent="0.25">
      <c r="B2712" s="221"/>
      <c r="C2712" s="246"/>
      <c r="D2712" s="247"/>
      <c r="E2712" s="221"/>
      <c r="G2712" s="256"/>
      <c r="H2712" s="123"/>
      <c r="I2712" s="221"/>
      <c r="J2712" s="119"/>
      <c r="K2712" s="119"/>
      <c r="L2712" s="143"/>
      <c r="M2712" s="221"/>
      <c r="N2712" s="221"/>
      <c r="O2712" s="221"/>
      <c r="P2712" s="221"/>
    </row>
    <row r="2713" spans="2:16" x14ac:dyDescent="0.25">
      <c r="B2713" s="221"/>
      <c r="C2713" s="246"/>
      <c r="D2713" s="247"/>
      <c r="E2713" s="221"/>
      <c r="G2713" s="256"/>
      <c r="H2713" s="123"/>
      <c r="I2713" s="221"/>
      <c r="J2713" s="119"/>
      <c r="K2713" s="119"/>
      <c r="L2713" s="143"/>
      <c r="M2713" s="221"/>
      <c r="N2713" s="221"/>
      <c r="O2713" s="221"/>
      <c r="P2713" s="221"/>
    </row>
    <row r="2714" spans="2:16" x14ac:dyDescent="0.25">
      <c r="B2714" s="221"/>
      <c r="C2714" s="246"/>
      <c r="D2714" s="247"/>
      <c r="E2714" s="221"/>
      <c r="G2714" s="256"/>
      <c r="H2714" s="123"/>
      <c r="I2714" s="221"/>
      <c r="J2714" s="119"/>
      <c r="K2714" s="119"/>
      <c r="L2714" s="143"/>
      <c r="M2714" s="221"/>
      <c r="N2714" s="221"/>
      <c r="O2714" s="221"/>
      <c r="P2714" s="221"/>
    </row>
    <row r="2715" spans="2:16" x14ac:dyDescent="0.25">
      <c r="B2715" s="221"/>
      <c r="C2715" s="246"/>
      <c r="D2715" s="247"/>
      <c r="E2715" s="221"/>
      <c r="G2715" s="256"/>
      <c r="H2715" s="123"/>
      <c r="I2715" s="221"/>
      <c r="J2715" s="119"/>
      <c r="K2715" s="119"/>
      <c r="L2715" s="143"/>
      <c r="M2715" s="221"/>
      <c r="N2715" s="221"/>
      <c r="O2715" s="221"/>
      <c r="P2715" s="221"/>
    </row>
    <row r="2716" spans="2:16" x14ac:dyDescent="0.25">
      <c r="B2716" s="221"/>
      <c r="C2716" s="246"/>
      <c r="D2716" s="247"/>
      <c r="E2716" s="221"/>
      <c r="G2716" s="256"/>
      <c r="H2716" s="123"/>
      <c r="I2716" s="221"/>
      <c r="J2716" s="119"/>
      <c r="K2716" s="119"/>
      <c r="L2716" s="143"/>
      <c r="M2716" s="221"/>
      <c r="N2716" s="221"/>
      <c r="O2716" s="221"/>
      <c r="P2716" s="221"/>
    </row>
    <row r="2717" spans="2:16" x14ac:dyDescent="0.25">
      <c r="B2717" s="221"/>
      <c r="C2717" s="246"/>
      <c r="D2717" s="247"/>
      <c r="E2717" s="221"/>
      <c r="G2717" s="256"/>
      <c r="H2717" s="123"/>
      <c r="I2717" s="221"/>
      <c r="J2717" s="119"/>
      <c r="K2717" s="119"/>
      <c r="L2717" s="143"/>
      <c r="M2717" s="221"/>
      <c r="N2717" s="221"/>
      <c r="O2717" s="221"/>
      <c r="P2717" s="221"/>
    </row>
    <row r="2718" spans="2:16" x14ac:dyDescent="0.25">
      <c r="B2718" s="221"/>
      <c r="C2718" s="246"/>
      <c r="D2718" s="247"/>
      <c r="E2718" s="221"/>
      <c r="G2718" s="256"/>
      <c r="H2718" s="123"/>
      <c r="I2718" s="221"/>
      <c r="J2718" s="119"/>
      <c r="K2718" s="119"/>
      <c r="L2718" s="143"/>
      <c r="M2718" s="221"/>
      <c r="N2718" s="221"/>
      <c r="O2718" s="221"/>
      <c r="P2718" s="221"/>
    </row>
    <row r="2719" spans="2:16" x14ac:dyDescent="0.25">
      <c r="B2719" s="221"/>
      <c r="C2719" s="246"/>
      <c r="D2719" s="247"/>
      <c r="E2719" s="221"/>
      <c r="G2719" s="256"/>
      <c r="H2719" s="123"/>
      <c r="I2719" s="221"/>
      <c r="J2719" s="119"/>
      <c r="K2719" s="119"/>
      <c r="L2719" s="143"/>
      <c r="M2719" s="221"/>
      <c r="N2719" s="221"/>
      <c r="O2719" s="221"/>
      <c r="P2719" s="221"/>
    </row>
    <row r="2720" spans="2:16" x14ac:dyDescent="0.25">
      <c r="B2720" s="221"/>
      <c r="C2720" s="246"/>
      <c r="D2720" s="247"/>
      <c r="E2720" s="221"/>
      <c r="G2720" s="256"/>
      <c r="H2720" s="123"/>
      <c r="I2720" s="221"/>
      <c r="J2720" s="119"/>
      <c r="K2720" s="119"/>
      <c r="L2720" s="143"/>
      <c r="M2720" s="221"/>
      <c r="N2720" s="221"/>
      <c r="O2720" s="221"/>
      <c r="P2720" s="221"/>
    </row>
    <row r="2721" spans="2:16" x14ac:dyDescent="0.25">
      <c r="B2721" s="221"/>
      <c r="C2721" s="246"/>
      <c r="D2721" s="247"/>
      <c r="E2721" s="221"/>
      <c r="G2721" s="256"/>
      <c r="H2721" s="123"/>
      <c r="I2721" s="221"/>
      <c r="J2721" s="119"/>
      <c r="K2721" s="119"/>
      <c r="L2721" s="143"/>
      <c r="M2721" s="221"/>
      <c r="N2721" s="221"/>
      <c r="O2721" s="221"/>
      <c r="P2721" s="221"/>
    </row>
    <row r="2722" spans="2:16" x14ac:dyDescent="0.25">
      <c r="B2722" s="221"/>
      <c r="C2722" s="246"/>
      <c r="D2722" s="247"/>
      <c r="E2722" s="221"/>
      <c r="G2722" s="256"/>
      <c r="H2722" s="123"/>
      <c r="I2722" s="221"/>
      <c r="J2722" s="119"/>
      <c r="K2722" s="119"/>
      <c r="L2722" s="143"/>
      <c r="M2722" s="221"/>
      <c r="N2722" s="221"/>
      <c r="O2722" s="221"/>
      <c r="P2722" s="221"/>
    </row>
    <row r="2723" spans="2:16" x14ac:dyDescent="0.25">
      <c r="B2723" s="221"/>
      <c r="C2723" s="246"/>
      <c r="D2723" s="247"/>
      <c r="E2723" s="221"/>
      <c r="G2723" s="256"/>
      <c r="H2723" s="123"/>
      <c r="I2723" s="221"/>
      <c r="J2723" s="119"/>
      <c r="K2723" s="119"/>
      <c r="L2723" s="143"/>
      <c r="M2723" s="221"/>
      <c r="N2723" s="221"/>
      <c r="O2723" s="221"/>
      <c r="P2723" s="221"/>
    </row>
    <row r="2724" spans="2:16" x14ac:dyDescent="0.25">
      <c r="B2724" s="221"/>
      <c r="C2724" s="246"/>
      <c r="D2724" s="247"/>
      <c r="E2724" s="221"/>
      <c r="G2724" s="256"/>
      <c r="H2724" s="123"/>
      <c r="I2724" s="221"/>
      <c r="J2724" s="119"/>
      <c r="K2724" s="119"/>
      <c r="L2724" s="143"/>
      <c r="M2724" s="221"/>
      <c r="N2724" s="221"/>
      <c r="O2724" s="221"/>
      <c r="P2724" s="221"/>
    </row>
    <row r="2725" spans="2:16" x14ac:dyDescent="0.25">
      <c r="B2725" s="221"/>
      <c r="C2725" s="246"/>
      <c r="D2725" s="247"/>
      <c r="E2725" s="221"/>
      <c r="G2725" s="256"/>
      <c r="H2725" s="123"/>
      <c r="I2725" s="221"/>
      <c r="J2725" s="119"/>
      <c r="K2725" s="119"/>
      <c r="L2725" s="143"/>
      <c r="M2725" s="221"/>
      <c r="N2725" s="221"/>
      <c r="O2725" s="221"/>
      <c r="P2725" s="221"/>
    </row>
    <row r="2726" spans="2:16" x14ac:dyDescent="0.25">
      <c r="B2726" s="221"/>
      <c r="C2726" s="246"/>
      <c r="D2726" s="247"/>
      <c r="E2726" s="221"/>
      <c r="G2726" s="256"/>
      <c r="H2726" s="123"/>
      <c r="I2726" s="221"/>
      <c r="J2726" s="119"/>
      <c r="K2726" s="119"/>
      <c r="L2726" s="143"/>
      <c r="M2726" s="221"/>
      <c r="N2726" s="221"/>
      <c r="O2726" s="221"/>
      <c r="P2726" s="221"/>
    </row>
    <row r="2727" spans="2:16" x14ac:dyDescent="0.25">
      <c r="B2727" s="221"/>
      <c r="C2727" s="246"/>
      <c r="D2727" s="247"/>
      <c r="E2727" s="221"/>
      <c r="G2727" s="256"/>
      <c r="H2727" s="123"/>
      <c r="I2727" s="221"/>
      <c r="J2727" s="119"/>
      <c r="K2727" s="119"/>
      <c r="L2727" s="143"/>
      <c r="M2727" s="221"/>
      <c r="N2727" s="221"/>
      <c r="O2727" s="221"/>
      <c r="P2727" s="221"/>
    </row>
    <row r="2728" spans="2:16" x14ac:dyDescent="0.25">
      <c r="B2728" s="221"/>
      <c r="C2728" s="246"/>
      <c r="D2728" s="247"/>
      <c r="E2728" s="221"/>
      <c r="G2728" s="256"/>
      <c r="H2728" s="123"/>
      <c r="I2728" s="221"/>
      <c r="J2728" s="119"/>
      <c r="K2728" s="119"/>
      <c r="L2728" s="143"/>
      <c r="M2728" s="221"/>
      <c r="N2728" s="221"/>
      <c r="O2728" s="221"/>
      <c r="P2728" s="221"/>
    </row>
    <row r="2729" spans="2:16" x14ac:dyDescent="0.25">
      <c r="B2729" s="221"/>
      <c r="C2729" s="246"/>
      <c r="D2729" s="247"/>
      <c r="E2729" s="221"/>
      <c r="G2729" s="256"/>
      <c r="H2729" s="123"/>
      <c r="I2729" s="221"/>
      <c r="J2729" s="119"/>
      <c r="K2729" s="119"/>
      <c r="L2729" s="143"/>
      <c r="M2729" s="221"/>
      <c r="N2729" s="221"/>
      <c r="O2729" s="221"/>
      <c r="P2729" s="221"/>
    </row>
    <row r="2730" spans="2:16" x14ac:dyDescent="0.25">
      <c r="B2730" s="221"/>
      <c r="C2730" s="246"/>
      <c r="D2730" s="247"/>
      <c r="E2730" s="221"/>
      <c r="G2730" s="256"/>
      <c r="H2730" s="123"/>
      <c r="I2730" s="221"/>
      <c r="J2730" s="119"/>
      <c r="K2730" s="119"/>
      <c r="L2730" s="143"/>
      <c r="M2730" s="221"/>
      <c r="N2730" s="221"/>
      <c r="O2730" s="221"/>
      <c r="P2730" s="221"/>
    </row>
    <row r="2731" spans="2:16" x14ac:dyDescent="0.25">
      <c r="B2731" s="221"/>
      <c r="C2731" s="246"/>
      <c r="D2731" s="247"/>
      <c r="E2731" s="221"/>
      <c r="G2731" s="256"/>
      <c r="H2731" s="123"/>
      <c r="I2731" s="221"/>
      <c r="J2731" s="119"/>
      <c r="K2731" s="119"/>
      <c r="L2731" s="143"/>
      <c r="M2731" s="221"/>
      <c r="N2731" s="221"/>
      <c r="O2731" s="221"/>
      <c r="P2731" s="221"/>
    </row>
    <row r="2732" spans="2:16" x14ac:dyDescent="0.25">
      <c r="B2732" s="221"/>
      <c r="C2732" s="246"/>
      <c r="D2732" s="247"/>
      <c r="E2732" s="221"/>
      <c r="G2732" s="256"/>
      <c r="H2732" s="123"/>
      <c r="I2732" s="221"/>
      <c r="J2732" s="119"/>
      <c r="K2732" s="119"/>
      <c r="L2732" s="143"/>
      <c r="M2732" s="221"/>
      <c r="N2732" s="221"/>
      <c r="O2732" s="221"/>
      <c r="P2732" s="221"/>
    </row>
    <row r="2733" spans="2:16" x14ac:dyDescent="0.25">
      <c r="B2733" s="221"/>
      <c r="C2733" s="246"/>
      <c r="D2733" s="247"/>
      <c r="E2733" s="221"/>
      <c r="G2733" s="256"/>
      <c r="H2733" s="123"/>
      <c r="I2733" s="221"/>
      <c r="J2733" s="119"/>
      <c r="K2733" s="119"/>
      <c r="L2733" s="143"/>
      <c r="M2733" s="221"/>
      <c r="N2733" s="221"/>
      <c r="O2733" s="221"/>
      <c r="P2733" s="221"/>
    </row>
    <row r="2734" spans="2:16" x14ac:dyDescent="0.25">
      <c r="B2734" s="221"/>
      <c r="C2734" s="246"/>
      <c r="D2734" s="247"/>
      <c r="E2734" s="221"/>
      <c r="G2734" s="256"/>
      <c r="H2734" s="123"/>
      <c r="I2734" s="221"/>
      <c r="J2734" s="119"/>
      <c r="K2734" s="119"/>
      <c r="L2734" s="143"/>
      <c r="M2734" s="221"/>
      <c r="N2734" s="221"/>
      <c r="O2734" s="221"/>
      <c r="P2734" s="221"/>
    </row>
    <row r="2735" spans="2:16" x14ac:dyDescent="0.25">
      <c r="B2735" s="221"/>
      <c r="C2735" s="246"/>
      <c r="D2735" s="247"/>
      <c r="E2735" s="221"/>
      <c r="G2735" s="256"/>
      <c r="H2735" s="123"/>
      <c r="I2735" s="221"/>
      <c r="J2735" s="119"/>
      <c r="K2735" s="119"/>
      <c r="L2735" s="143"/>
      <c r="M2735" s="221"/>
      <c r="N2735" s="221"/>
      <c r="O2735" s="221"/>
      <c r="P2735" s="221"/>
    </row>
    <row r="2736" spans="2:16" x14ac:dyDescent="0.25">
      <c r="B2736" s="221"/>
      <c r="C2736" s="246"/>
      <c r="D2736" s="247"/>
      <c r="E2736" s="221"/>
      <c r="G2736" s="256"/>
      <c r="H2736" s="123"/>
      <c r="I2736" s="221"/>
      <c r="J2736" s="119"/>
      <c r="K2736" s="119"/>
      <c r="L2736" s="143"/>
      <c r="M2736" s="221"/>
      <c r="N2736" s="221"/>
      <c r="O2736" s="221"/>
      <c r="P2736" s="221"/>
    </row>
    <row r="2737" spans="2:16" x14ac:dyDescent="0.25">
      <c r="B2737" s="221"/>
      <c r="C2737" s="246"/>
      <c r="D2737" s="247"/>
      <c r="E2737" s="221"/>
      <c r="G2737" s="256"/>
      <c r="H2737" s="123"/>
      <c r="I2737" s="221"/>
      <c r="J2737" s="119"/>
      <c r="K2737" s="119"/>
      <c r="L2737" s="143"/>
      <c r="M2737" s="221"/>
      <c r="N2737" s="221"/>
      <c r="O2737" s="221"/>
      <c r="P2737" s="221"/>
    </row>
    <row r="2738" spans="2:16" x14ac:dyDescent="0.25">
      <c r="B2738" s="221"/>
      <c r="C2738" s="246"/>
      <c r="D2738" s="247"/>
      <c r="E2738" s="221"/>
      <c r="G2738" s="256"/>
      <c r="H2738" s="123"/>
      <c r="I2738" s="221"/>
      <c r="J2738" s="119"/>
      <c r="K2738" s="119"/>
      <c r="L2738" s="143"/>
      <c r="M2738" s="221"/>
      <c r="N2738" s="221"/>
      <c r="O2738" s="221"/>
      <c r="P2738" s="221"/>
    </row>
    <row r="2739" spans="2:16" x14ac:dyDescent="0.25">
      <c r="B2739" s="221"/>
      <c r="C2739" s="246"/>
      <c r="D2739" s="247"/>
      <c r="E2739" s="221"/>
      <c r="G2739" s="256"/>
      <c r="H2739" s="123"/>
      <c r="I2739" s="221"/>
      <c r="J2739" s="119"/>
      <c r="K2739" s="119"/>
      <c r="L2739" s="143"/>
      <c r="M2739" s="221"/>
      <c r="N2739" s="221"/>
      <c r="O2739" s="221"/>
      <c r="P2739" s="221"/>
    </row>
    <row r="2740" spans="2:16" x14ac:dyDescent="0.25">
      <c r="B2740" s="221"/>
      <c r="C2740" s="246"/>
      <c r="D2740" s="247"/>
      <c r="E2740" s="221"/>
      <c r="G2740" s="256"/>
      <c r="H2740" s="123"/>
      <c r="I2740" s="221"/>
      <c r="J2740" s="119"/>
      <c r="K2740" s="119"/>
      <c r="L2740" s="143"/>
      <c r="M2740" s="221"/>
      <c r="N2740" s="221"/>
      <c r="O2740" s="221"/>
      <c r="P2740" s="221"/>
    </row>
    <row r="2741" spans="2:16" x14ac:dyDescent="0.25">
      <c r="B2741" s="221"/>
      <c r="C2741" s="246"/>
      <c r="D2741" s="247"/>
      <c r="E2741" s="221"/>
      <c r="G2741" s="256"/>
      <c r="H2741" s="123"/>
      <c r="I2741" s="221"/>
      <c r="J2741" s="119"/>
      <c r="K2741" s="119"/>
      <c r="L2741" s="143"/>
      <c r="M2741" s="221"/>
      <c r="N2741" s="221"/>
      <c r="O2741" s="221"/>
      <c r="P2741" s="221"/>
    </row>
    <row r="2742" spans="2:16" x14ac:dyDescent="0.25">
      <c r="B2742" s="221"/>
      <c r="C2742" s="246"/>
      <c r="D2742" s="247"/>
      <c r="E2742" s="221"/>
      <c r="G2742" s="256"/>
      <c r="H2742" s="123"/>
      <c r="I2742" s="221"/>
      <c r="J2742" s="119"/>
      <c r="K2742" s="119"/>
      <c r="L2742" s="143"/>
      <c r="M2742" s="221"/>
      <c r="N2742" s="221"/>
      <c r="O2742" s="221"/>
      <c r="P2742" s="221"/>
    </row>
    <row r="2743" spans="2:16" x14ac:dyDescent="0.25">
      <c r="B2743" s="221"/>
      <c r="C2743" s="246"/>
      <c r="D2743" s="247"/>
      <c r="E2743" s="221"/>
      <c r="G2743" s="256"/>
      <c r="H2743" s="123"/>
      <c r="I2743" s="221"/>
      <c r="J2743" s="119"/>
      <c r="K2743" s="119"/>
      <c r="L2743" s="143"/>
      <c r="M2743" s="221"/>
      <c r="N2743" s="221"/>
      <c r="O2743" s="221"/>
      <c r="P2743" s="221"/>
    </row>
    <row r="2744" spans="2:16" x14ac:dyDescent="0.25">
      <c r="B2744" s="221"/>
      <c r="C2744" s="246"/>
      <c r="D2744" s="247"/>
      <c r="E2744" s="221"/>
      <c r="G2744" s="256"/>
      <c r="H2744" s="123"/>
      <c r="I2744" s="221"/>
      <c r="J2744" s="119"/>
      <c r="K2744" s="119"/>
      <c r="L2744" s="143"/>
      <c r="M2744" s="221"/>
      <c r="N2744" s="221"/>
      <c r="O2744" s="221"/>
      <c r="P2744" s="221"/>
    </row>
    <row r="2745" spans="2:16" x14ac:dyDescent="0.25">
      <c r="B2745" s="221"/>
      <c r="C2745" s="246"/>
      <c r="D2745" s="247"/>
      <c r="E2745" s="221"/>
      <c r="G2745" s="256"/>
      <c r="H2745" s="123"/>
      <c r="I2745" s="221"/>
      <c r="J2745" s="119"/>
      <c r="K2745" s="119"/>
      <c r="L2745" s="143"/>
      <c r="M2745" s="221"/>
      <c r="N2745" s="221"/>
      <c r="O2745" s="221"/>
      <c r="P2745" s="221"/>
    </row>
    <row r="2746" spans="2:16" x14ac:dyDescent="0.25">
      <c r="B2746" s="221"/>
      <c r="C2746" s="246"/>
      <c r="D2746" s="247"/>
      <c r="E2746" s="221"/>
      <c r="G2746" s="256"/>
      <c r="H2746" s="123"/>
      <c r="I2746" s="221"/>
      <c r="J2746" s="119"/>
      <c r="K2746" s="119"/>
      <c r="L2746" s="143"/>
      <c r="M2746" s="221"/>
      <c r="N2746" s="221"/>
      <c r="O2746" s="221"/>
      <c r="P2746" s="221"/>
    </row>
    <row r="2747" spans="2:16" x14ac:dyDescent="0.25">
      <c r="B2747" s="221"/>
      <c r="C2747" s="246"/>
      <c r="D2747" s="247"/>
      <c r="E2747" s="221"/>
      <c r="G2747" s="256"/>
      <c r="H2747" s="123"/>
      <c r="I2747" s="221"/>
      <c r="J2747" s="119"/>
      <c r="K2747" s="119"/>
      <c r="L2747" s="143"/>
      <c r="M2747" s="221"/>
      <c r="N2747" s="221"/>
      <c r="O2747" s="221"/>
      <c r="P2747" s="221"/>
    </row>
    <row r="2748" spans="2:16" x14ac:dyDescent="0.25">
      <c r="B2748" s="221"/>
      <c r="C2748" s="246"/>
      <c r="D2748" s="247"/>
      <c r="E2748" s="221"/>
      <c r="G2748" s="256"/>
      <c r="H2748" s="123"/>
      <c r="I2748" s="221"/>
      <c r="J2748" s="119"/>
      <c r="K2748" s="119"/>
      <c r="L2748" s="143"/>
      <c r="M2748" s="221"/>
      <c r="N2748" s="221"/>
      <c r="O2748" s="221"/>
      <c r="P2748" s="221"/>
    </row>
    <row r="2749" spans="2:16" x14ac:dyDescent="0.25">
      <c r="B2749" s="221"/>
      <c r="C2749" s="246"/>
      <c r="D2749" s="247"/>
      <c r="E2749" s="221"/>
      <c r="G2749" s="256"/>
      <c r="H2749" s="123"/>
      <c r="I2749" s="221"/>
      <c r="J2749" s="119"/>
      <c r="K2749" s="119"/>
      <c r="L2749" s="143"/>
      <c r="M2749" s="221"/>
      <c r="N2749" s="221"/>
      <c r="O2749" s="221"/>
      <c r="P2749" s="221"/>
    </row>
    <row r="2750" spans="2:16" x14ac:dyDescent="0.25">
      <c r="B2750" s="221"/>
      <c r="C2750" s="246"/>
      <c r="D2750" s="247"/>
      <c r="E2750" s="221"/>
      <c r="G2750" s="256"/>
      <c r="H2750" s="123"/>
      <c r="I2750" s="221"/>
      <c r="J2750" s="119"/>
      <c r="K2750" s="119"/>
      <c r="L2750" s="143"/>
      <c r="M2750" s="221"/>
      <c r="N2750" s="221"/>
      <c r="O2750" s="221"/>
      <c r="P2750" s="221"/>
    </row>
    <row r="2751" spans="2:16" x14ac:dyDescent="0.25">
      <c r="B2751" s="221"/>
      <c r="C2751" s="246"/>
      <c r="D2751" s="247"/>
      <c r="E2751" s="221"/>
      <c r="G2751" s="256"/>
      <c r="H2751" s="123"/>
      <c r="I2751" s="221"/>
      <c r="J2751" s="119"/>
      <c r="K2751" s="119"/>
      <c r="L2751" s="143"/>
      <c r="M2751" s="221"/>
      <c r="N2751" s="221"/>
      <c r="O2751" s="221"/>
      <c r="P2751" s="221"/>
    </row>
    <row r="2752" spans="2:16" x14ac:dyDescent="0.25">
      <c r="B2752" s="221"/>
      <c r="C2752" s="246"/>
      <c r="D2752" s="247"/>
      <c r="E2752" s="221"/>
      <c r="G2752" s="256"/>
      <c r="H2752" s="123"/>
      <c r="I2752" s="221"/>
      <c r="J2752" s="119"/>
      <c r="K2752" s="119"/>
      <c r="L2752" s="143"/>
      <c r="M2752" s="221"/>
      <c r="N2752" s="221"/>
      <c r="O2752" s="221"/>
      <c r="P2752" s="221"/>
    </row>
    <row r="2753" spans="2:16" x14ac:dyDescent="0.25">
      <c r="B2753" s="221"/>
      <c r="C2753" s="246"/>
      <c r="D2753" s="247"/>
      <c r="E2753" s="221"/>
      <c r="G2753" s="256"/>
      <c r="H2753" s="123"/>
      <c r="I2753" s="221"/>
      <c r="J2753" s="119"/>
      <c r="K2753" s="119"/>
      <c r="L2753" s="143"/>
      <c r="M2753" s="221"/>
      <c r="N2753" s="221"/>
      <c r="O2753" s="221"/>
      <c r="P2753" s="221"/>
    </row>
    <row r="2754" spans="2:16" x14ac:dyDescent="0.25">
      <c r="B2754" s="221"/>
      <c r="C2754" s="246"/>
      <c r="D2754" s="247"/>
      <c r="E2754" s="221"/>
      <c r="G2754" s="256"/>
      <c r="H2754" s="123"/>
      <c r="I2754" s="221"/>
      <c r="J2754" s="119"/>
      <c r="K2754" s="119"/>
      <c r="L2754" s="143"/>
      <c r="M2754" s="221"/>
      <c r="N2754" s="221"/>
      <c r="O2754" s="221"/>
      <c r="P2754" s="221"/>
    </row>
    <row r="2755" spans="2:16" x14ac:dyDescent="0.25">
      <c r="B2755" s="221"/>
      <c r="C2755" s="246"/>
      <c r="D2755" s="247"/>
      <c r="E2755" s="221"/>
      <c r="G2755" s="256"/>
      <c r="H2755" s="123"/>
      <c r="I2755" s="221"/>
      <c r="J2755" s="119"/>
      <c r="K2755" s="119"/>
      <c r="L2755" s="143"/>
      <c r="M2755" s="221"/>
      <c r="N2755" s="221"/>
      <c r="O2755" s="221"/>
      <c r="P2755" s="221"/>
    </row>
    <row r="2756" spans="2:16" x14ac:dyDescent="0.25">
      <c r="B2756" s="221"/>
      <c r="C2756" s="246"/>
      <c r="D2756" s="247"/>
      <c r="E2756" s="221"/>
      <c r="G2756" s="256"/>
      <c r="H2756" s="123"/>
      <c r="I2756" s="221"/>
      <c r="J2756" s="119"/>
      <c r="K2756" s="119"/>
      <c r="L2756" s="143"/>
      <c r="M2756" s="221"/>
      <c r="N2756" s="221"/>
      <c r="O2756" s="221"/>
      <c r="P2756" s="221"/>
    </row>
    <row r="2757" spans="2:16" x14ac:dyDescent="0.25">
      <c r="B2757" s="221"/>
      <c r="C2757" s="246"/>
      <c r="D2757" s="247"/>
      <c r="E2757" s="221"/>
      <c r="G2757" s="256"/>
      <c r="H2757" s="123"/>
      <c r="I2757" s="221"/>
      <c r="J2757" s="119"/>
      <c r="K2757" s="119"/>
      <c r="L2757" s="143"/>
      <c r="M2757" s="221"/>
      <c r="N2757" s="221"/>
      <c r="O2757" s="221"/>
      <c r="P2757" s="221"/>
    </row>
    <row r="2758" spans="2:16" x14ac:dyDescent="0.25">
      <c r="B2758" s="221"/>
      <c r="C2758" s="246"/>
      <c r="D2758" s="247"/>
      <c r="E2758" s="221"/>
      <c r="G2758" s="256"/>
      <c r="H2758" s="123"/>
      <c r="I2758" s="221"/>
      <c r="J2758" s="119"/>
      <c r="K2758" s="119"/>
      <c r="L2758" s="143"/>
      <c r="M2758" s="221"/>
      <c r="N2758" s="221"/>
      <c r="O2758" s="221"/>
      <c r="P2758" s="221"/>
    </row>
    <row r="2759" spans="2:16" x14ac:dyDescent="0.25">
      <c r="B2759" s="221"/>
      <c r="C2759" s="246"/>
      <c r="D2759" s="247"/>
      <c r="E2759" s="221"/>
      <c r="G2759" s="256"/>
      <c r="H2759" s="123"/>
      <c r="I2759" s="221"/>
      <c r="J2759" s="119"/>
      <c r="K2759" s="119"/>
      <c r="L2759" s="143"/>
      <c r="M2759" s="221"/>
      <c r="N2759" s="221"/>
      <c r="O2759" s="221"/>
      <c r="P2759" s="221"/>
    </row>
    <row r="2760" spans="2:16" x14ac:dyDescent="0.25">
      <c r="B2760" s="221"/>
      <c r="C2760" s="246"/>
      <c r="D2760" s="247"/>
      <c r="E2760" s="221"/>
      <c r="G2760" s="256"/>
      <c r="H2760" s="123"/>
      <c r="I2760" s="221"/>
      <c r="J2760" s="119"/>
      <c r="K2760" s="119"/>
      <c r="L2760" s="143"/>
      <c r="M2760" s="221"/>
      <c r="N2760" s="221"/>
      <c r="O2760" s="221"/>
      <c r="P2760" s="221"/>
    </row>
    <row r="2761" spans="2:16" x14ac:dyDescent="0.25">
      <c r="B2761" s="221"/>
      <c r="C2761" s="246"/>
      <c r="D2761" s="247"/>
      <c r="E2761" s="221"/>
      <c r="G2761" s="256"/>
      <c r="H2761" s="123"/>
      <c r="I2761" s="221"/>
      <c r="J2761" s="119"/>
      <c r="K2761" s="119"/>
      <c r="L2761" s="143"/>
      <c r="M2761" s="221"/>
      <c r="N2761" s="221"/>
      <c r="O2761" s="221"/>
      <c r="P2761" s="221"/>
    </row>
    <row r="2762" spans="2:16" x14ac:dyDescent="0.25">
      <c r="B2762" s="221"/>
      <c r="C2762" s="246"/>
      <c r="D2762" s="247"/>
      <c r="E2762" s="221"/>
      <c r="G2762" s="256"/>
      <c r="H2762" s="123"/>
      <c r="I2762" s="221"/>
      <c r="J2762" s="119"/>
      <c r="K2762" s="119"/>
      <c r="L2762" s="143"/>
      <c r="M2762" s="221"/>
      <c r="N2762" s="221"/>
      <c r="O2762" s="221"/>
      <c r="P2762" s="221"/>
    </row>
    <row r="2763" spans="2:16" x14ac:dyDescent="0.25">
      <c r="B2763" s="221"/>
      <c r="C2763" s="246"/>
      <c r="D2763" s="247"/>
      <c r="E2763" s="221"/>
      <c r="G2763" s="256"/>
      <c r="H2763" s="123"/>
      <c r="I2763" s="221"/>
      <c r="J2763" s="119"/>
      <c r="K2763" s="119"/>
      <c r="L2763" s="143"/>
      <c r="M2763" s="221"/>
      <c r="N2763" s="221"/>
      <c r="O2763" s="221"/>
      <c r="P2763" s="221"/>
    </row>
    <row r="2764" spans="2:16" x14ac:dyDescent="0.25">
      <c r="B2764" s="221"/>
      <c r="C2764" s="246"/>
      <c r="D2764" s="247"/>
      <c r="E2764" s="221"/>
      <c r="G2764" s="256"/>
      <c r="H2764" s="123"/>
      <c r="I2764" s="221"/>
      <c r="J2764" s="119"/>
      <c r="K2764" s="119"/>
      <c r="L2764" s="143"/>
      <c r="M2764" s="221"/>
      <c r="N2764" s="221"/>
      <c r="O2764" s="221"/>
      <c r="P2764" s="221"/>
    </row>
    <row r="2765" spans="2:16" x14ac:dyDescent="0.25">
      <c r="B2765" s="221"/>
      <c r="C2765" s="246"/>
      <c r="D2765" s="247"/>
      <c r="E2765" s="221"/>
      <c r="G2765" s="256"/>
      <c r="H2765" s="123"/>
      <c r="I2765" s="221"/>
      <c r="J2765" s="119"/>
      <c r="K2765" s="119"/>
      <c r="L2765" s="143"/>
      <c r="M2765" s="221"/>
      <c r="N2765" s="221"/>
      <c r="O2765" s="221"/>
      <c r="P2765" s="221"/>
    </row>
    <row r="2766" spans="2:16" x14ac:dyDescent="0.25">
      <c r="B2766" s="221"/>
      <c r="C2766" s="246"/>
      <c r="D2766" s="247"/>
      <c r="E2766" s="221"/>
      <c r="G2766" s="256"/>
      <c r="H2766" s="123"/>
      <c r="I2766" s="221"/>
      <c r="J2766" s="119"/>
      <c r="K2766" s="119"/>
      <c r="L2766" s="143"/>
      <c r="M2766" s="221"/>
      <c r="N2766" s="221"/>
      <c r="O2766" s="221"/>
      <c r="P2766" s="221"/>
    </row>
    <row r="2767" spans="2:16" x14ac:dyDescent="0.25">
      <c r="B2767" s="221"/>
      <c r="C2767" s="246"/>
      <c r="D2767" s="247"/>
      <c r="E2767" s="221"/>
      <c r="G2767" s="256"/>
      <c r="H2767" s="123"/>
      <c r="I2767" s="221"/>
      <c r="J2767" s="119"/>
      <c r="K2767" s="119"/>
      <c r="L2767" s="143"/>
      <c r="M2767" s="221"/>
      <c r="N2767" s="221"/>
      <c r="O2767" s="221"/>
      <c r="P2767" s="221"/>
    </row>
    <row r="2768" spans="2:16" x14ac:dyDescent="0.25">
      <c r="B2768" s="221"/>
      <c r="C2768" s="246"/>
      <c r="D2768" s="247"/>
      <c r="E2768" s="221"/>
      <c r="G2768" s="256"/>
      <c r="H2768" s="123"/>
      <c r="I2768" s="221"/>
      <c r="J2768" s="119"/>
      <c r="K2768" s="119"/>
      <c r="L2768" s="143"/>
      <c r="M2768" s="221"/>
      <c r="N2768" s="221"/>
      <c r="O2768" s="221"/>
      <c r="P2768" s="221"/>
    </row>
    <row r="2769" spans="2:16" x14ac:dyDescent="0.25">
      <c r="B2769" s="221"/>
      <c r="C2769" s="246"/>
      <c r="D2769" s="247"/>
      <c r="E2769" s="221"/>
      <c r="G2769" s="256"/>
      <c r="H2769" s="123"/>
      <c r="I2769" s="221"/>
      <c r="J2769" s="119"/>
      <c r="K2769" s="119"/>
      <c r="L2769" s="143"/>
      <c r="M2769" s="221"/>
      <c r="N2769" s="221"/>
      <c r="O2769" s="221"/>
      <c r="P2769" s="221"/>
    </row>
    <row r="2770" spans="2:16" x14ac:dyDescent="0.25">
      <c r="B2770" s="221"/>
      <c r="C2770" s="246"/>
      <c r="D2770" s="247"/>
      <c r="E2770" s="221"/>
      <c r="G2770" s="256"/>
      <c r="H2770" s="123"/>
      <c r="I2770" s="221"/>
      <c r="J2770" s="119"/>
      <c r="K2770" s="119"/>
      <c r="L2770" s="143"/>
      <c r="M2770" s="221"/>
      <c r="N2770" s="221"/>
      <c r="O2770" s="221"/>
      <c r="P2770" s="221"/>
    </row>
    <row r="2771" spans="2:16" x14ac:dyDescent="0.25">
      <c r="B2771" s="221"/>
      <c r="C2771" s="246"/>
      <c r="D2771" s="247"/>
      <c r="E2771" s="221"/>
      <c r="G2771" s="256"/>
      <c r="H2771" s="123"/>
      <c r="I2771" s="221"/>
      <c r="J2771" s="119"/>
      <c r="K2771" s="119"/>
      <c r="L2771" s="143"/>
      <c r="M2771" s="221"/>
      <c r="N2771" s="221"/>
      <c r="O2771" s="221"/>
      <c r="P2771" s="221"/>
    </row>
    <row r="2772" spans="2:16" x14ac:dyDescent="0.25">
      <c r="B2772" s="221"/>
      <c r="C2772" s="246"/>
      <c r="D2772" s="247"/>
      <c r="E2772" s="221"/>
      <c r="G2772" s="256"/>
      <c r="H2772" s="123"/>
      <c r="I2772" s="221"/>
      <c r="J2772" s="119"/>
      <c r="K2772" s="119"/>
      <c r="L2772" s="143"/>
      <c r="M2772" s="221"/>
      <c r="N2772" s="221"/>
      <c r="O2772" s="221"/>
      <c r="P2772" s="221"/>
    </row>
    <row r="2773" spans="2:16" x14ac:dyDescent="0.25">
      <c r="B2773" s="221"/>
      <c r="C2773" s="246"/>
      <c r="D2773" s="247"/>
      <c r="E2773" s="221"/>
      <c r="G2773" s="256"/>
      <c r="H2773" s="123"/>
      <c r="I2773" s="221"/>
      <c r="J2773" s="119"/>
      <c r="K2773" s="119"/>
      <c r="L2773" s="143"/>
      <c r="M2773" s="221"/>
      <c r="N2773" s="221"/>
      <c r="O2773" s="221"/>
      <c r="P2773" s="221"/>
    </row>
    <row r="2774" spans="2:16" x14ac:dyDescent="0.25">
      <c r="B2774" s="221"/>
      <c r="C2774" s="246"/>
      <c r="D2774" s="247"/>
      <c r="E2774" s="221"/>
      <c r="G2774" s="256"/>
      <c r="H2774" s="123"/>
      <c r="I2774" s="221"/>
      <c r="J2774" s="119"/>
      <c r="K2774" s="119"/>
      <c r="L2774" s="143"/>
      <c r="M2774" s="221"/>
      <c r="N2774" s="221"/>
      <c r="O2774" s="221"/>
      <c r="P2774" s="221"/>
    </row>
    <row r="2775" spans="2:16" x14ac:dyDescent="0.25">
      <c r="B2775" s="221"/>
      <c r="C2775" s="246"/>
      <c r="D2775" s="247"/>
      <c r="E2775" s="221"/>
      <c r="G2775" s="256"/>
      <c r="H2775" s="123"/>
      <c r="I2775" s="221"/>
      <c r="J2775" s="119"/>
      <c r="K2775" s="119"/>
      <c r="L2775" s="143"/>
      <c r="M2775" s="221"/>
      <c r="N2775" s="221"/>
      <c r="O2775" s="221"/>
      <c r="P2775" s="221"/>
    </row>
    <row r="2776" spans="2:16" x14ac:dyDescent="0.25">
      <c r="B2776" s="221"/>
      <c r="C2776" s="246"/>
      <c r="D2776" s="247"/>
      <c r="E2776" s="221"/>
      <c r="G2776" s="256"/>
      <c r="H2776" s="123"/>
      <c r="I2776" s="221"/>
      <c r="J2776" s="119"/>
      <c r="K2776" s="119"/>
      <c r="L2776" s="143"/>
      <c r="M2776" s="221"/>
      <c r="N2776" s="221"/>
      <c r="O2776" s="221"/>
      <c r="P2776" s="221"/>
    </row>
    <row r="2777" spans="2:16" x14ac:dyDescent="0.25">
      <c r="B2777" s="221"/>
      <c r="C2777" s="246"/>
      <c r="D2777" s="247"/>
      <c r="E2777" s="221"/>
      <c r="G2777" s="256"/>
      <c r="H2777" s="123"/>
      <c r="I2777" s="221"/>
      <c r="J2777" s="119"/>
      <c r="K2777" s="119"/>
      <c r="L2777" s="143"/>
      <c r="M2777" s="221"/>
      <c r="N2777" s="221"/>
      <c r="O2777" s="221"/>
      <c r="P2777" s="221"/>
    </row>
    <row r="2778" spans="2:16" x14ac:dyDescent="0.25">
      <c r="B2778" s="221"/>
      <c r="C2778" s="246"/>
      <c r="D2778" s="247"/>
      <c r="E2778" s="221"/>
      <c r="G2778" s="256"/>
      <c r="H2778" s="123"/>
      <c r="I2778" s="221"/>
      <c r="J2778" s="119"/>
      <c r="K2778" s="119"/>
      <c r="L2778" s="143"/>
      <c r="M2778" s="221"/>
      <c r="N2778" s="221"/>
      <c r="O2778" s="221"/>
      <c r="P2778" s="221"/>
    </row>
    <row r="2779" spans="2:16" x14ac:dyDescent="0.25">
      <c r="B2779" s="221"/>
      <c r="C2779" s="246"/>
      <c r="D2779" s="247"/>
      <c r="E2779" s="221"/>
      <c r="G2779" s="256"/>
      <c r="H2779" s="123"/>
      <c r="I2779" s="221"/>
      <c r="J2779" s="119"/>
      <c r="K2779" s="119"/>
      <c r="L2779" s="143"/>
      <c r="M2779" s="221"/>
      <c r="N2779" s="221"/>
      <c r="O2779" s="221"/>
      <c r="P2779" s="221"/>
    </row>
    <row r="2780" spans="2:16" x14ac:dyDescent="0.25">
      <c r="B2780" s="221"/>
      <c r="C2780" s="246"/>
      <c r="D2780" s="247"/>
      <c r="E2780" s="221"/>
      <c r="G2780" s="256"/>
      <c r="H2780" s="123"/>
      <c r="I2780" s="221"/>
      <c r="J2780" s="119"/>
      <c r="K2780" s="119"/>
      <c r="L2780" s="143"/>
      <c r="M2780" s="221"/>
      <c r="N2780" s="221"/>
      <c r="O2780" s="221"/>
      <c r="P2780" s="221"/>
    </row>
    <row r="2781" spans="2:16" x14ac:dyDescent="0.25">
      <c r="B2781" s="221"/>
      <c r="C2781" s="246"/>
      <c r="D2781" s="247"/>
      <c r="E2781" s="221"/>
      <c r="G2781" s="256"/>
      <c r="H2781" s="123"/>
      <c r="I2781" s="221"/>
      <c r="J2781" s="119"/>
      <c r="K2781" s="119"/>
      <c r="L2781" s="143"/>
      <c r="M2781" s="221"/>
      <c r="N2781" s="221"/>
      <c r="O2781" s="221"/>
      <c r="P2781" s="221"/>
    </row>
    <row r="2782" spans="2:16" x14ac:dyDescent="0.25">
      <c r="B2782" s="221"/>
      <c r="C2782" s="246"/>
      <c r="D2782" s="247"/>
      <c r="E2782" s="221"/>
      <c r="G2782" s="256"/>
      <c r="H2782" s="123"/>
      <c r="I2782" s="221"/>
      <c r="J2782" s="119"/>
      <c r="K2782" s="119"/>
      <c r="L2782" s="143"/>
      <c r="M2782" s="221"/>
      <c r="N2782" s="221"/>
      <c r="O2782" s="221"/>
      <c r="P2782" s="221"/>
    </row>
    <row r="2783" spans="2:16" x14ac:dyDescent="0.25">
      <c r="B2783" s="221"/>
      <c r="C2783" s="246"/>
      <c r="D2783" s="247"/>
      <c r="E2783" s="221"/>
      <c r="G2783" s="256"/>
      <c r="H2783" s="123"/>
      <c r="I2783" s="221"/>
      <c r="J2783" s="119"/>
      <c r="K2783" s="119"/>
      <c r="L2783" s="143"/>
      <c r="M2783" s="221"/>
      <c r="N2783" s="221"/>
      <c r="O2783" s="221"/>
      <c r="P2783" s="221"/>
    </row>
    <row r="2784" spans="2:16" x14ac:dyDescent="0.25">
      <c r="B2784" s="221"/>
      <c r="C2784" s="246"/>
      <c r="D2784" s="247"/>
      <c r="E2784" s="221"/>
      <c r="G2784" s="256"/>
      <c r="H2784" s="123"/>
      <c r="I2784" s="221"/>
      <c r="J2784" s="119"/>
      <c r="K2784" s="119"/>
      <c r="L2784" s="143"/>
      <c r="M2784" s="221"/>
      <c r="N2784" s="221"/>
      <c r="O2784" s="221"/>
      <c r="P2784" s="221"/>
    </row>
    <row r="2785" spans="2:16" x14ac:dyDescent="0.25">
      <c r="B2785" s="221"/>
      <c r="C2785" s="246"/>
      <c r="D2785" s="247"/>
      <c r="E2785" s="221"/>
      <c r="G2785" s="256"/>
      <c r="H2785" s="123"/>
      <c r="I2785" s="221"/>
      <c r="J2785" s="119"/>
      <c r="K2785" s="119"/>
      <c r="L2785" s="143"/>
      <c r="M2785" s="221"/>
      <c r="N2785" s="221"/>
      <c r="O2785" s="221"/>
      <c r="P2785" s="221"/>
    </row>
    <row r="2786" spans="2:16" x14ac:dyDescent="0.25">
      <c r="B2786" s="221"/>
      <c r="C2786" s="246"/>
      <c r="D2786" s="247"/>
      <c r="E2786" s="221"/>
      <c r="G2786" s="256"/>
      <c r="H2786" s="123"/>
      <c r="I2786" s="221"/>
      <c r="J2786" s="119"/>
      <c r="K2786" s="119"/>
      <c r="L2786" s="143"/>
      <c r="M2786" s="221"/>
      <c r="N2786" s="221"/>
      <c r="O2786" s="221"/>
      <c r="P2786" s="221"/>
    </row>
    <row r="2787" spans="2:16" x14ac:dyDescent="0.25">
      <c r="B2787" s="221"/>
      <c r="C2787" s="246"/>
      <c r="D2787" s="247"/>
      <c r="E2787" s="221"/>
      <c r="G2787" s="256"/>
      <c r="H2787" s="123"/>
      <c r="I2787" s="221"/>
      <c r="J2787" s="119"/>
      <c r="K2787" s="119"/>
      <c r="L2787" s="143"/>
      <c r="M2787" s="221"/>
      <c r="N2787" s="221"/>
      <c r="O2787" s="221"/>
      <c r="P2787" s="221"/>
    </row>
    <row r="2788" spans="2:16" x14ac:dyDescent="0.25">
      <c r="B2788" s="221"/>
      <c r="C2788" s="246"/>
      <c r="D2788" s="247"/>
      <c r="E2788" s="221"/>
      <c r="G2788" s="256"/>
      <c r="H2788" s="123"/>
      <c r="I2788" s="221"/>
      <c r="J2788" s="119"/>
      <c r="K2788" s="119"/>
      <c r="L2788" s="143"/>
      <c r="M2788" s="221"/>
      <c r="N2788" s="221"/>
      <c r="O2788" s="221"/>
      <c r="P2788" s="221"/>
    </row>
    <row r="2789" spans="2:16" x14ac:dyDescent="0.25">
      <c r="B2789" s="221"/>
      <c r="C2789" s="246"/>
      <c r="D2789" s="247"/>
      <c r="E2789" s="221"/>
      <c r="G2789" s="256"/>
      <c r="H2789" s="123"/>
      <c r="I2789" s="221"/>
      <c r="J2789" s="119"/>
      <c r="K2789" s="119"/>
      <c r="L2789" s="143"/>
      <c r="M2789" s="221"/>
      <c r="N2789" s="221"/>
      <c r="O2789" s="221"/>
      <c r="P2789" s="221"/>
    </row>
    <row r="2790" spans="2:16" x14ac:dyDescent="0.25">
      <c r="B2790" s="221"/>
      <c r="C2790" s="246"/>
      <c r="D2790" s="247"/>
      <c r="E2790" s="221"/>
      <c r="G2790" s="256"/>
      <c r="H2790" s="123"/>
      <c r="I2790" s="221"/>
      <c r="J2790" s="119"/>
      <c r="K2790" s="119"/>
      <c r="L2790" s="143"/>
      <c r="M2790" s="221"/>
      <c r="N2790" s="221"/>
      <c r="O2790" s="221"/>
      <c r="P2790" s="221"/>
    </row>
    <row r="2791" spans="2:16" x14ac:dyDescent="0.25">
      <c r="B2791" s="221"/>
      <c r="C2791" s="246"/>
      <c r="D2791" s="247"/>
      <c r="E2791" s="221"/>
      <c r="G2791" s="256"/>
      <c r="H2791" s="123"/>
      <c r="I2791" s="221"/>
      <c r="J2791" s="119"/>
      <c r="K2791" s="119"/>
      <c r="L2791" s="143"/>
      <c r="M2791" s="221"/>
      <c r="N2791" s="221"/>
      <c r="O2791" s="221"/>
      <c r="P2791" s="221"/>
    </row>
    <row r="2792" spans="2:16" x14ac:dyDescent="0.25">
      <c r="B2792" s="221"/>
      <c r="C2792" s="246"/>
      <c r="D2792" s="247"/>
      <c r="E2792" s="221"/>
      <c r="G2792" s="256"/>
      <c r="H2792" s="123"/>
      <c r="I2792" s="221"/>
      <c r="J2792" s="119"/>
      <c r="K2792" s="119"/>
      <c r="L2792" s="143"/>
      <c r="M2792" s="221"/>
      <c r="N2792" s="221"/>
      <c r="O2792" s="221"/>
      <c r="P2792" s="221"/>
    </row>
    <row r="2793" spans="2:16" x14ac:dyDescent="0.25">
      <c r="B2793" s="221"/>
      <c r="C2793" s="246"/>
      <c r="D2793" s="247"/>
      <c r="E2793" s="221"/>
      <c r="G2793" s="256"/>
      <c r="H2793" s="123"/>
      <c r="I2793" s="221"/>
      <c r="J2793" s="119"/>
      <c r="K2793" s="119"/>
      <c r="L2793" s="143"/>
      <c r="M2793" s="221"/>
      <c r="N2793" s="221"/>
      <c r="O2793" s="221"/>
      <c r="P2793" s="221"/>
    </row>
    <row r="2794" spans="2:16" x14ac:dyDescent="0.25">
      <c r="B2794" s="221"/>
      <c r="C2794" s="246"/>
      <c r="D2794" s="247"/>
      <c r="E2794" s="221"/>
      <c r="G2794" s="256"/>
      <c r="H2794" s="123"/>
      <c r="I2794" s="221"/>
      <c r="J2794" s="119"/>
      <c r="K2794" s="119"/>
      <c r="L2794" s="143"/>
      <c r="M2794" s="221"/>
      <c r="N2794" s="221"/>
      <c r="O2794" s="221"/>
      <c r="P2794" s="221"/>
    </row>
    <row r="2795" spans="2:16" x14ac:dyDescent="0.25">
      <c r="B2795" s="221"/>
      <c r="C2795" s="246"/>
      <c r="D2795" s="247"/>
      <c r="E2795" s="221"/>
      <c r="G2795" s="256"/>
      <c r="H2795" s="123"/>
      <c r="I2795" s="221"/>
      <c r="J2795" s="119"/>
      <c r="K2795" s="119"/>
      <c r="L2795" s="143"/>
      <c r="M2795" s="221"/>
      <c r="N2795" s="221"/>
      <c r="O2795" s="221"/>
      <c r="P2795" s="221"/>
    </row>
    <row r="2796" spans="2:16" x14ac:dyDescent="0.25">
      <c r="B2796" s="221"/>
      <c r="C2796" s="246"/>
      <c r="D2796" s="247"/>
      <c r="E2796" s="221"/>
      <c r="G2796" s="256"/>
      <c r="H2796" s="123"/>
      <c r="I2796" s="221"/>
      <c r="J2796" s="119"/>
      <c r="K2796" s="119"/>
      <c r="L2796" s="143"/>
      <c r="M2796" s="221"/>
      <c r="N2796" s="221"/>
      <c r="O2796" s="221"/>
      <c r="P2796" s="221"/>
    </row>
    <row r="2797" spans="2:16" x14ac:dyDescent="0.25">
      <c r="B2797" s="221"/>
      <c r="C2797" s="246"/>
      <c r="D2797" s="247"/>
      <c r="E2797" s="221"/>
      <c r="G2797" s="256"/>
      <c r="H2797" s="123"/>
      <c r="I2797" s="221"/>
      <c r="J2797" s="119"/>
      <c r="K2797" s="119"/>
      <c r="L2797" s="143"/>
      <c r="M2797" s="221"/>
      <c r="N2797" s="221"/>
      <c r="O2797" s="221"/>
      <c r="P2797" s="221"/>
    </row>
    <row r="2798" spans="2:16" x14ac:dyDescent="0.25">
      <c r="B2798" s="221"/>
      <c r="C2798" s="246"/>
      <c r="D2798" s="247"/>
      <c r="E2798" s="221"/>
      <c r="G2798" s="256"/>
      <c r="H2798" s="123"/>
      <c r="I2798" s="221"/>
      <c r="J2798" s="119"/>
      <c r="K2798" s="119"/>
      <c r="L2798" s="143"/>
      <c r="M2798" s="221"/>
      <c r="N2798" s="221"/>
      <c r="O2798" s="221"/>
      <c r="P2798" s="221"/>
    </row>
    <row r="2799" spans="2:16" x14ac:dyDescent="0.25">
      <c r="B2799" s="221"/>
      <c r="C2799" s="246"/>
      <c r="D2799" s="247"/>
      <c r="E2799" s="221"/>
      <c r="G2799" s="256"/>
      <c r="H2799" s="123"/>
      <c r="I2799" s="221"/>
      <c r="J2799" s="119"/>
      <c r="K2799" s="119"/>
      <c r="L2799" s="143"/>
      <c r="M2799" s="221"/>
      <c r="N2799" s="221"/>
      <c r="O2799" s="221"/>
      <c r="P2799" s="221"/>
    </row>
    <row r="2800" spans="2:16" x14ac:dyDescent="0.25">
      <c r="B2800" s="221"/>
      <c r="C2800" s="246"/>
      <c r="D2800" s="247"/>
      <c r="E2800" s="221"/>
      <c r="G2800" s="256"/>
      <c r="H2800" s="123"/>
      <c r="I2800" s="221"/>
      <c r="J2800" s="119"/>
      <c r="K2800" s="119"/>
      <c r="L2800" s="143"/>
      <c r="M2800" s="221"/>
      <c r="N2800" s="221"/>
      <c r="O2800" s="221"/>
      <c r="P2800" s="221"/>
    </row>
    <row r="2801" spans="2:16" x14ac:dyDescent="0.25">
      <c r="B2801" s="221"/>
      <c r="C2801" s="246"/>
      <c r="D2801" s="247"/>
      <c r="E2801" s="221"/>
      <c r="G2801" s="256"/>
      <c r="H2801" s="123"/>
      <c r="I2801" s="221"/>
      <c r="J2801" s="119"/>
      <c r="K2801" s="119"/>
      <c r="L2801" s="143"/>
      <c r="M2801" s="221"/>
      <c r="N2801" s="221"/>
      <c r="O2801" s="221"/>
      <c r="P2801" s="221"/>
    </row>
    <row r="2802" spans="2:16" x14ac:dyDescent="0.25">
      <c r="B2802" s="221"/>
      <c r="C2802" s="246"/>
      <c r="D2802" s="247"/>
      <c r="E2802" s="221"/>
      <c r="G2802" s="256"/>
      <c r="H2802" s="123"/>
      <c r="I2802" s="221"/>
      <c r="J2802" s="119"/>
      <c r="K2802" s="119"/>
      <c r="L2802" s="143"/>
      <c r="M2802" s="221"/>
      <c r="N2802" s="221"/>
      <c r="O2802" s="221"/>
      <c r="P2802" s="221"/>
    </row>
    <row r="2803" spans="2:16" x14ac:dyDescent="0.25">
      <c r="B2803" s="221"/>
      <c r="C2803" s="246"/>
      <c r="D2803" s="247"/>
      <c r="E2803" s="221"/>
      <c r="G2803" s="256"/>
      <c r="H2803" s="123"/>
      <c r="I2803" s="221"/>
      <c r="J2803" s="119"/>
      <c r="K2803" s="119"/>
      <c r="L2803" s="143"/>
      <c r="M2803" s="221"/>
      <c r="N2803" s="221"/>
      <c r="O2803" s="221"/>
      <c r="P2803" s="221"/>
    </row>
    <row r="2804" spans="2:16" x14ac:dyDescent="0.25">
      <c r="B2804" s="221"/>
      <c r="C2804" s="246"/>
      <c r="D2804" s="247"/>
      <c r="E2804" s="221"/>
      <c r="G2804" s="256"/>
      <c r="H2804" s="123"/>
      <c r="I2804" s="221"/>
      <c r="J2804" s="119"/>
      <c r="K2804" s="119"/>
      <c r="L2804" s="143"/>
      <c r="M2804" s="221"/>
      <c r="N2804" s="221"/>
      <c r="O2804" s="221"/>
      <c r="P2804" s="221"/>
    </row>
    <row r="2805" spans="2:16" x14ac:dyDescent="0.25">
      <c r="B2805" s="221"/>
      <c r="C2805" s="246"/>
      <c r="D2805" s="247"/>
      <c r="E2805" s="221"/>
      <c r="G2805" s="256"/>
      <c r="H2805" s="123"/>
      <c r="I2805" s="221"/>
      <c r="J2805" s="119"/>
      <c r="K2805" s="119"/>
      <c r="L2805" s="143"/>
      <c r="M2805" s="221"/>
      <c r="N2805" s="221"/>
      <c r="O2805" s="221"/>
      <c r="P2805" s="221"/>
    </row>
    <row r="2806" spans="2:16" x14ac:dyDescent="0.25">
      <c r="B2806" s="221"/>
      <c r="C2806" s="246"/>
      <c r="D2806" s="247"/>
      <c r="E2806" s="221"/>
      <c r="G2806" s="256"/>
      <c r="H2806" s="123"/>
      <c r="I2806" s="221"/>
      <c r="J2806" s="119"/>
      <c r="K2806" s="119"/>
      <c r="L2806" s="143"/>
      <c r="M2806" s="221"/>
      <c r="N2806" s="221"/>
      <c r="O2806" s="221"/>
      <c r="P2806" s="221"/>
    </row>
    <row r="2807" spans="2:16" x14ac:dyDescent="0.25">
      <c r="B2807" s="221"/>
      <c r="C2807" s="246"/>
      <c r="D2807" s="247"/>
      <c r="E2807" s="221"/>
      <c r="G2807" s="256"/>
      <c r="H2807" s="123"/>
      <c r="I2807" s="221"/>
      <c r="J2807" s="119"/>
      <c r="K2807" s="119"/>
      <c r="L2807" s="143"/>
      <c r="M2807" s="221"/>
      <c r="N2807" s="221"/>
      <c r="O2807" s="221"/>
      <c r="P2807" s="221"/>
    </row>
    <row r="2808" spans="2:16" x14ac:dyDescent="0.25">
      <c r="B2808" s="221"/>
      <c r="C2808" s="246"/>
      <c r="D2808" s="247"/>
      <c r="E2808" s="221"/>
      <c r="G2808" s="256"/>
      <c r="H2808" s="123"/>
      <c r="I2808" s="221"/>
      <c r="J2808" s="119"/>
      <c r="K2808" s="119"/>
      <c r="L2808" s="143"/>
      <c r="M2808" s="221"/>
      <c r="N2808" s="221"/>
      <c r="O2808" s="221"/>
      <c r="P2808" s="221"/>
    </row>
    <row r="2809" spans="2:16" x14ac:dyDescent="0.25">
      <c r="B2809" s="221"/>
      <c r="C2809" s="246"/>
      <c r="D2809" s="247"/>
      <c r="E2809" s="221"/>
      <c r="G2809" s="256"/>
      <c r="H2809" s="123"/>
      <c r="I2809" s="221"/>
      <c r="J2809" s="119"/>
      <c r="K2809" s="119"/>
      <c r="L2809" s="143"/>
      <c r="M2809" s="221"/>
      <c r="N2809" s="221"/>
      <c r="O2809" s="221"/>
      <c r="P2809" s="221"/>
    </row>
    <row r="2810" spans="2:16" x14ac:dyDescent="0.25">
      <c r="B2810" s="221"/>
      <c r="C2810" s="246"/>
      <c r="D2810" s="247"/>
      <c r="E2810" s="221"/>
      <c r="G2810" s="256"/>
      <c r="H2810" s="123"/>
      <c r="I2810" s="221"/>
      <c r="J2810" s="119"/>
      <c r="K2810" s="119"/>
      <c r="L2810" s="143"/>
      <c r="M2810" s="221"/>
      <c r="N2810" s="221"/>
      <c r="O2810" s="221"/>
      <c r="P2810" s="221"/>
    </row>
    <row r="2811" spans="2:16" x14ac:dyDescent="0.25">
      <c r="B2811" s="221"/>
      <c r="C2811" s="246"/>
      <c r="D2811" s="247"/>
      <c r="E2811" s="221"/>
      <c r="G2811" s="256"/>
      <c r="H2811" s="123"/>
      <c r="I2811" s="221"/>
      <c r="J2811" s="119"/>
      <c r="K2811" s="119"/>
      <c r="L2811" s="143"/>
      <c r="M2811" s="221"/>
      <c r="N2811" s="221"/>
      <c r="O2811" s="221"/>
      <c r="P2811" s="221"/>
    </row>
    <row r="2812" spans="2:16" x14ac:dyDescent="0.25">
      <c r="B2812" s="221"/>
      <c r="C2812" s="246"/>
      <c r="D2812" s="247"/>
      <c r="E2812" s="221"/>
      <c r="G2812" s="256"/>
      <c r="H2812" s="123"/>
      <c r="I2812" s="221"/>
      <c r="J2812" s="119"/>
      <c r="K2812" s="119"/>
      <c r="L2812" s="143"/>
      <c r="M2812" s="221"/>
      <c r="N2812" s="221"/>
      <c r="O2812" s="221"/>
      <c r="P2812" s="221"/>
    </row>
    <row r="2813" spans="2:16" x14ac:dyDescent="0.25">
      <c r="B2813" s="221"/>
      <c r="C2813" s="246"/>
      <c r="D2813" s="247"/>
      <c r="E2813" s="221"/>
      <c r="G2813" s="256"/>
      <c r="H2813" s="123"/>
      <c r="I2813" s="221"/>
      <c r="J2813" s="119"/>
      <c r="K2813" s="119"/>
      <c r="L2813" s="143"/>
      <c r="M2813" s="221"/>
      <c r="N2813" s="221"/>
      <c r="O2813" s="221"/>
      <c r="P2813" s="221"/>
    </row>
    <row r="2814" spans="2:16" x14ac:dyDescent="0.25">
      <c r="B2814" s="221"/>
      <c r="C2814" s="246"/>
      <c r="D2814" s="247"/>
      <c r="E2814" s="221"/>
      <c r="G2814" s="256"/>
      <c r="H2814" s="123"/>
      <c r="I2814" s="221"/>
      <c r="J2814" s="119"/>
      <c r="K2814" s="119"/>
      <c r="L2814" s="143"/>
      <c r="M2814" s="221"/>
      <c r="N2814" s="221"/>
      <c r="O2814" s="221"/>
      <c r="P2814" s="221"/>
    </row>
    <row r="2815" spans="2:16" x14ac:dyDescent="0.25">
      <c r="B2815" s="221"/>
      <c r="C2815" s="246"/>
      <c r="D2815" s="247"/>
      <c r="E2815" s="221"/>
      <c r="G2815" s="256"/>
      <c r="H2815" s="123"/>
      <c r="I2815" s="221"/>
      <c r="J2815" s="119"/>
      <c r="K2815" s="119"/>
      <c r="L2815" s="143"/>
      <c r="M2815" s="221"/>
      <c r="N2815" s="221"/>
      <c r="O2815" s="221"/>
      <c r="P2815" s="221"/>
    </row>
    <row r="2816" spans="2:16" x14ac:dyDescent="0.25">
      <c r="B2816" s="221"/>
      <c r="C2816" s="246"/>
      <c r="D2816" s="247"/>
      <c r="E2816" s="221"/>
      <c r="G2816" s="256"/>
      <c r="H2816" s="123"/>
      <c r="I2816" s="221"/>
      <c r="J2816" s="119"/>
      <c r="K2816" s="119"/>
      <c r="L2816" s="143"/>
      <c r="M2816" s="221"/>
      <c r="N2816" s="221"/>
      <c r="O2816" s="221"/>
      <c r="P2816" s="221"/>
    </row>
    <row r="2817" spans="2:16" x14ac:dyDescent="0.25">
      <c r="B2817" s="221"/>
      <c r="C2817" s="246"/>
      <c r="D2817" s="247"/>
      <c r="E2817" s="221"/>
      <c r="G2817" s="256"/>
      <c r="H2817" s="123"/>
      <c r="I2817" s="221"/>
      <c r="J2817" s="119"/>
      <c r="K2817" s="119"/>
      <c r="L2817" s="143"/>
      <c r="M2817" s="221"/>
      <c r="N2817" s="221"/>
      <c r="O2817" s="221"/>
      <c r="P2817" s="221"/>
    </row>
    <row r="2818" spans="2:16" x14ac:dyDescent="0.25">
      <c r="B2818" s="221"/>
      <c r="C2818" s="246"/>
      <c r="D2818" s="247"/>
      <c r="E2818" s="221"/>
      <c r="G2818" s="256"/>
      <c r="H2818" s="123"/>
      <c r="I2818" s="221"/>
      <c r="J2818" s="119"/>
      <c r="K2818" s="119"/>
      <c r="L2818" s="143"/>
      <c r="M2818" s="221"/>
      <c r="N2818" s="221"/>
      <c r="O2818" s="221"/>
      <c r="P2818" s="221"/>
    </row>
    <row r="2819" spans="2:16" x14ac:dyDescent="0.25">
      <c r="B2819" s="221"/>
      <c r="C2819" s="246"/>
      <c r="D2819" s="247"/>
      <c r="E2819" s="221"/>
      <c r="G2819" s="256"/>
      <c r="H2819" s="123"/>
      <c r="I2819" s="221"/>
      <c r="J2819" s="119"/>
      <c r="K2819" s="119"/>
      <c r="L2819" s="143"/>
      <c r="M2819" s="221"/>
      <c r="N2819" s="221"/>
      <c r="O2819" s="221"/>
      <c r="P2819" s="221"/>
    </row>
    <row r="2820" spans="2:16" x14ac:dyDescent="0.25">
      <c r="B2820" s="221"/>
      <c r="C2820" s="246"/>
      <c r="D2820" s="247"/>
      <c r="E2820" s="221"/>
      <c r="G2820" s="256"/>
      <c r="H2820" s="123"/>
      <c r="I2820" s="221"/>
      <c r="J2820" s="119"/>
      <c r="K2820" s="119"/>
      <c r="L2820" s="143"/>
      <c r="M2820" s="221"/>
      <c r="N2820" s="221"/>
      <c r="O2820" s="221"/>
      <c r="P2820" s="221"/>
    </row>
    <row r="2821" spans="2:16" x14ac:dyDescent="0.25">
      <c r="B2821" s="221"/>
      <c r="C2821" s="246"/>
      <c r="D2821" s="247"/>
      <c r="E2821" s="221"/>
      <c r="G2821" s="256"/>
      <c r="H2821" s="123"/>
      <c r="I2821" s="221"/>
      <c r="J2821" s="119"/>
      <c r="K2821" s="119"/>
      <c r="L2821" s="143"/>
      <c r="M2821" s="221"/>
      <c r="N2821" s="221"/>
      <c r="O2821" s="221"/>
      <c r="P2821" s="221"/>
    </row>
    <row r="2822" spans="2:16" x14ac:dyDescent="0.25">
      <c r="B2822" s="221"/>
      <c r="C2822" s="246"/>
      <c r="D2822" s="247"/>
      <c r="E2822" s="221"/>
      <c r="G2822" s="256"/>
      <c r="H2822" s="123"/>
      <c r="I2822" s="221"/>
      <c r="J2822" s="119"/>
      <c r="K2822" s="119"/>
      <c r="L2822" s="143"/>
      <c r="M2822" s="221"/>
      <c r="N2822" s="221"/>
      <c r="O2822" s="221"/>
      <c r="P2822" s="221"/>
    </row>
    <row r="2823" spans="2:16" x14ac:dyDescent="0.25">
      <c r="B2823" s="221"/>
      <c r="C2823" s="246"/>
      <c r="D2823" s="247"/>
      <c r="E2823" s="221"/>
      <c r="G2823" s="256"/>
      <c r="H2823" s="123"/>
      <c r="I2823" s="221"/>
      <c r="J2823" s="119"/>
      <c r="K2823" s="119"/>
      <c r="L2823" s="143"/>
      <c r="M2823" s="221"/>
      <c r="N2823" s="221"/>
      <c r="O2823" s="221"/>
      <c r="P2823" s="221"/>
    </row>
    <row r="2824" spans="2:16" x14ac:dyDescent="0.25">
      <c r="B2824" s="221"/>
      <c r="C2824" s="246"/>
      <c r="D2824" s="247"/>
      <c r="E2824" s="221"/>
      <c r="G2824" s="256"/>
      <c r="H2824" s="123"/>
      <c r="I2824" s="221"/>
      <c r="J2824" s="119"/>
      <c r="K2824" s="119"/>
      <c r="L2824" s="143"/>
      <c r="M2824" s="221"/>
      <c r="N2824" s="221"/>
      <c r="O2824" s="221"/>
      <c r="P2824" s="221"/>
    </row>
    <row r="2825" spans="2:16" x14ac:dyDescent="0.25">
      <c r="B2825" s="221"/>
      <c r="C2825" s="246"/>
      <c r="D2825" s="247"/>
      <c r="E2825" s="221"/>
      <c r="G2825" s="256"/>
      <c r="H2825" s="123"/>
      <c r="I2825" s="221"/>
      <c r="J2825" s="119"/>
      <c r="K2825" s="119"/>
      <c r="L2825" s="143"/>
      <c r="M2825" s="221"/>
      <c r="N2825" s="221"/>
      <c r="O2825" s="221"/>
      <c r="P2825" s="221"/>
    </row>
    <row r="2826" spans="2:16" x14ac:dyDescent="0.25">
      <c r="B2826" s="221"/>
      <c r="C2826" s="246"/>
      <c r="D2826" s="247"/>
      <c r="E2826" s="221"/>
      <c r="G2826" s="256"/>
      <c r="H2826" s="123"/>
      <c r="I2826" s="221"/>
      <c r="J2826" s="119"/>
      <c r="K2826" s="119"/>
      <c r="L2826" s="143"/>
      <c r="M2826" s="221"/>
      <c r="N2826" s="221"/>
      <c r="O2826" s="221"/>
      <c r="P2826" s="221"/>
    </row>
    <row r="2827" spans="2:16" x14ac:dyDescent="0.25">
      <c r="B2827" s="221"/>
      <c r="C2827" s="246"/>
      <c r="D2827" s="247"/>
      <c r="E2827" s="221"/>
      <c r="G2827" s="256"/>
      <c r="H2827" s="123"/>
      <c r="I2827" s="221"/>
      <c r="J2827" s="119"/>
      <c r="K2827" s="119"/>
      <c r="L2827" s="143"/>
      <c r="M2827" s="221"/>
      <c r="N2827" s="221"/>
      <c r="O2827" s="221"/>
      <c r="P2827" s="221"/>
    </row>
    <row r="2828" spans="2:16" x14ac:dyDescent="0.25">
      <c r="B2828" s="221"/>
      <c r="C2828" s="246"/>
      <c r="D2828" s="247"/>
      <c r="E2828" s="221"/>
      <c r="G2828" s="256"/>
      <c r="H2828" s="123"/>
      <c r="I2828" s="221"/>
      <c r="J2828" s="119"/>
      <c r="K2828" s="119"/>
      <c r="L2828" s="143"/>
      <c r="M2828" s="221"/>
      <c r="N2828" s="221"/>
      <c r="O2828" s="221"/>
      <c r="P2828" s="221"/>
    </row>
    <row r="2829" spans="2:16" x14ac:dyDescent="0.25">
      <c r="B2829" s="221"/>
      <c r="C2829" s="246"/>
      <c r="D2829" s="247"/>
      <c r="E2829" s="221"/>
      <c r="G2829" s="256"/>
      <c r="H2829" s="123"/>
      <c r="I2829" s="221"/>
      <c r="J2829" s="119"/>
      <c r="K2829" s="119"/>
      <c r="L2829" s="143"/>
      <c r="M2829" s="221"/>
      <c r="N2829" s="221"/>
      <c r="O2829" s="221"/>
      <c r="P2829" s="221"/>
    </row>
    <row r="2830" spans="2:16" x14ac:dyDescent="0.25">
      <c r="B2830" s="221"/>
      <c r="C2830" s="246"/>
      <c r="D2830" s="247"/>
      <c r="E2830" s="221"/>
      <c r="G2830" s="256"/>
      <c r="H2830" s="123"/>
      <c r="I2830" s="221"/>
      <c r="J2830" s="119"/>
      <c r="K2830" s="119"/>
      <c r="L2830" s="143"/>
      <c r="M2830" s="221"/>
      <c r="N2830" s="221"/>
      <c r="O2830" s="221"/>
      <c r="P2830" s="221"/>
    </row>
    <row r="2831" spans="2:16" x14ac:dyDescent="0.25">
      <c r="B2831" s="221"/>
      <c r="C2831" s="246"/>
      <c r="D2831" s="247"/>
      <c r="E2831" s="221"/>
      <c r="G2831" s="256"/>
      <c r="H2831" s="123"/>
      <c r="I2831" s="221"/>
      <c r="J2831" s="119"/>
      <c r="K2831" s="119"/>
      <c r="L2831" s="143"/>
      <c r="M2831" s="221"/>
      <c r="N2831" s="221"/>
      <c r="O2831" s="221"/>
      <c r="P2831" s="221"/>
    </row>
    <row r="2832" spans="2:16" x14ac:dyDescent="0.25">
      <c r="B2832" s="221"/>
      <c r="C2832" s="246"/>
      <c r="D2832" s="247"/>
      <c r="E2832" s="221"/>
      <c r="G2832" s="256"/>
      <c r="H2832" s="123"/>
      <c r="I2832" s="221"/>
      <c r="J2832" s="119"/>
      <c r="K2832" s="119"/>
      <c r="L2832" s="143"/>
      <c r="M2832" s="221"/>
      <c r="N2832" s="221"/>
      <c r="O2832" s="221"/>
      <c r="P2832" s="221"/>
    </row>
    <row r="2833" spans="2:16" x14ac:dyDescent="0.25">
      <c r="B2833" s="221"/>
      <c r="C2833" s="246"/>
      <c r="D2833" s="247"/>
      <c r="E2833" s="221"/>
      <c r="G2833" s="256"/>
      <c r="H2833" s="123"/>
      <c r="I2833" s="221"/>
      <c r="J2833" s="119"/>
      <c r="K2833" s="119"/>
      <c r="L2833" s="143"/>
      <c r="M2833" s="221"/>
      <c r="N2833" s="221"/>
      <c r="O2833" s="221"/>
      <c r="P2833" s="221"/>
    </row>
    <row r="2834" spans="2:16" x14ac:dyDescent="0.25">
      <c r="B2834" s="221"/>
      <c r="C2834" s="246"/>
      <c r="D2834" s="247"/>
      <c r="E2834" s="221"/>
      <c r="G2834" s="256"/>
      <c r="H2834" s="123"/>
      <c r="I2834" s="221"/>
      <c r="J2834" s="119"/>
      <c r="K2834" s="119"/>
      <c r="L2834" s="143"/>
      <c r="M2834" s="221"/>
      <c r="N2834" s="221"/>
      <c r="O2834" s="221"/>
      <c r="P2834" s="221"/>
    </row>
    <row r="2835" spans="2:16" x14ac:dyDescent="0.25">
      <c r="B2835" s="221"/>
      <c r="C2835" s="246"/>
      <c r="D2835" s="247"/>
      <c r="E2835" s="221"/>
      <c r="G2835" s="256"/>
      <c r="H2835" s="123"/>
      <c r="I2835" s="221"/>
      <c r="J2835" s="119"/>
      <c r="K2835" s="119"/>
      <c r="L2835" s="143"/>
      <c r="M2835" s="221"/>
      <c r="N2835" s="221"/>
      <c r="O2835" s="221"/>
      <c r="P2835" s="221"/>
    </row>
    <row r="2836" spans="2:16" x14ac:dyDescent="0.25">
      <c r="B2836" s="221"/>
      <c r="C2836" s="246"/>
      <c r="D2836" s="247"/>
      <c r="E2836" s="221"/>
      <c r="G2836" s="256"/>
      <c r="H2836" s="123"/>
      <c r="I2836" s="221"/>
      <c r="J2836" s="119"/>
      <c r="K2836" s="119"/>
      <c r="L2836" s="143"/>
      <c r="M2836" s="221"/>
      <c r="N2836" s="221"/>
      <c r="O2836" s="221"/>
      <c r="P2836" s="221"/>
    </row>
    <row r="2837" spans="2:16" x14ac:dyDescent="0.25">
      <c r="B2837" s="221"/>
      <c r="C2837" s="246"/>
      <c r="D2837" s="247"/>
      <c r="E2837" s="221"/>
      <c r="G2837" s="256"/>
      <c r="H2837" s="123"/>
      <c r="I2837" s="221"/>
      <c r="J2837" s="119"/>
      <c r="K2837" s="119"/>
      <c r="L2837" s="143"/>
      <c r="M2837" s="221"/>
      <c r="N2837" s="221"/>
      <c r="O2837" s="221"/>
      <c r="P2837" s="221"/>
    </row>
    <row r="2838" spans="2:16" x14ac:dyDescent="0.25">
      <c r="B2838" s="221"/>
      <c r="C2838" s="246"/>
      <c r="D2838" s="247"/>
      <c r="E2838" s="221"/>
      <c r="G2838" s="256"/>
      <c r="H2838" s="123"/>
      <c r="I2838" s="221"/>
      <c r="J2838" s="119"/>
      <c r="K2838" s="119"/>
      <c r="L2838" s="143"/>
      <c r="M2838" s="221"/>
      <c r="N2838" s="221"/>
      <c r="O2838" s="221"/>
      <c r="P2838" s="221"/>
    </row>
    <row r="2839" spans="2:16" x14ac:dyDescent="0.25">
      <c r="B2839" s="221"/>
      <c r="C2839" s="246"/>
      <c r="D2839" s="247"/>
      <c r="E2839" s="221"/>
      <c r="G2839" s="256"/>
      <c r="H2839" s="123"/>
      <c r="I2839" s="221"/>
      <c r="J2839" s="119"/>
      <c r="K2839" s="119"/>
      <c r="L2839" s="143"/>
      <c r="M2839" s="221"/>
      <c r="N2839" s="221"/>
      <c r="O2839" s="221"/>
      <c r="P2839" s="221"/>
    </row>
    <row r="2840" spans="2:16" x14ac:dyDescent="0.25">
      <c r="B2840" s="221"/>
      <c r="C2840" s="246"/>
      <c r="D2840" s="247"/>
      <c r="E2840" s="221"/>
      <c r="G2840" s="256"/>
      <c r="H2840" s="123"/>
      <c r="I2840" s="221"/>
      <c r="J2840" s="119"/>
      <c r="K2840" s="119"/>
      <c r="L2840" s="143"/>
      <c r="M2840" s="221"/>
      <c r="N2840" s="221"/>
      <c r="O2840" s="221"/>
      <c r="P2840" s="221"/>
    </row>
    <row r="2841" spans="2:16" x14ac:dyDescent="0.25">
      <c r="B2841" s="221"/>
      <c r="C2841" s="246"/>
      <c r="D2841" s="247"/>
      <c r="E2841" s="221"/>
      <c r="G2841" s="256"/>
      <c r="H2841" s="123"/>
      <c r="I2841" s="221"/>
      <c r="J2841" s="119"/>
      <c r="K2841" s="119"/>
      <c r="L2841" s="143"/>
      <c r="M2841" s="221"/>
      <c r="N2841" s="221"/>
      <c r="O2841" s="221"/>
      <c r="P2841" s="221"/>
    </row>
    <row r="2842" spans="2:16" x14ac:dyDescent="0.25">
      <c r="B2842" s="221"/>
      <c r="C2842" s="246"/>
      <c r="D2842" s="247"/>
      <c r="E2842" s="221"/>
      <c r="G2842" s="256"/>
      <c r="H2842" s="123"/>
      <c r="I2842" s="221"/>
      <c r="J2842" s="119"/>
      <c r="K2842" s="119"/>
      <c r="L2842" s="143"/>
      <c r="M2842" s="221"/>
      <c r="N2842" s="221"/>
      <c r="O2842" s="221"/>
      <c r="P2842" s="221"/>
    </row>
    <row r="2843" spans="2:16" x14ac:dyDescent="0.25">
      <c r="B2843" s="221"/>
      <c r="C2843" s="246"/>
      <c r="D2843" s="247"/>
      <c r="E2843" s="221"/>
      <c r="G2843" s="256"/>
      <c r="H2843" s="123"/>
      <c r="I2843" s="221"/>
      <c r="J2843" s="119"/>
      <c r="K2843" s="119"/>
      <c r="L2843" s="143"/>
      <c r="M2843" s="221"/>
      <c r="N2843" s="221"/>
      <c r="O2843" s="221"/>
      <c r="P2843" s="221"/>
    </row>
    <row r="2844" spans="2:16" x14ac:dyDescent="0.25">
      <c r="B2844" s="221"/>
      <c r="C2844" s="246"/>
      <c r="D2844" s="247"/>
      <c r="E2844" s="221"/>
      <c r="G2844" s="256"/>
      <c r="H2844" s="123"/>
      <c r="I2844" s="221"/>
      <c r="J2844" s="119"/>
      <c r="K2844" s="119"/>
      <c r="L2844" s="143"/>
      <c r="M2844" s="221"/>
      <c r="N2844" s="221"/>
      <c r="O2844" s="221"/>
      <c r="P2844" s="221"/>
    </row>
    <row r="2845" spans="2:16" x14ac:dyDescent="0.25">
      <c r="B2845" s="221"/>
      <c r="C2845" s="246"/>
      <c r="D2845" s="247"/>
      <c r="E2845" s="221"/>
      <c r="G2845" s="256"/>
      <c r="H2845" s="123"/>
      <c r="I2845" s="221"/>
      <c r="J2845" s="119"/>
      <c r="K2845" s="119"/>
      <c r="L2845" s="143"/>
      <c r="M2845" s="221"/>
      <c r="N2845" s="221"/>
      <c r="O2845" s="221"/>
      <c r="P2845" s="221"/>
    </row>
    <row r="2846" spans="2:16" x14ac:dyDescent="0.25">
      <c r="B2846" s="221"/>
      <c r="C2846" s="246"/>
      <c r="D2846" s="247"/>
      <c r="E2846" s="221"/>
      <c r="G2846" s="256"/>
      <c r="H2846" s="123"/>
      <c r="I2846" s="221"/>
      <c r="J2846" s="119"/>
      <c r="K2846" s="119"/>
      <c r="L2846" s="143"/>
      <c r="M2846" s="221"/>
      <c r="N2846" s="221"/>
      <c r="O2846" s="221"/>
      <c r="P2846" s="221"/>
    </row>
    <row r="2847" spans="2:16" x14ac:dyDescent="0.25">
      <c r="B2847" s="221"/>
      <c r="C2847" s="246"/>
      <c r="D2847" s="247"/>
      <c r="E2847" s="221"/>
      <c r="G2847" s="256"/>
      <c r="H2847" s="123"/>
      <c r="I2847" s="221"/>
      <c r="J2847" s="119"/>
      <c r="K2847" s="119"/>
      <c r="L2847" s="143"/>
      <c r="M2847" s="221"/>
      <c r="N2847" s="221"/>
      <c r="O2847" s="221"/>
      <c r="P2847" s="221"/>
    </row>
    <row r="2848" spans="2:16" x14ac:dyDescent="0.25">
      <c r="B2848" s="221"/>
      <c r="C2848" s="246"/>
      <c r="D2848" s="247"/>
      <c r="E2848" s="221"/>
      <c r="G2848" s="256"/>
      <c r="H2848" s="123"/>
      <c r="I2848" s="221"/>
      <c r="J2848" s="119"/>
      <c r="K2848" s="119"/>
      <c r="L2848" s="143"/>
      <c r="M2848" s="221"/>
      <c r="N2848" s="221"/>
      <c r="O2848" s="221"/>
      <c r="P2848" s="221"/>
    </row>
    <row r="2849" spans="2:16" x14ac:dyDescent="0.25">
      <c r="B2849" s="221"/>
      <c r="C2849" s="246"/>
      <c r="D2849" s="247"/>
      <c r="E2849" s="221"/>
      <c r="G2849" s="256"/>
      <c r="H2849" s="123"/>
      <c r="I2849" s="221"/>
      <c r="J2849" s="119"/>
      <c r="K2849" s="119"/>
      <c r="L2849" s="143"/>
      <c r="M2849" s="221"/>
      <c r="N2849" s="221"/>
      <c r="O2849" s="221"/>
      <c r="P2849" s="221"/>
    </row>
    <row r="2850" spans="2:16" x14ac:dyDescent="0.25">
      <c r="B2850" s="221"/>
      <c r="C2850" s="246"/>
      <c r="D2850" s="247"/>
      <c r="E2850" s="221"/>
      <c r="G2850" s="256"/>
      <c r="H2850" s="123"/>
      <c r="I2850" s="221"/>
      <c r="J2850" s="119"/>
      <c r="K2850" s="119"/>
      <c r="L2850" s="143"/>
      <c r="M2850" s="221"/>
      <c r="N2850" s="221"/>
      <c r="O2850" s="221"/>
      <c r="P2850" s="221"/>
    </row>
    <row r="2851" spans="2:16" x14ac:dyDescent="0.25">
      <c r="B2851" s="221"/>
      <c r="C2851" s="246"/>
      <c r="D2851" s="247"/>
      <c r="E2851" s="221"/>
      <c r="G2851" s="256"/>
      <c r="H2851" s="123"/>
      <c r="I2851" s="221"/>
      <c r="J2851" s="119"/>
      <c r="K2851" s="119"/>
      <c r="L2851" s="143"/>
      <c r="M2851" s="221"/>
      <c r="N2851" s="221"/>
      <c r="O2851" s="221"/>
      <c r="P2851" s="221"/>
    </row>
    <row r="2852" spans="2:16" x14ac:dyDescent="0.25">
      <c r="B2852" s="221"/>
      <c r="C2852" s="246"/>
      <c r="D2852" s="247"/>
      <c r="E2852" s="221"/>
      <c r="G2852" s="256"/>
      <c r="H2852" s="123"/>
      <c r="I2852" s="221"/>
      <c r="J2852" s="119"/>
      <c r="K2852" s="119"/>
      <c r="L2852" s="143"/>
      <c r="M2852" s="221"/>
      <c r="N2852" s="221"/>
      <c r="O2852" s="221"/>
      <c r="P2852" s="221"/>
    </row>
    <row r="2853" spans="2:16" x14ac:dyDescent="0.25">
      <c r="B2853" s="221"/>
      <c r="C2853" s="246"/>
      <c r="D2853" s="247"/>
      <c r="E2853" s="221"/>
      <c r="G2853" s="256"/>
      <c r="H2853" s="123"/>
      <c r="I2853" s="221"/>
      <c r="J2853" s="119"/>
      <c r="K2853" s="119"/>
      <c r="L2853" s="143"/>
      <c r="M2853" s="221"/>
      <c r="N2853" s="221"/>
      <c r="O2853" s="221"/>
      <c r="P2853" s="221"/>
    </row>
    <row r="2854" spans="2:16" x14ac:dyDescent="0.25">
      <c r="B2854" s="221"/>
      <c r="C2854" s="246"/>
      <c r="D2854" s="247"/>
      <c r="E2854" s="221"/>
      <c r="G2854" s="256"/>
      <c r="H2854" s="123"/>
      <c r="I2854" s="221"/>
      <c r="J2854" s="119"/>
      <c r="K2854" s="119"/>
      <c r="L2854" s="143"/>
      <c r="M2854" s="221"/>
      <c r="N2854" s="221"/>
      <c r="O2854" s="221"/>
      <c r="P2854" s="221"/>
    </row>
    <row r="2855" spans="2:16" x14ac:dyDescent="0.25">
      <c r="B2855" s="221"/>
      <c r="C2855" s="246"/>
      <c r="D2855" s="247"/>
      <c r="E2855" s="221"/>
      <c r="G2855" s="256"/>
      <c r="H2855" s="123"/>
      <c r="I2855" s="221"/>
      <c r="J2855" s="119"/>
      <c r="K2855" s="119"/>
      <c r="L2855" s="143"/>
      <c r="M2855" s="221"/>
      <c r="N2855" s="221"/>
      <c r="O2855" s="221"/>
      <c r="P2855" s="221"/>
    </row>
    <row r="2856" spans="2:16" x14ac:dyDescent="0.25">
      <c r="B2856" s="221"/>
      <c r="C2856" s="246"/>
      <c r="D2856" s="247"/>
      <c r="E2856" s="221"/>
      <c r="G2856" s="256"/>
      <c r="H2856" s="123"/>
      <c r="I2856" s="221"/>
      <c r="J2856" s="119"/>
      <c r="K2856" s="119"/>
      <c r="L2856" s="143"/>
      <c r="M2856" s="221"/>
      <c r="N2856" s="221"/>
      <c r="O2856" s="221"/>
      <c r="P2856" s="221"/>
    </row>
    <row r="2857" spans="2:16" x14ac:dyDescent="0.25">
      <c r="B2857" s="221"/>
      <c r="C2857" s="246"/>
      <c r="D2857" s="247"/>
      <c r="E2857" s="221"/>
      <c r="G2857" s="256"/>
      <c r="H2857" s="123"/>
      <c r="I2857" s="221"/>
      <c r="J2857" s="119"/>
      <c r="K2857" s="119"/>
      <c r="L2857" s="143"/>
      <c r="M2857" s="221"/>
      <c r="N2857" s="221"/>
      <c r="O2857" s="221"/>
      <c r="P2857" s="221"/>
    </row>
    <row r="2858" spans="2:16" x14ac:dyDescent="0.25">
      <c r="B2858" s="221"/>
      <c r="C2858" s="246"/>
      <c r="D2858" s="247"/>
      <c r="E2858" s="221"/>
      <c r="G2858" s="256"/>
      <c r="H2858" s="123"/>
      <c r="I2858" s="221"/>
      <c r="J2858" s="119"/>
      <c r="K2858" s="119"/>
      <c r="L2858" s="143"/>
      <c r="M2858" s="221"/>
      <c r="N2858" s="221"/>
      <c r="O2858" s="221"/>
      <c r="P2858" s="221"/>
    </row>
    <row r="2859" spans="2:16" x14ac:dyDescent="0.25">
      <c r="B2859" s="221"/>
      <c r="C2859" s="246"/>
      <c r="D2859" s="247"/>
      <c r="E2859" s="221"/>
      <c r="G2859" s="256"/>
      <c r="H2859" s="123"/>
      <c r="I2859" s="221"/>
      <c r="J2859" s="119"/>
      <c r="K2859" s="119"/>
      <c r="L2859" s="143"/>
      <c r="M2859" s="221"/>
      <c r="N2859" s="221"/>
      <c r="O2859" s="221"/>
      <c r="P2859" s="221"/>
    </row>
    <row r="2860" spans="2:16" x14ac:dyDescent="0.25">
      <c r="B2860" s="221"/>
      <c r="C2860" s="246"/>
      <c r="D2860" s="247"/>
      <c r="E2860" s="221"/>
      <c r="G2860" s="256"/>
      <c r="H2860" s="123"/>
      <c r="I2860" s="221"/>
      <c r="J2860" s="119"/>
      <c r="K2860" s="119"/>
      <c r="L2860" s="143"/>
      <c r="M2860" s="221"/>
      <c r="N2860" s="221"/>
      <c r="O2860" s="221"/>
      <c r="P2860" s="221"/>
    </row>
    <row r="2861" spans="2:16" x14ac:dyDescent="0.25">
      <c r="B2861" s="221"/>
      <c r="C2861" s="246"/>
      <c r="D2861" s="247"/>
      <c r="E2861" s="221"/>
      <c r="G2861" s="256"/>
      <c r="H2861" s="123"/>
      <c r="I2861" s="221"/>
      <c r="J2861" s="119"/>
      <c r="K2861" s="119"/>
      <c r="L2861" s="143"/>
      <c r="M2861" s="221"/>
      <c r="N2861" s="221"/>
      <c r="O2861" s="221"/>
      <c r="P2861" s="221"/>
    </row>
    <row r="2862" spans="2:16" x14ac:dyDescent="0.25">
      <c r="B2862" s="221"/>
      <c r="C2862" s="246"/>
      <c r="D2862" s="247"/>
      <c r="E2862" s="221"/>
      <c r="G2862" s="256"/>
      <c r="H2862" s="123"/>
      <c r="I2862" s="221"/>
      <c r="J2862" s="119"/>
      <c r="K2862" s="119"/>
      <c r="L2862" s="143"/>
      <c r="M2862" s="221"/>
      <c r="N2862" s="221"/>
      <c r="O2862" s="221"/>
      <c r="P2862" s="221"/>
    </row>
    <row r="2863" spans="2:16" x14ac:dyDescent="0.25">
      <c r="B2863" s="221"/>
      <c r="C2863" s="246"/>
      <c r="D2863" s="247"/>
      <c r="E2863" s="221"/>
      <c r="G2863" s="256"/>
      <c r="H2863" s="123"/>
      <c r="I2863" s="221"/>
      <c r="J2863" s="119"/>
      <c r="K2863" s="119"/>
      <c r="L2863" s="143"/>
      <c r="M2863" s="221"/>
      <c r="N2863" s="221"/>
      <c r="O2863" s="221"/>
      <c r="P2863" s="221"/>
    </row>
    <row r="2864" spans="2:16" x14ac:dyDescent="0.25">
      <c r="B2864" s="221"/>
      <c r="C2864" s="246"/>
      <c r="D2864" s="247"/>
      <c r="E2864" s="221"/>
      <c r="G2864" s="256"/>
      <c r="H2864" s="123"/>
      <c r="I2864" s="221"/>
      <c r="J2864" s="119"/>
      <c r="K2864" s="119"/>
      <c r="L2864" s="143"/>
      <c r="M2864" s="221"/>
      <c r="N2864" s="221"/>
      <c r="O2864" s="221"/>
      <c r="P2864" s="221"/>
    </row>
    <row r="2865" spans="2:16" x14ac:dyDescent="0.25">
      <c r="B2865" s="221"/>
      <c r="C2865" s="246"/>
      <c r="D2865" s="247"/>
      <c r="E2865" s="221"/>
      <c r="G2865" s="256"/>
      <c r="H2865" s="123"/>
      <c r="I2865" s="221"/>
      <c r="J2865" s="119"/>
      <c r="K2865" s="119"/>
      <c r="L2865" s="143"/>
      <c r="M2865" s="221"/>
      <c r="N2865" s="221"/>
      <c r="O2865" s="221"/>
      <c r="P2865" s="221"/>
    </row>
    <row r="2866" spans="2:16" x14ac:dyDescent="0.25">
      <c r="B2866" s="221"/>
      <c r="C2866" s="246"/>
      <c r="D2866" s="247"/>
      <c r="E2866" s="221"/>
      <c r="G2866" s="256"/>
      <c r="H2866" s="123"/>
      <c r="I2866" s="221"/>
      <c r="J2866" s="119"/>
      <c r="K2866" s="119"/>
      <c r="L2866" s="143"/>
      <c r="M2866" s="221"/>
      <c r="N2866" s="221"/>
      <c r="O2866" s="221"/>
      <c r="P2866" s="221"/>
    </row>
    <row r="2867" spans="2:16" x14ac:dyDescent="0.25">
      <c r="B2867" s="221"/>
      <c r="C2867" s="246"/>
      <c r="D2867" s="247"/>
      <c r="E2867" s="221"/>
      <c r="G2867" s="256"/>
      <c r="H2867" s="123"/>
      <c r="I2867" s="221"/>
      <c r="J2867" s="119"/>
      <c r="K2867" s="119"/>
      <c r="L2867" s="143"/>
      <c r="M2867" s="221"/>
      <c r="N2867" s="221"/>
      <c r="O2867" s="221"/>
      <c r="P2867" s="221"/>
    </row>
    <row r="2868" spans="2:16" x14ac:dyDescent="0.25">
      <c r="B2868" s="221"/>
      <c r="C2868" s="246"/>
      <c r="D2868" s="247"/>
      <c r="E2868" s="221"/>
      <c r="G2868" s="256"/>
      <c r="H2868" s="123"/>
      <c r="I2868" s="221"/>
      <c r="J2868" s="119"/>
      <c r="K2868" s="119"/>
      <c r="L2868" s="143"/>
      <c r="M2868" s="221"/>
      <c r="N2868" s="221"/>
      <c r="O2868" s="221"/>
      <c r="P2868" s="221"/>
    </row>
    <row r="2869" spans="2:16" x14ac:dyDescent="0.25">
      <c r="B2869" s="221"/>
      <c r="C2869" s="246"/>
      <c r="D2869" s="247"/>
      <c r="E2869" s="221"/>
      <c r="G2869" s="256"/>
      <c r="H2869" s="123"/>
      <c r="I2869" s="221"/>
      <c r="J2869" s="119"/>
      <c r="K2869" s="119"/>
      <c r="L2869" s="143"/>
      <c r="M2869" s="221"/>
      <c r="N2869" s="221"/>
      <c r="O2869" s="221"/>
      <c r="P2869" s="221"/>
    </row>
    <row r="2870" spans="2:16" x14ac:dyDescent="0.25">
      <c r="B2870" s="221"/>
      <c r="C2870" s="246"/>
      <c r="D2870" s="247"/>
      <c r="E2870" s="221"/>
      <c r="G2870" s="256"/>
      <c r="H2870" s="123"/>
      <c r="I2870" s="221"/>
      <c r="J2870" s="119"/>
      <c r="K2870" s="119"/>
      <c r="L2870" s="143"/>
      <c r="M2870" s="221"/>
      <c r="N2870" s="221"/>
      <c r="O2870" s="221"/>
      <c r="P2870" s="221"/>
    </row>
    <row r="2871" spans="2:16" x14ac:dyDescent="0.25">
      <c r="B2871" s="221"/>
      <c r="C2871" s="246"/>
      <c r="D2871" s="247"/>
      <c r="E2871" s="221"/>
      <c r="G2871" s="256"/>
      <c r="H2871" s="123"/>
      <c r="I2871" s="221"/>
      <c r="J2871" s="119"/>
      <c r="K2871" s="119"/>
      <c r="L2871" s="143"/>
      <c r="M2871" s="221"/>
      <c r="N2871" s="221"/>
      <c r="O2871" s="221"/>
      <c r="P2871" s="221"/>
    </row>
    <row r="2872" spans="2:16" x14ac:dyDescent="0.25">
      <c r="B2872" s="221"/>
      <c r="C2872" s="246"/>
      <c r="D2872" s="247"/>
      <c r="E2872" s="221"/>
      <c r="G2872" s="256"/>
      <c r="H2872" s="123"/>
      <c r="I2872" s="221"/>
      <c r="J2872" s="119"/>
      <c r="K2872" s="119"/>
      <c r="L2872" s="143"/>
      <c r="M2872" s="221"/>
      <c r="N2872" s="221"/>
      <c r="O2872" s="221"/>
      <c r="P2872" s="221"/>
    </row>
    <row r="2873" spans="2:16" x14ac:dyDescent="0.25">
      <c r="B2873" s="221"/>
      <c r="C2873" s="246"/>
      <c r="D2873" s="247"/>
      <c r="E2873" s="221"/>
      <c r="G2873" s="256"/>
      <c r="H2873" s="123"/>
      <c r="I2873" s="221"/>
      <c r="J2873" s="119"/>
      <c r="K2873" s="119"/>
      <c r="L2873" s="143"/>
      <c r="M2873" s="221"/>
      <c r="N2873" s="221"/>
      <c r="O2873" s="221"/>
      <c r="P2873" s="221"/>
    </row>
    <row r="2874" spans="2:16" x14ac:dyDescent="0.25">
      <c r="B2874" s="221"/>
      <c r="C2874" s="246"/>
      <c r="D2874" s="247"/>
      <c r="E2874" s="221"/>
      <c r="G2874" s="256"/>
      <c r="H2874" s="123"/>
      <c r="I2874" s="221"/>
      <c r="J2874" s="119"/>
      <c r="K2874" s="119"/>
      <c r="L2874" s="143"/>
      <c r="M2874" s="221"/>
      <c r="N2874" s="221"/>
      <c r="O2874" s="221"/>
      <c r="P2874" s="221"/>
    </row>
    <row r="2875" spans="2:16" x14ac:dyDescent="0.25">
      <c r="B2875" s="221"/>
      <c r="C2875" s="246"/>
      <c r="D2875" s="247"/>
      <c r="E2875" s="221"/>
      <c r="G2875" s="256"/>
      <c r="H2875" s="123"/>
      <c r="I2875" s="221"/>
      <c r="J2875" s="119"/>
      <c r="K2875" s="119"/>
      <c r="L2875" s="143"/>
      <c r="M2875" s="221"/>
      <c r="N2875" s="221"/>
      <c r="O2875" s="221"/>
      <c r="P2875" s="221"/>
    </row>
    <row r="2876" spans="2:16" x14ac:dyDescent="0.25">
      <c r="B2876" s="221"/>
      <c r="C2876" s="246"/>
      <c r="D2876" s="247"/>
      <c r="E2876" s="221"/>
      <c r="G2876" s="256"/>
      <c r="H2876" s="123"/>
      <c r="I2876" s="221"/>
      <c r="J2876" s="119"/>
      <c r="K2876" s="119"/>
      <c r="L2876" s="143"/>
      <c r="M2876" s="221"/>
      <c r="N2876" s="221"/>
      <c r="O2876" s="221"/>
      <c r="P2876" s="221"/>
    </row>
    <row r="2877" spans="2:16" x14ac:dyDescent="0.25">
      <c r="B2877" s="221"/>
      <c r="C2877" s="246"/>
      <c r="D2877" s="247"/>
      <c r="E2877" s="221"/>
      <c r="G2877" s="256"/>
      <c r="H2877" s="123"/>
      <c r="I2877" s="221"/>
      <c r="J2877" s="119"/>
      <c r="K2877" s="119"/>
      <c r="L2877" s="143"/>
      <c r="M2877" s="221"/>
      <c r="N2877" s="221"/>
      <c r="O2877" s="221"/>
      <c r="P2877" s="221"/>
    </row>
    <row r="2878" spans="2:16" x14ac:dyDescent="0.25">
      <c r="B2878" s="221"/>
      <c r="C2878" s="246"/>
      <c r="D2878" s="247"/>
      <c r="E2878" s="221"/>
      <c r="G2878" s="256"/>
      <c r="H2878" s="123"/>
      <c r="I2878" s="221"/>
      <c r="J2878" s="119"/>
      <c r="K2878" s="119"/>
      <c r="L2878" s="143"/>
      <c r="M2878" s="221"/>
      <c r="N2878" s="221"/>
      <c r="O2878" s="221"/>
      <c r="P2878" s="221"/>
    </row>
    <row r="2879" spans="2:16" x14ac:dyDescent="0.25">
      <c r="B2879" s="221"/>
      <c r="C2879" s="246"/>
      <c r="D2879" s="247"/>
      <c r="E2879" s="221"/>
      <c r="G2879" s="256"/>
      <c r="H2879" s="123"/>
      <c r="I2879" s="221"/>
      <c r="J2879" s="119"/>
      <c r="K2879" s="119"/>
      <c r="L2879" s="143"/>
      <c r="M2879" s="221"/>
      <c r="N2879" s="221"/>
      <c r="O2879" s="221"/>
      <c r="P2879" s="221"/>
    </row>
    <row r="2880" spans="2:16" x14ac:dyDescent="0.25">
      <c r="B2880" s="221"/>
      <c r="C2880" s="246"/>
      <c r="D2880" s="247"/>
      <c r="E2880" s="221"/>
      <c r="G2880" s="256"/>
      <c r="H2880" s="123"/>
      <c r="I2880" s="221"/>
      <c r="J2880" s="119"/>
      <c r="K2880" s="119"/>
      <c r="L2880" s="143"/>
      <c r="M2880" s="221"/>
      <c r="N2880" s="221"/>
      <c r="O2880" s="221"/>
      <c r="P2880" s="221"/>
    </row>
    <row r="2881" spans="2:16" x14ac:dyDescent="0.25">
      <c r="B2881" s="221"/>
      <c r="C2881" s="246"/>
      <c r="D2881" s="247"/>
      <c r="E2881" s="221"/>
      <c r="G2881" s="256"/>
      <c r="H2881" s="123"/>
      <c r="I2881" s="221"/>
      <c r="J2881" s="119"/>
      <c r="K2881" s="119"/>
      <c r="L2881" s="143"/>
      <c r="M2881" s="221"/>
      <c r="N2881" s="221"/>
      <c r="O2881" s="221"/>
      <c r="P2881" s="221"/>
    </row>
    <row r="2882" spans="2:16" x14ac:dyDescent="0.25">
      <c r="B2882" s="221"/>
      <c r="C2882" s="246"/>
      <c r="D2882" s="247"/>
      <c r="E2882" s="221"/>
      <c r="G2882" s="256"/>
      <c r="H2882" s="123"/>
      <c r="I2882" s="221"/>
      <c r="J2882" s="119"/>
      <c r="K2882" s="119"/>
      <c r="L2882" s="143"/>
      <c r="M2882" s="221"/>
      <c r="N2882" s="221"/>
      <c r="O2882" s="221"/>
      <c r="P2882" s="221"/>
    </row>
    <row r="2883" spans="2:16" x14ac:dyDescent="0.25">
      <c r="B2883" s="221"/>
      <c r="C2883" s="246"/>
      <c r="D2883" s="247"/>
      <c r="E2883" s="221"/>
      <c r="G2883" s="256"/>
      <c r="H2883" s="123"/>
      <c r="I2883" s="221"/>
      <c r="J2883" s="119"/>
      <c r="K2883" s="119"/>
      <c r="L2883" s="143"/>
      <c r="M2883" s="221"/>
      <c r="N2883" s="221"/>
      <c r="O2883" s="221"/>
      <c r="P2883" s="221"/>
    </row>
    <row r="2884" spans="2:16" x14ac:dyDescent="0.25">
      <c r="B2884" s="221"/>
      <c r="C2884" s="246"/>
      <c r="D2884" s="247"/>
      <c r="E2884" s="221"/>
      <c r="G2884" s="256"/>
      <c r="H2884" s="123"/>
      <c r="I2884" s="221"/>
      <c r="J2884" s="119"/>
      <c r="K2884" s="119"/>
      <c r="L2884" s="143"/>
      <c r="M2884" s="221"/>
      <c r="N2884" s="221"/>
      <c r="O2884" s="221"/>
      <c r="P2884" s="221"/>
    </row>
    <row r="2885" spans="2:16" x14ac:dyDescent="0.25">
      <c r="B2885" s="221"/>
      <c r="C2885" s="246"/>
      <c r="D2885" s="247"/>
      <c r="E2885" s="221"/>
      <c r="G2885" s="256"/>
      <c r="H2885" s="123"/>
      <c r="I2885" s="221"/>
      <c r="J2885" s="119"/>
      <c r="K2885" s="119"/>
      <c r="L2885" s="143"/>
      <c r="M2885" s="221"/>
      <c r="N2885" s="221"/>
      <c r="O2885" s="221"/>
      <c r="P2885" s="221"/>
    </row>
    <row r="2886" spans="2:16" x14ac:dyDescent="0.25">
      <c r="B2886" s="221"/>
      <c r="C2886" s="246"/>
      <c r="D2886" s="247"/>
      <c r="E2886" s="221"/>
      <c r="G2886" s="256"/>
      <c r="H2886" s="123"/>
      <c r="I2886" s="221"/>
      <c r="J2886" s="119"/>
      <c r="K2886" s="119"/>
      <c r="L2886" s="143"/>
      <c r="M2886" s="221"/>
      <c r="N2886" s="221"/>
      <c r="O2886" s="221"/>
      <c r="P2886" s="221"/>
    </row>
    <row r="2887" spans="2:16" x14ac:dyDescent="0.25">
      <c r="B2887" s="221"/>
      <c r="C2887" s="246"/>
      <c r="D2887" s="247"/>
      <c r="E2887" s="221"/>
      <c r="G2887" s="256"/>
      <c r="H2887" s="123"/>
      <c r="I2887" s="221"/>
      <c r="J2887" s="119"/>
      <c r="K2887" s="119"/>
      <c r="L2887" s="143"/>
      <c r="M2887" s="221"/>
      <c r="N2887" s="221"/>
      <c r="O2887" s="221"/>
      <c r="P2887" s="221"/>
    </row>
    <row r="2888" spans="2:16" x14ac:dyDescent="0.25">
      <c r="B2888" s="221"/>
      <c r="C2888" s="246"/>
      <c r="D2888" s="247"/>
      <c r="E2888" s="221"/>
      <c r="G2888" s="256"/>
      <c r="H2888" s="123"/>
      <c r="I2888" s="221"/>
      <c r="J2888" s="119"/>
      <c r="K2888" s="119"/>
      <c r="L2888" s="143"/>
      <c r="M2888" s="221"/>
      <c r="N2888" s="221"/>
      <c r="O2888" s="221"/>
      <c r="P2888" s="221"/>
    </row>
    <row r="2889" spans="2:16" x14ac:dyDescent="0.25">
      <c r="B2889" s="221"/>
      <c r="C2889" s="246"/>
      <c r="D2889" s="247"/>
      <c r="E2889" s="221"/>
      <c r="G2889" s="256"/>
      <c r="H2889" s="123"/>
      <c r="I2889" s="221"/>
      <c r="J2889" s="119"/>
      <c r="K2889" s="119"/>
      <c r="L2889" s="143"/>
      <c r="M2889" s="221"/>
      <c r="N2889" s="221"/>
      <c r="O2889" s="221"/>
      <c r="P2889" s="221"/>
    </row>
    <row r="2890" spans="2:16" x14ac:dyDescent="0.25">
      <c r="B2890" s="221"/>
      <c r="C2890" s="246"/>
      <c r="D2890" s="247"/>
      <c r="E2890" s="221"/>
      <c r="G2890" s="256"/>
      <c r="H2890" s="123"/>
      <c r="I2890" s="221"/>
      <c r="J2890" s="119"/>
      <c r="K2890" s="119"/>
      <c r="L2890" s="143"/>
      <c r="M2890" s="221"/>
      <c r="N2890" s="221"/>
      <c r="O2890" s="221"/>
      <c r="P2890" s="221"/>
    </row>
    <row r="2891" spans="2:16" x14ac:dyDescent="0.25">
      <c r="B2891" s="221"/>
      <c r="C2891" s="246"/>
      <c r="D2891" s="247"/>
      <c r="E2891" s="221"/>
      <c r="G2891" s="256"/>
      <c r="H2891" s="123"/>
      <c r="I2891" s="221"/>
      <c r="J2891" s="119"/>
      <c r="K2891" s="119"/>
      <c r="L2891" s="143"/>
      <c r="M2891" s="221"/>
      <c r="N2891" s="221"/>
      <c r="O2891" s="221"/>
      <c r="P2891" s="221"/>
    </row>
    <row r="2892" spans="2:16" x14ac:dyDescent="0.25">
      <c r="B2892" s="221"/>
      <c r="C2892" s="246"/>
      <c r="D2892" s="247"/>
      <c r="E2892" s="221"/>
      <c r="G2892" s="256"/>
      <c r="H2892" s="123"/>
      <c r="I2892" s="221"/>
      <c r="J2892" s="119"/>
      <c r="K2892" s="119"/>
      <c r="L2892" s="143"/>
      <c r="M2892" s="221"/>
      <c r="N2892" s="221"/>
      <c r="O2892" s="221"/>
      <c r="P2892" s="221"/>
    </row>
    <row r="2893" spans="2:16" x14ac:dyDescent="0.25">
      <c r="B2893" s="221"/>
      <c r="C2893" s="246"/>
      <c r="D2893" s="247"/>
      <c r="E2893" s="221"/>
      <c r="G2893" s="256"/>
      <c r="H2893" s="123"/>
      <c r="I2893" s="221"/>
      <c r="J2893" s="119"/>
      <c r="K2893" s="119"/>
      <c r="L2893" s="143"/>
      <c r="M2893" s="221"/>
      <c r="N2893" s="221"/>
      <c r="O2893" s="221"/>
      <c r="P2893" s="221"/>
    </row>
    <row r="2894" spans="2:16" x14ac:dyDescent="0.25">
      <c r="B2894" s="221"/>
      <c r="C2894" s="246"/>
      <c r="D2894" s="247"/>
      <c r="E2894" s="221"/>
      <c r="G2894" s="256"/>
      <c r="H2894" s="123"/>
      <c r="I2894" s="221"/>
      <c r="J2894" s="119"/>
      <c r="K2894" s="119"/>
      <c r="L2894" s="143"/>
      <c r="M2894" s="221"/>
      <c r="N2894" s="221"/>
      <c r="O2894" s="221"/>
      <c r="P2894" s="221"/>
    </row>
    <row r="2895" spans="2:16" x14ac:dyDescent="0.25">
      <c r="B2895" s="221"/>
      <c r="C2895" s="246"/>
      <c r="D2895" s="247"/>
      <c r="E2895" s="221"/>
      <c r="G2895" s="256"/>
      <c r="H2895" s="123"/>
      <c r="I2895" s="221"/>
      <c r="J2895" s="119"/>
      <c r="K2895" s="119"/>
      <c r="L2895" s="143"/>
      <c r="M2895" s="221"/>
      <c r="N2895" s="221"/>
      <c r="O2895" s="221"/>
      <c r="P2895" s="221"/>
    </row>
    <row r="2896" spans="2:16" x14ac:dyDescent="0.25">
      <c r="B2896" s="221"/>
      <c r="C2896" s="246"/>
      <c r="D2896" s="247"/>
      <c r="E2896" s="221"/>
      <c r="G2896" s="256"/>
      <c r="H2896" s="123"/>
      <c r="I2896" s="221"/>
      <c r="J2896" s="119"/>
      <c r="K2896" s="119"/>
      <c r="L2896" s="143"/>
      <c r="M2896" s="221"/>
      <c r="N2896" s="221"/>
      <c r="O2896" s="221"/>
      <c r="P2896" s="221"/>
    </row>
    <row r="2897" spans="2:16" x14ac:dyDescent="0.25">
      <c r="B2897" s="221"/>
      <c r="C2897" s="246"/>
      <c r="D2897" s="247"/>
      <c r="E2897" s="221"/>
      <c r="G2897" s="256"/>
      <c r="H2897" s="123"/>
      <c r="I2897" s="221"/>
      <c r="J2897" s="119"/>
      <c r="K2897" s="119"/>
      <c r="L2897" s="143"/>
      <c r="M2897" s="221"/>
      <c r="N2897" s="221"/>
      <c r="O2897" s="221"/>
      <c r="P2897" s="221"/>
    </row>
    <row r="2898" spans="2:16" x14ac:dyDescent="0.25">
      <c r="B2898" s="221"/>
      <c r="C2898" s="246"/>
      <c r="D2898" s="247"/>
      <c r="E2898" s="221"/>
      <c r="G2898" s="256"/>
      <c r="H2898" s="123"/>
      <c r="I2898" s="221"/>
      <c r="J2898" s="119"/>
      <c r="K2898" s="119"/>
      <c r="L2898" s="143"/>
      <c r="M2898" s="221"/>
      <c r="N2898" s="221"/>
      <c r="O2898" s="221"/>
      <c r="P2898" s="221"/>
    </row>
    <row r="2899" spans="2:16" x14ac:dyDescent="0.25">
      <c r="B2899" s="221"/>
      <c r="C2899" s="246"/>
      <c r="D2899" s="247"/>
      <c r="E2899" s="221"/>
      <c r="G2899" s="256"/>
      <c r="H2899" s="123"/>
      <c r="I2899" s="221"/>
      <c r="J2899" s="119"/>
      <c r="K2899" s="119"/>
      <c r="L2899" s="143"/>
      <c r="M2899" s="221"/>
      <c r="N2899" s="221"/>
      <c r="O2899" s="221"/>
      <c r="P2899" s="221"/>
    </row>
    <row r="2900" spans="2:16" x14ac:dyDescent="0.25">
      <c r="B2900" s="221"/>
      <c r="C2900" s="246"/>
      <c r="D2900" s="247"/>
      <c r="E2900" s="221"/>
      <c r="G2900" s="256"/>
      <c r="H2900" s="123"/>
      <c r="I2900" s="221"/>
      <c r="J2900" s="119"/>
      <c r="K2900" s="119"/>
      <c r="L2900" s="143"/>
      <c r="M2900" s="221"/>
      <c r="N2900" s="221"/>
      <c r="O2900" s="221"/>
      <c r="P2900" s="221"/>
    </row>
    <row r="2901" spans="2:16" x14ac:dyDescent="0.25">
      <c r="B2901" s="221"/>
      <c r="C2901" s="246"/>
      <c r="D2901" s="247"/>
      <c r="E2901" s="221"/>
      <c r="G2901" s="256"/>
      <c r="H2901" s="123"/>
      <c r="I2901" s="221"/>
      <c r="J2901" s="119"/>
      <c r="K2901" s="119"/>
      <c r="L2901" s="143"/>
      <c r="M2901" s="221"/>
      <c r="N2901" s="221"/>
      <c r="O2901" s="221"/>
      <c r="P2901" s="221"/>
    </row>
    <row r="2902" spans="2:16" x14ac:dyDescent="0.25">
      <c r="B2902" s="221"/>
      <c r="C2902" s="246"/>
      <c r="D2902" s="247"/>
      <c r="E2902" s="221"/>
      <c r="G2902" s="256"/>
      <c r="H2902" s="123"/>
      <c r="I2902" s="221"/>
      <c r="J2902" s="119"/>
      <c r="K2902" s="119"/>
      <c r="L2902" s="143"/>
      <c r="M2902" s="221"/>
      <c r="N2902" s="221"/>
      <c r="O2902" s="221"/>
      <c r="P2902" s="221"/>
    </row>
    <row r="2903" spans="2:16" x14ac:dyDescent="0.25">
      <c r="B2903" s="221"/>
      <c r="C2903" s="246"/>
      <c r="D2903" s="247"/>
      <c r="E2903" s="221"/>
      <c r="G2903" s="256"/>
      <c r="H2903" s="123"/>
      <c r="I2903" s="221"/>
      <c r="J2903" s="119"/>
      <c r="K2903" s="119"/>
      <c r="L2903" s="143"/>
      <c r="M2903" s="221"/>
      <c r="N2903" s="221"/>
      <c r="O2903" s="221"/>
      <c r="P2903" s="221"/>
    </row>
    <row r="2904" spans="2:16" x14ac:dyDescent="0.25">
      <c r="B2904" s="221"/>
      <c r="C2904" s="246"/>
      <c r="D2904" s="247"/>
      <c r="E2904" s="221"/>
      <c r="G2904" s="256"/>
      <c r="H2904" s="123"/>
      <c r="I2904" s="221"/>
      <c r="J2904" s="119"/>
      <c r="K2904" s="119"/>
      <c r="L2904" s="143"/>
      <c r="M2904" s="221"/>
      <c r="N2904" s="221"/>
      <c r="O2904" s="221"/>
      <c r="P2904" s="221"/>
    </row>
    <row r="2905" spans="2:16" x14ac:dyDescent="0.25">
      <c r="B2905" s="221"/>
      <c r="C2905" s="246"/>
      <c r="D2905" s="247"/>
      <c r="E2905" s="221"/>
      <c r="G2905" s="256"/>
      <c r="H2905" s="123"/>
      <c r="I2905" s="221"/>
      <c r="J2905" s="119"/>
      <c r="K2905" s="119"/>
      <c r="L2905" s="143"/>
      <c r="M2905" s="221"/>
      <c r="N2905" s="221"/>
      <c r="O2905" s="221"/>
      <c r="P2905" s="221"/>
    </row>
    <row r="2906" spans="2:16" x14ac:dyDescent="0.25">
      <c r="B2906" s="221"/>
      <c r="C2906" s="246"/>
      <c r="D2906" s="247"/>
      <c r="E2906" s="221"/>
      <c r="G2906" s="256"/>
      <c r="H2906" s="123"/>
      <c r="I2906" s="221"/>
      <c r="J2906" s="119"/>
      <c r="K2906" s="119"/>
      <c r="L2906" s="143"/>
      <c r="M2906" s="221"/>
      <c r="N2906" s="221"/>
      <c r="O2906" s="221"/>
      <c r="P2906" s="221"/>
    </row>
    <row r="2907" spans="2:16" x14ac:dyDescent="0.25">
      <c r="B2907" s="221"/>
      <c r="C2907" s="246"/>
      <c r="D2907" s="247"/>
      <c r="E2907" s="221"/>
      <c r="G2907" s="256"/>
      <c r="H2907" s="123"/>
      <c r="I2907" s="221"/>
      <c r="J2907" s="119"/>
      <c r="K2907" s="119"/>
      <c r="L2907" s="143"/>
      <c r="M2907" s="221"/>
      <c r="N2907" s="221"/>
      <c r="O2907" s="221"/>
      <c r="P2907" s="221"/>
    </row>
    <row r="2908" spans="2:16" x14ac:dyDescent="0.25">
      <c r="B2908" s="221"/>
      <c r="C2908" s="246"/>
      <c r="D2908" s="247"/>
      <c r="E2908" s="221"/>
      <c r="G2908" s="256"/>
      <c r="H2908" s="123"/>
      <c r="I2908" s="221"/>
      <c r="J2908" s="119"/>
      <c r="K2908" s="119"/>
      <c r="L2908" s="143"/>
      <c r="M2908" s="221"/>
      <c r="N2908" s="221"/>
      <c r="O2908" s="221"/>
      <c r="P2908" s="221"/>
    </row>
    <row r="2909" spans="2:16" x14ac:dyDescent="0.25">
      <c r="B2909" s="221"/>
      <c r="C2909" s="246"/>
      <c r="D2909" s="247"/>
      <c r="E2909" s="221"/>
      <c r="G2909" s="256"/>
      <c r="H2909" s="123"/>
      <c r="I2909" s="221"/>
      <c r="J2909" s="119"/>
      <c r="K2909" s="119"/>
      <c r="L2909" s="143"/>
      <c r="M2909" s="221"/>
      <c r="N2909" s="221"/>
      <c r="O2909" s="221"/>
      <c r="P2909" s="221"/>
    </row>
    <row r="2910" spans="2:16" x14ac:dyDescent="0.25">
      <c r="B2910" s="221"/>
      <c r="C2910" s="246"/>
      <c r="D2910" s="247"/>
      <c r="E2910" s="221"/>
      <c r="G2910" s="256"/>
      <c r="H2910" s="123"/>
      <c r="I2910" s="221"/>
      <c r="J2910" s="119"/>
      <c r="K2910" s="119"/>
      <c r="L2910" s="143"/>
      <c r="M2910" s="221"/>
      <c r="N2910" s="221"/>
      <c r="O2910" s="221"/>
      <c r="P2910" s="221"/>
    </row>
    <row r="2911" spans="2:16" x14ac:dyDescent="0.25">
      <c r="B2911" s="221"/>
      <c r="C2911" s="246"/>
      <c r="D2911" s="247"/>
      <c r="E2911" s="221"/>
      <c r="G2911" s="256"/>
      <c r="H2911" s="123"/>
      <c r="I2911" s="221"/>
      <c r="J2911" s="119"/>
      <c r="K2911" s="119"/>
      <c r="L2911" s="143"/>
      <c r="M2911" s="221"/>
      <c r="N2911" s="221"/>
      <c r="O2911" s="221"/>
      <c r="P2911" s="221"/>
    </row>
    <row r="2912" spans="2:16" x14ac:dyDescent="0.25">
      <c r="B2912" s="221"/>
      <c r="C2912" s="246"/>
      <c r="D2912" s="247"/>
      <c r="E2912" s="221"/>
      <c r="G2912" s="256"/>
      <c r="H2912" s="123"/>
      <c r="I2912" s="221"/>
      <c r="J2912" s="119"/>
      <c r="K2912" s="119"/>
      <c r="L2912" s="143"/>
      <c r="M2912" s="221"/>
      <c r="N2912" s="221"/>
      <c r="O2912" s="221"/>
      <c r="P2912" s="221"/>
    </row>
    <row r="2913" spans="2:16" x14ac:dyDescent="0.25">
      <c r="B2913" s="221"/>
      <c r="C2913" s="246"/>
      <c r="D2913" s="247"/>
      <c r="E2913" s="221"/>
      <c r="G2913" s="256"/>
      <c r="H2913" s="123"/>
      <c r="I2913" s="221"/>
      <c r="J2913" s="119"/>
      <c r="K2913" s="119"/>
      <c r="L2913" s="143"/>
      <c r="M2913" s="221"/>
      <c r="N2913" s="221"/>
      <c r="O2913" s="221"/>
      <c r="P2913" s="221"/>
    </row>
    <row r="2914" spans="2:16" x14ac:dyDescent="0.25">
      <c r="B2914" s="221"/>
      <c r="C2914" s="246"/>
      <c r="D2914" s="247"/>
      <c r="E2914" s="221"/>
      <c r="G2914" s="256"/>
      <c r="H2914" s="123"/>
      <c r="I2914" s="221"/>
      <c r="J2914" s="119"/>
      <c r="K2914" s="119"/>
      <c r="L2914" s="143"/>
      <c r="M2914" s="221"/>
      <c r="N2914" s="221"/>
      <c r="O2914" s="221"/>
      <c r="P2914" s="221"/>
    </row>
    <row r="2915" spans="2:16" x14ac:dyDescent="0.25">
      <c r="B2915" s="221"/>
      <c r="C2915" s="246"/>
      <c r="D2915" s="247"/>
      <c r="E2915" s="221"/>
      <c r="G2915" s="256"/>
      <c r="H2915" s="123"/>
      <c r="I2915" s="221"/>
      <c r="J2915" s="119"/>
      <c r="K2915" s="119"/>
      <c r="L2915" s="143"/>
      <c r="M2915" s="221"/>
      <c r="N2915" s="221"/>
      <c r="O2915" s="221"/>
      <c r="P2915" s="221"/>
    </row>
    <row r="2916" spans="2:16" x14ac:dyDescent="0.25">
      <c r="B2916" s="221"/>
      <c r="C2916" s="246"/>
      <c r="D2916" s="247"/>
      <c r="E2916" s="221"/>
      <c r="G2916" s="256"/>
      <c r="H2916" s="123"/>
      <c r="I2916" s="221"/>
      <c r="J2916" s="119"/>
      <c r="K2916" s="119"/>
      <c r="L2916" s="143"/>
      <c r="M2916" s="221"/>
      <c r="N2916" s="221"/>
      <c r="O2916" s="221"/>
      <c r="P2916" s="221"/>
    </row>
    <row r="2917" spans="2:16" x14ac:dyDescent="0.25">
      <c r="B2917" s="221"/>
      <c r="C2917" s="246"/>
      <c r="D2917" s="247"/>
      <c r="E2917" s="221"/>
      <c r="G2917" s="256"/>
      <c r="H2917" s="123"/>
      <c r="I2917" s="221"/>
      <c r="J2917" s="119"/>
      <c r="K2917" s="119"/>
      <c r="L2917" s="143"/>
      <c r="M2917" s="221"/>
      <c r="N2917" s="221"/>
      <c r="O2917" s="221"/>
      <c r="P2917" s="221"/>
    </row>
    <row r="2918" spans="2:16" x14ac:dyDescent="0.25">
      <c r="B2918" s="221"/>
      <c r="C2918" s="246"/>
      <c r="D2918" s="247"/>
      <c r="E2918" s="221"/>
      <c r="G2918" s="256"/>
      <c r="H2918" s="123"/>
      <c r="I2918" s="221"/>
      <c r="J2918" s="119"/>
      <c r="K2918" s="119"/>
      <c r="L2918" s="143"/>
      <c r="M2918" s="221"/>
      <c r="N2918" s="221"/>
      <c r="O2918" s="221"/>
      <c r="P2918" s="221"/>
    </row>
    <row r="2919" spans="2:16" x14ac:dyDescent="0.25">
      <c r="B2919" s="221"/>
      <c r="C2919" s="246"/>
      <c r="D2919" s="247"/>
      <c r="E2919" s="221"/>
      <c r="G2919" s="256"/>
      <c r="H2919" s="123"/>
      <c r="I2919" s="221"/>
      <c r="J2919" s="119"/>
      <c r="K2919" s="119"/>
      <c r="L2919" s="143"/>
      <c r="M2919" s="221"/>
      <c r="N2919" s="221"/>
      <c r="O2919" s="221"/>
      <c r="P2919" s="221"/>
    </row>
    <row r="2920" spans="2:16" x14ac:dyDescent="0.25">
      <c r="B2920" s="221"/>
      <c r="C2920" s="246"/>
      <c r="D2920" s="247"/>
      <c r="E2920" s="221"/>
      <c r="G2920" s="256"/>
      <c r="H2920" s="123"/>
      <c r="I2920" s="221"/>
      <c r="J2920" s="119"/>
      <c r="K2920" s="119"/>
      <c r="L2920" s="143"/>
      <c r="M2920" s="221"/>
      <c r="N2920" s="221"/>
      <c r="O2920" s="221"/>
      <c r="P2920" s="221"/>
    </row>
    <row r="2921" spans="2:16" x14ac:dyDescent="0.25">
      <c r="B2921" s="221"/>
      <c r="C2921" s="246"/>
      <c r="D2921" s="247"/>
      <c r="E2921" s="221"/>
      <c r="G2921" s="256"/>
      <c r="H2921" s="123"/>
      <c r="I2921" s="221"/>
      <c r="J2921" s="119"/>
      <c r="K2921" s="119"/>
      <c r="L2921" s="143"/>
      <c r="M2921" s="221"/>
      <c r="N2921" s="221"/>
      <c r="O2921" s="221"/>
      <c r="P2921" s="221"/>
    </row>
    <row r="2922" spans="2:16" x14ac:dyDescent="0.25">
      <c r="B2922" s="221"/>
      <c r="C2922" s="246"/>
      <c r="D2922" s="247"/>
      <c r="E2922" s="221"/>
      <c r="G2922" s="256"/>
      <c r="H2922" s="123"/>
      <c r="I2922" s="221"/>
      <c r="J2922" s="119"/>
      <c r="K2922" s="119"/>
      <c r="L2922" s="143"/>
      <c r="M2922" s="221"/>
      <c r="N2922" s="221"/>
      <c r="O2922" s="221"/>
      <c r="P2922" s="221"/>
    </row>
    <row r="2923" spans="2:16" x14ac:dyDescent="0.25">
      <c r="B2923" s="221"/>
      <c r="C2923" s="246"/>
      <c r="D2923" s="247"/>
      <c r="E2923" s="221"/>
      <c r="G2923" s="256"/>
      <c r="H2923" s="123"/>
      <c r="I2923" s="221"/>
      <c r="J2923" s="119"/>
      <c r="K2923" s="119"/>
      <c r="L2923" s="143"/>
      <c r="M2923" s="221"/>
      <c r="N2923" s="221"/>
      <c r="O2923" s="221"/>
      <c r="P2923" s="221"/>
    </row>
    <row r="2924" spans="2:16" x14ac:dyDescent="0.25">
      <c r="B2924" s="221"/>
      <c r="C2924" s="246"/>
      <c r="D2924" s="247"/>
      <c r="E2924" s="221"/>
      <c r="G2924" s="256"/>
      <c r="H2924" s="123"/>
      <c r="I2924" s="221"/>
      <c r="J2924" s="119"/>
      <c r="K2924" s="119"/>
      <c r="L2924" s="143"/>
      <c r="M2924" s="221"/>
      <c r="N2924" s="221"/>
      <c r="O2924" s="221"/>
      <c r="P2924" s="221"/>
    </row>
    <row r="2925" spans="2:16" x14ac:dyDescent="0.25">
      <c r="B2925" s="221"/>
      <c r="C2925" s="246"/>
      <c r="D2925" s="247"/>
      <c r="E2925" s="221"/>
      <c r="G2925" s="256"/>
      <c r="H2925" s="123"/>
      <c r="I2925" s="221"/>
      <c r="J2925" s="119"/>
      <c r="K2925" s="119"/>
      <c r="L2925" s="143"/>
      <c r="M2925" s="221"/>
      <c r="N2925" s="221"/>
      <c r="O2925" s="221"/>
      <c r="P2925" s="221"/>
    </row>
    <row r="2926" spans="2:16" x14ac:dyDescent="0.25">
      <c r="B2926" s="221"/>
      <c r="C2926" s="246"/>
      <c r="D2926" s="247"/>
      <c r="E2926" s="221"/>
      <c r="G2926" s="256"/>
      <c r="H2926" s="123"/>
      <c r="I2926" s="221"/>
      <c r="J2926" s="119"/>
      <c r="K2926" s="119"/>
      <c r="L2926" s="143"/>
      <c r="M2926" s="221"/>
      <c r="N2926" s="221"/>
      <c r="O2926" s="221"/>
      <c r="P2926" s="221"/>
    </row>
    <row r="2927" spans="2:16" x14ac:dyDescent="0.25">
      <c r="B2927" s="221"/>
      <c r="C2927" s="246"/>
      <c r="D2927" s="247"/>
      <c r="E2927" s="221"/>
      <c r="G2927" s="256"/>
      <c r="H2927" s="123"/>
      <c r="I2927" s="221"/>
      <c r="J2927" s="119"/>
      <c r="K2927" s="119"/>
      <c r="L2927" s="143"/>
      <c r="M2927" s="221"/>
      <c r="N2927" s="221"/>
      <c r="O2927" s="221"/>
      <c r="P2927" s="221"/>
    </row>
    <row r="2928" spans="2:16" x14ac:dyDescent="0.25">
      <c r="B2928" s="221"/>
      <c r="C2928" s="246"/>
      <c r="D2928" s="247"/>
      <c r="E2928" s="221"/>
      <c r="G2928" s="256"/>
      <c r="H2928" s="123"/>
      <c r="I2928" s="221"/>
      <c r="J2928" s="119"/>
      <c r="K2928" s="119"/>
      <c r="L2928" s="143"/>
      <c r="M2928" s="221"/>
      <c r="N2928" s="221"/>
      <c r="O2928" s="221"/>
      <c r="P2928" s="221"/>
    </row>
    <row r="2929" spans="2:16" x14ac:dyDescent="0.25">
      <c r="B2929" s="221"/>
      <c r="C2929" s="246"/>
      <c r="D2929" s="247"/>
      <c r="E2929" s="221"/>
      <c r="G2929" s="256"/>
      <c r="H2929" s="123"/>
      <c r="I2929" s="221"/>
      <c r="J2929" s="119"/>
      <c r="K2929" s="119"/>
      <c r="L2929" s="143"/>
      <c r="M2929" s="221"/>
      <c r="N2929" s="221"/>
      <c r="O2929" s="221"/>
      <c r="P2929" s="221"/>
    </row>
    <row r="2930" spans="2:16" x14ac:dyDescent="0.25">
      <c r="B2930" s="221"/>
      <c r="C2930" s="246"/>
      <c r="D2930" s="247"/>
      <c r="E2930" s="221"/>
      <c r="G2930" s="256"/>
      <c r="H2930" s="123"/>
      <c r="I2930" s="221"/>
      <c r="J2930" s="119"/>
      <c r="K2930" s="119"/>
      <c r="L2930" s="143"/>
      <c r="M2930" s="221"/>
      <c r="N2930" s="221"/>
      <c r="O2930" s="221"/>
      <c r="P2930" s="221"/>
    </row>
    <row r="2931" spans="2:16" x14ac:dyDescent="0.25">
      <c r="B2931" s="221"/>
      <c r="C2931" s="246"/>
      <c r="D2931" s="247"/>
      <c r="E2931" s="221"/>
      <c r="G2931" s="256"/>
      <c r="H2931" s="123"/>
      <c r="I2931" s="221"/>
      <c r="J2931" s="119"/>
      <c r="K2931" s="119"/>
      <c r="L2931" s="143"/>
      <c r="M2931" s="221"/>
      <c r="N2931" s="221"/>
      <c r="O2931" s="221"/>
      <c r="P2931" s="221"/>
    </row>
    <row r="2932" spans="2:16" x14ac:dyDescent="0.25">
      <c r="B2932" s="221"/>
      <c r="C2932" s="246"/>
      <c r="D2932" s="247"/>
      <c r="E2932" s="221"/>
      <c r="G2932" s="256"/>
      <c r="H2932" s="123"/>
      <c r="I2932" s="221"/>
      <c r="J2932" s="119"/>
      <c r="K2932" s="119"/>
      <c r="L2932" s="143"/>
      <c r="M2932" s="221"/>
      <c r="N2932" s="221"/>
      <c r="O2932" s="221"/>
      <c r="P2932" s="221"/>
    </row>
    <row r="2933" spans="2:16" x14ac:dyDescent="0.25">
      <c r="B2933" s="221"/>
      <c r="C2933" s="246"/>
      <c r="D2933" s="247"/>
      <c r="E2933" s="221"/>
      <c r="G2933" s="256"/>
      <c r="H2933" s="123"/>
      <c r="I2933" s="221"/>
      <c r="J2933" s="119"/>
      <c r="K2933" s="119"/>
      <c r="L2933" s="143"/>
      <c r="M2933" s="221"/>
      <c r="N2933" s="221"/>
      <c r="O2933" s="221"/>
      <c r="P2933" s="221"/>
    </row>
    <row r="2934" spans="2:16" x14ac:dyDescent="0.25">
      <c r="B2934" s="221"/>
      <c r="C2934" s="246"/>
      <c r="D2934" s="247"/>
      <c r="E2934" s="221"/>
      <c r="G2934" s="256"/>
      <c r="H2934" s="123"/>
      <c r="I2934" s="221"/>
      <c r="J2934" s="119"/>
      <c r="K2934" s="119"/>
      <c r="L2934" s="143"/>
      <c r="M2934" s="221"/>
      <c r="N2934" s="221"/>
      <c r="O2934" s="221"/>
      <c r="P2934" s="221"/>
    </row>
    <row r="2935" spans="2:16" x14ac:dyDescent="0.25">
      <c r="B2935" s="221"/>
      <c r="C2935" s="246"/>
      <c r="D2935" s="247"/>
      <c r="E2935" s="221"/>
      <c r="G2935" s="256"/>
      <c r="H2935" s="123"/>
      <c r="I2935" s="221"/>
      <c r="J2935" s="119"/>
      <c r="K2935" s="119"/>
      <c r="L2935" s="143"/>
      <c r="M2935" s="221"/>
      <c r="N2935" s="221"/>
      <c r="O2935" s="221"/>
      <c r="P2935" s="221"/>
    </row>
    <row r="2936" spans="2:16" x14ac:dyDescent="0.25">
      <c r="B2936" s="221"/>
      <c r="C2936" s="246"/>
      <c r="D2936" s="247"/>
      <c r="E2936" s="221"/>
      <c r="G2936" s="256"/>
      <c r="H2936" s="123"/>
      <c r="I2936" s="221"/>
      <c r="J2936" s="119"/>
      <c r="K2936" s="119"/>
      <c r="L2936" s="143"/>
      <c r="M2936" s="221"/>
      <c r="N2936" s="221"/>
      <c r="O2936" s="221"/>
      <c r="P2936" s="221"/>
    </row>
    <row r="2937" spans="2:16" x14ac:dyDescent="0.25">
      <c r="B2937" s="221"/>
      <c r="C2937" s="246"/>
      <c r="D2937" s="247"/>
      <c r="E2937" s="221"/>
      <c r="G2937" s="256"/>
      <c r="H2937" s="123"/>
      <c r="I2937" s="221"/>
      <c r="J2937" s="119"/>
      <c r="K2937" s="119"/>
      <c r="L2937" s="143"/>
      <c r="M2937" s="221"/>
      <c r="N2937" s="221"/>
      <c r="O2937" s="221"/>
      <c r="P2937" s="221"/>
    </row>
    <row r="2938" spans="2:16" x14ac:dyDescent="0.25">
      <c r="B2938" s="221"/>
      <c r="C2938" s="246"/>
      <c r="D2938" s="247"/>
      <c r="E2938" s="221"/>
      <c r="G2938" s="256"/>
      <c r="H2938" s="123"/>
      <c r="I2938" s="221"/>
      <c r="J2938" s="119"/>
      <c r="K2938" s="119"/>
      <c r="L2938" s="143"/>
      <c r="M2938" s="221"/>
      <c r="N2938" s="221"/>
      <c r="O2938" s="221"/>
      <c r="P2938" s="221"/>
    </row>
    <row r="2939" spans="2:16" x14ac:dyDescent="0.25">
      <c r="B2939" s="221"/>
      <c r="C2939" s="246"/>
      <c r="D2939" s="247"/>
      <c r="E2939" s="221"/>
      <c r="G2939" s="256"/>
      <c r="H2939" s="123"/>
      <c r="I2939" s="221"/>
      <c r="J2939" s="119"/>
      <c r="K2939" s="119"/>
      <c r="L2939" s="143"/>
      <c r="M2939" s="221"/>
      <c r="N2939" s="221"/>
      <c r="O2939" s="221"/>
      <c r="P2939" s="221"/>
    </row>
    <row r="2940" spans="2:16" x14ac:dyDescent="0.25">
      <c r="B2940" s="221"/>
      <c r="C2940" s="246"/>
      <c r="D2940" s="247"/>
      <c r="E2940" s="221"/>
      <c r="G2940" s="256"/>
      <c r="H2940" s="123"/>
      <c r="I2940" s="221"/>
      <c r="J2940" s="119"/>
      <c r="K2940" s="119"/>
      <c r="L2940" s="143"/>
      <c r="M2940" s="221"/>
      <c r="N2940" s="221"/>
      <c r="O2940" s="221"/>
      <c r="P2940" s="221"/>
    </row>
    <row r="2941" spans="2:16" x14ac:dyDescent="0.25">
      <c r="B2941" s="221"/>
      <c r="C2941" s="246"/>
      <c r="D2941" s="247"/>
      <c r="E2941" s="221"/>
      <c r="G2941" s="256"/>
      <c r="H2941" s="123"/>
      <c r="I2941" s="221"/>
      <c r="J2941" s="119"/>
      <c r="K2941" s="119"/>
      <c r="L2941" s="143"/>
      <c r="M2941" s="221"/>
      <c r="N2941" s="221"/>
      <c r="O2941" s="221"/>
      <c r="P2941" s="221"/>
    </row>
    <row r="2942" spans="2:16" x14ac:dyDescent="0.25">
      <c r="B2942" s="221"/>
      <c r="C2942" s="246"/>
      <c r="D2942" s="247"/>
      <c r="E2942" s="221"/>
      <c r="G2942" s="256"/>
      <c r="H2942" s="123"/>
      <c r="I2942" s="221"/>
      <c r="J2942" s="119"/>
      <c r="K2942" s="119"/>
      <c r="L2942" s="143"/>
      <c r="M2942" s="221"/>
      <c r="N2942" s="221"/>
      <c r="O2942" s="221"/>
      <c r="P2942" s="221"/>
    </row>
    <row r="2943" spans="2:16" x14ac:dyDescent="0.25">
      <c r="B2943" s="221"/>
      <c r="C2943" s="246"/>
      <c r="D2943" s="247"/>
      <c r="E2943" s="221"/>
      <c r="G2943" s="256"/>
      <c r="H2943" s="123"/>
      <c r="I2943" s="221"/>
      <c r="J2943" s="119"/>
      <c r="K2943" s="119"/>
      <c r="L2943" s="143"/>
      <c r="M2943" s="221"/>
      <c r="N2943" s="221"/>
      <c r="O2943" s="221"/>
      <c r="P2943" s="221"/>
    </row>
    <row r="2944" spans="2:16" x14ac:dyDescent="0.25">
      <c r="B2944" s="221"/>
      <c r="C2944" s="246"/>
      <c r="D2944" s="247"/>
      <c r="E2944" s="221"/>
      <c r="G2944" s="256"/>
      <c r="H2944" s="123"/>
      <c r="I2944" s="221"/>
      <c r="J2944" s="119"/>
      <c r="K2944" s="119"/>
      <c r="L2944" s="143"/>
      <c r="M2944" s="221"/>
      <c r="N2944" s="221"/>
      <c r="O2944" s="221"/>
      <c r="P2944" s="221"/>
    </row>
    <row r="2945" spans="2:16" x14ac:dyDescent="0.25">
      <c r="B2945" s="221"/>
      <c r="C2945" s="246"/>
      <c r="D2945" s="247"/>
      <c r="E2945" s="221"/>
      <c r="G2945" s="256"/>
      <c r="H2945" s="123"/>
      <c r="I2945" s="221"/>
      <c r="J2945" s="119"/>
      <c r="K2945" s="119"/>
      <c r="L2945" s="143"/>
      <c r="M2945" s="221"/>
      <c r="N2945" s="221"/>
      <c r="O2945" s="221"/>
      <c r="P2945" s="221"/>
    </row>
    <row r="2946" spans="2:16" x14ac:dyDescent="0.25">
      <c r="B2946" s="221"/>
      <c r="C2946" s="246"/>
      <c r="D2946" s="247"/>
      <c r="E2946" s="221"/>
      <c r="G2946" s="256"/>
      <c r="H2946" s="123"/>
      <c r="I2946" s="221"/>
      <c r="J2946" s="119"/>
      <c r="K2946" s="119"/>
      <c r="L2946" s="143"/>
      <c r="M2946" s="221"/>
      <c r="N2946" s="221"/>
      <c r="O2946" s="221"/>
      <c r="P2946" s="221"/>
    </row>
    <row r="2947" spans="2:16" x14ac:dyDescent="0.25">
      <c r="B2947" s="221"/>
      <c r="C2947" s="246"/>
      <c r="D2947" s="247"/>
      <c r="E2947" s="221"/>
      <c r="G2947" s="256"/>
      <c r="H2947" s="123"/>
      <c r="I2947" s="221"/>
      <c r="J2947" s="119"/>
      <c r="K2947" s="119"/>
      <c r="L2947" s="143"/>
      <c r="M2947" s="221"/>
      <c r="N2947" s="221"/>
      <c r="O2947" s="221"/>
      <c r="P2947" s="221"/>
    </row>
    <row r="2948" spans="2:16" x14ac:dyDescent="0.25">
      <c r="B2948" s="221"/>
      <c r="C2948" s="246"/>
      <c r="D2948" s="247"/>
      <c r="E2948" s="221"/>
      <c r="G2948" s="256"/>
      <c r="H2948" s="123"/>
      <c r="I2948" s="221"/>
      <c r="J2948" s="119"/>
      <c r="K2948" s="119"/>
      <c r="L2948" s="143"/>
      <c r="M2948" s="221"/>
      <c r="N2948" s="221"/>
      <c r="O2948" s="221"/>
      <c r="P2948" s="221"/>
    </row>
    <row r="2949" spans="2:16" x14ac:dyDescent="0.25">
      <c r="B2949" s="221"/>
      <c r="C2949" s="246"/>
      <c r="D2949" s="247"/>
      <c r="E2949" s="221"/>
      <c r="G2949" s="256"/>
      <c r="H2949" s="123"/>
      <c r="I2949" s="221"/>
      <c r="J2949" s="119"/>
      <c r="K2949" s="119"/>
      <c r="L2949" s="143"/>
      <c r="M2949" s="221"/>
      <c r="N2949" s="221"/>
      <c r="O2949" s="221"/>
      <c r="P2949" s="221"/>
    </row>
    <row r="2950" spans="2:16" x14ac:dyDescent="0.25">
      <c r="B2950" s="221"/>
      <c r="C2950" s="246"/>
      <c r="D2950" s="247"/>
      <c r="E2950" s="221"/>
      <c r="G2950" s="256"/>
      <c r="H2950" s="123"/>
      <c r="I2950" s="221"/>
      <c r="J2950" s="119"/>
      <c r="K2950" s="119"/>
      <c r="L2950" s="143"/>
      <c r="M2950" s="221"/>
      <c r="N2950" s="221"/>
      <c r="O2950" s="221"/>
      <c r="P2950" s="221"/>
    </row>
    <row r="2951" spans="2:16" x14ac:dyDescent="0.25">
      <c r="B2951" s="221"/>
      <c r="C2951" s="246"/>
      <c r="D2951" s="247"/>
      <c r="E2951" s="221"/>
      <c r="G2951" s="256"/>
      <c r="H2951" s="123"/>
      <c r="I2951" s="221"/>
      <c r="J2951" s="119"/>
      <c r="K2951" s="119"/>
      <c r="L2951" s="143"/>
      <c r="M2951" s="221"/>
      <c r="N2951" s="221"/>
      <c r="O2951" s="221"/>
      <c r="P2951" s="221"/>
    </row>
    <row r="2952" spans="2:16" x14ac:dyDescent="0.25">
      <c r="B2952" s="221"/>
      <c r="C2952" s="246"/>
      <c r="D2952" s="247"/>
      <c r="E2952" s="221"/>
      <c r="G2952" s="256"/>
      <c r="H2952" s="123"/>
      <c r="I2952" s="221"/>
      <c r="J2952" s="119"/>
      <c r="K2952" s="119"/>
      <c r="L2952" s="143"/>
      <c r="M2952" s="221"/>
      <c r="N2952" s="221"/>
      <c r="O2952" s="221"/>
      <c r="P2952" s="221"/>
    </row>
    <row r="2953" spans="2:16" x14ac:dyDescent="0.25">
      <c r="B2953" s="221"/>
      <c r="C2953" s="246"/>
      <c r="D2953" s="247"/>
      <c r="E2953" s="221"/>
      <c r="G2953" s="256"/>
      <c r="H2953" s="123"/>
      <c r="I2953" s="221"/>
      <c r="J2953" s="119"/>
      <c r="K2953" s="119"/>
      <c r="L2953" s="143"/>
      <c r="M2953" s="221"/>
      <c r="N2953" s="221"/>
      <c r="O2953" s="221"/>
      <c r="P2953" s="221"/>
    </row>
    <row r="2954" spans="2:16" x14ac:dyDescent="0.25">
      <c r="B2954" s="221"/>
      <c r="C2954" s="246"/>
      <c r="D2954" s="247"/>
      <c r="E2954" s="221"/>
      <c r="G2954" s="256"/>
      <c r="H2954" s="123"/>
      <c r="I2954" s="221"/>
      <c r="J2954" s="119"/>
      <c r="K2954" s="119"/>
      <c r="L2954" s="143"/>
      <c r="M2954" s="221"/>
      <c r="N2954" s="221"/>
      <c r="O2954" s="221"/>
      <c r="P2954" s="221"/>
    </row>
    <row r="2955" spans="2:16" x14ac:dyDescent="0.25">
      <c r="B2955" s="221"/>
      <c r="C2955" s="246"/>
      <c r="D2955" s="247"/>
      <c r="E2955" s="221"/>
      <c r="G2955" s="256"/>
      <c r="H2955" s="123"/>
      <c r="I2955" s="221"/>
      <c r="J2955" s="119"/>
      <c r="K2955" s="119"/>
      <c r="L2955" s="143"/>
      <c r="M2955" s="221"/>
      <c r="N2955" s="221"/>
      <c r="O2955" s="221"/>
      <c r="P2955" s="221"/>
    </row>
    <row r="2956" spans="2:16" x14ac:dyDescent="0.25">
      <c r="B2956" s="221"/>
      <c r="C2956" s="246"/>
      <c r="D2956" s="247"/>
      <c r="E2956" s="221"/>
      <c r="G2956" s="256"/>
      <c r="H2956" s="123"/>
      <c r="I2956" s="221"/>
      <c r="J2956" s="119"/>
      <c r="K2956" s="119"/>
      <c r="L2956" s="143"/>
      <c r="M2956" s="221"/>
      <c r="N2956" s="221"/>
      <c r="O2956" s="221"/>
      <c r="P2956" s="221"/>
    </row>
    <row r="2957" spans="2:16" x14ac:dyDescent="0.25">
      <c r="B2957" s="221"/>
      <c r="C2957" s="246"/>
      <c r="D2957" s="247"/>
      <c r="E2957" s="221"/>
      <c r="G2957" s="256"/>
      <c r="H2957" s="123"/>
      <c r="I2957" s="221"/>
      <c r="J2957" s="119"/>
      <c r="K2957" s="119"/>
      <c r="L2957" s="143"/>
      <c r="M2957" s="221"/>
      <c r="N2957" s="221"/>
      <c r="O2957" s="221"/>
      <c r="P2957" s="221"/>
    </row>
    <row r="2958" spans="2:16" x14ac:dyDescent="0.25">
      <c r="B2958" s="221"/>
      <c r="C2958" s="246"/>
      <c r="D2958" s="247"/>
      <c r="E2958" s="221"/>
      <c r="G2958" s="256"/>
      <c r="H2958" s="123"/>
      <c r="I2958" s="221"/>
      <c r="J2958" s="119"/>
      <c r="K2958" s="119"/>
      <c r="L2958" s="143"/>
      <c r="M2958" s="221"/>
      <c r="N2958" s="221"/>
      <c r="O2958" s="221"/>
      <c r="P2958" s="221"/>
    </row>
    <row r="2959" spans="2:16" x14ac:dyDescent="0.25">
      <c r="B2959" s="221"/>
      <c r="C2959" s="246"/>
      <c r="D2959" s="247"/>
      <c r="E2959" s="221"/>
      <c r="G2959" s="256"/>
      <c r="H2959" s="123"/>
      <c r="I2959" s="221"/>
      <c r="J2959" s="119"/>
      <c r="K2959" s="119"/>
      <c r="L2959" s="143"/>
      <c r="M2959" s="221"/>
      <c r="N2959" s="221"/>
      <c r="O2959" s="221"/>
      <c r="P2959" s="221"/>
    </row>
    <row r="2960" spans="2:16" x14ac:dyDescent="0.25">
      <c r="B2960" s="221"/>
      <c r="C2960" s="246"/>
      <c r="D2960" s="247"/>
      <c r="E2960" s="221"/>
      <c r="G2960" s="256"/>
      <c r="H2960" s="123"/>
      <c r="I2960" s="221"/>
      <c r="J2960" s="119"/>
      <c r="K2960" s="119"/>
      <c r="L2960" s="143"/>
      <c r="M2960" s="221"/>
      <c r="N2960" s="221"/>
      <c r="O2960" s="221"/>
      <c r="P2960" s="221"/>
    </row>
    <row r="2961" spans="2:16" x14ac:dyDescent="0.25">
      <c r="B2961" s="221"/>
      <c r="C2961" s="246"/>
      <c r="D2961" s="247"/>
      <c r="E2961" s="221"/>
      <c r="G2961" s="256"/>
      <c r="H2961" s="123"/>
      <c r="I2961" s="221"/>
      <c r="J2961" s="119"/>
      <c r="K2961" s="119"/>
      <c r="L2961" s="143"/>
      <c r="M2961" s="221"/>
      <c r="N2961" s="221"/>
      <c r="O2961" s="221"/>
      <c r="P2961" s="221"/>
    </row>
    <row r="2962" spans="2:16" x14ac:dyDescent="0.25">
      <c r="B2962" s="221"/>
      <c r="C2962" s="246"/>
      <c r="D2962" s="247"/>
      <c r="E2962" s="221"/>
      <c r="G2962" s="256"/>
      <c r="H2962" s="123"/>
      <c r="I2962" s="221"/>
      <c r="J2962" s="119"/>
      <c r="K2962" s="119"/>
      <c r="L2962" s="143"/>
      <c r="M2962" s="221"/>
      <c r="N2962" s="221"/>
      <c r="O2962" s="221"/>
      <c r="P2962" s="221"/>
    </row>
    <row r="2963" spans="2:16" x14ac:dyDescent="0.25">
      <c r="B2963" s="221"/>
      <c r="C2963" s="246"/>
      <c r="D2963" s="247"/>
      <c r="E2963" s="221"/>
      <c r="G2963" s="256"/>
      <c r="H2963" s="123"/>
      <c r="I2963" s="221"/>
      <c r="J2963" s="119"/>
      <c r="K2963" s="119"/>
      <c r="L2963" s="143"/>
      <c r="M2963" s="221"/>
      <c r="N2963" s="221"/>
      <c r="O2963" s="221"/>
      <c r="P2963" s="221"/>
    </row>
    <row r="2964" spans="2:16" x14ac:dyDescent="0.25">
      <c r="B2964" s="221"/>
      <c r="C2964" s="246"/>
      <c r="D2964" s="247"/>
      <c r="E2964" s="221"/>
      <c r="G2964" s="256"/>
      <c r="H2964" s="123"/>
      <c r="I2964" s="221"/>
      <c r="J2964" s="119"/>
      <c r="K2964" s="119"/>
      <c r="L2964" s="143"/>
      <c r="M2964" s="221"/>
      <c r="N2964" s="221"/>
      <c r="O2964" s="221"/>
      <c r="P2964" s="221"/>
    </row>
    <row r="2965" spans="2:16" x14ac:dyDescent="0.25">
      <c r="B2965" s="221"/>
      <c r="C2965" s="246"/>
      <c r="D2965" s="247"/>
      <c r="E2965" s="221"/>
      <c r="G2965" s="256"/>
      <c r="H2965" s="123"/>
      <c r="I2965" s="221"/>
      <c r="J2965" s="119"/>
      <c r="K2965" s="119"/>
      <c r="L2965" s="143"/>
      <c r="M2965" s="221"/>
      <c r="N2965" s="221"/>
      <c r="O2965" s="221"/>
      <c r="P2965" s="221"/>
    </row>
    <row r="2966" spans="2:16" x14ac:dyDescent="0.25">
      <c r="B2966" s="221"/>
      <c r="C2966" s="246"/>
      <c r="D2966" s="247"/>
      <c r="E2966" s="221"/>
      <c r="G2966" s="256"/>
      <c r="H2966" s="123"/>
      <c r="I2966" s="221"/>
      <c r="J2966" s="119"/>
      <c r="K2966" s="119"/>
      <c r="L2966" s="143"/>
      <c r="M2966" s="221"/>
      <c r="N2966" s="221"/>
      <c r="O2966" s="221"/>
      <c r="P2966" s="221"/>
    </row>
    <row r="2967" spans="2:16" x14ac:dyDescent="0.25">
      <c r="B2967" s="221"/>
      <c r="C2967" s="246"/>
      <c r="D2967" s="247"/>
      <c r="E2967" s="221"/>
      <c r="G2967" s="256"/>
      <c r="H2967" s="123"/>
      <c r="I2967" s="221"/>
      <c r="J2967" s="119"/>
      <c r="K2967" s="119"/>
      <c r="L2967" s="143"/>
      <c r="M2967" s="221"/>
      <c r="N2967" s="221"/>
      <c r="O2967" s="221"/>
      <c r="P2967" s="221"/>
    </row>
    <row r="2968" spans="2:16" x14ac:dyDescent="0.25">
      <c r="B2968" s="221"/>
      <c r="C2968" s="246"/>
      <c r="D2968" s="247"/>
      <c r="E2968" s="221"/>
      <c r="G2968" s="256"/>
      <c r="H2968" s="123"/>
      <c r="I2968" s="221"/>
      <c r="J2968" s="119"/>
      <c r="K2968" s="119"/>
      <c r="L2968" s="143"/>
      <c r="M2968" s="221"/>
      <c r="N2968" s="221"/>
      <c r="O2968" s="221"/>
      <c r="P2968" s="221"/>
    </row>
    <row r="2969" spans="2:16" x14ac:dyDescent="0.25">
      <c r="B2969" s="221"/>
      <c r="C2969" s="246"/>
      <c r="D2969" s="247"/>
      <c r="E2969" s="221"/>
      <c r="G2969" s="256"/>
      <c r="H2969" s="123"/>
      <c r="I2969" s="221"/>
      <c r="J2969" s="119"/>
      <c r="K2969" s="119"/>
      <c r="L2969" s="143"/>
      <c r="M2969" s="221"/>
      <c r="N2969" s="221"/>
      <c r="O2969" s="221"/>
      <c r="P2969" s="221"/>
    </row>
    <row r="2970" spans="2:16" x14ac:dyDescent="0.25">
      <c r="B2970" s="221"/>
      <c r="C2970" s="246"/>
      <c r="D2970" s="247"/>
      <c r="E2970" s="221"/>
      <c r="G2970" s="256"/>
      <c r="H2970" s="123"/>
      <c r="I2970" s="221"/>
      <c r="J2970" s="119"/>
      <c r="K2970" s="119"/>
      <c r="L2970" s="143"/>
      <c r="M2970" s="221"/>
      <c r="N2970" s="221"/>
      <c r="O2970" s="221"/>
      <c r="P2970" s="221"/>
    </row>
    <row r="2971" spans="2:16" x14ac:dyDescent="0.25">
      <c r="B2971" s="221"/>
      <c r="C2971" s="246"/>
      <c r="D2971" s="247"/>
      <c r="E2971" s="221"/>
      <c r="G2971" s="256"/>
      <c r="H2971" s="123"/>
      <c r="I2971" s="221"/>
      <c r="J2971" s="119"/>
      <c r="K2971" s="119"/>
      <c r="L2971" s="143"/>
      <c r="M2971" s="221"/>
      <c r="N2971" s="221"/>
      <c r="O2971" s="221"/>
      <c r="P2971" s="221"/>
    </row>
    <row r="2972" spans="2:16" x14ac:dyDescent="0.25">
      <c r="B2972" s="221"/>
      <c r="C2972" s="246"/>
      <c r="D2972" s="247"/>
      <c r="E2972" s="221"/>
      <c r="G2972" s="256"/>
      <c r="H2972" s="123"/>
      <c r="I2972" s="221"/>
      <c r="J2972" s="119"/>
      <c r="K2972" s="119"/>
      <c r="L2972" s="143"/>
      <c r="M2972" s="221"/>
      <c r="N2972" s="221"/>
      <c r="O2972" s="221"/>
      <c r="P2972" s="221"/>
    </row>
    <row r="2973" spans="2:16" x14ac:dyDescent="0.25">
      <c r="B2973" s="221"/>
      <c r="C2973" s="246"/>
      <c r="D2973" s="247"/>
      <c r="E2973" s="221"/>
      <c r="G2973" s="256"/>
      <c r="H2973" s="123"/>
      <c r="I2973" s="221"/>
      <c r="J2973" s="119"/>
      <c r="K2973" s="119"/>
      <c r="L2973" s="143"/>
      <c r="M2973" s="221"/>
      <c r="N2973" s="221"/>
      <c r="O2973" s="221"/>
      <c r="P2973" s="221"/>
    </row>
    <row r="2974" spans="2:16" x14ac:dyDescent="0.25">
      <c r="B2974" s="221"/>
      <c r="C2974" s="246"/>
      <c r="D2974" s="247"/>
      <c r="E2974" s="221"/>
      <c r="G2974" s="256"/>
      <c r="H2974" s="123"/>
      <c r="I2974" s="221"/>
      <c r="J2974" s="119"/>
      <c r="K2974" s="119"/>
      <c r="L2974" s="143"/>
      <c r="M2974" s="221"/>
      <c r="N2974" s="221"/>
      <c r="O2974" s="221"/>
      <c r="P2974" s="221"/>
    </row>
    <row r="2975" spans="2:16" x14ac:dyDescent="0.25">
      <c r="B2975" s="221"/>
      <c r="C2975" s="246"/>
      <c r="D2975" s="247"/>
      <c r="E2975" s="221"/>
      <c r="G2975" s="256"/>
      <c r="H2975" s="123"/>
      <c r="I2975" s="221"/>
      <c r="J2975" s="119"/>
      <c r="K2975" s="119"/>
      <c r="L2975" s="143"/>
      <c r="M2975" s="221"/>
      <c r="N2975" s="221"/>
      <c r="O2975" s="221"/>
      <c r="P2975" s="221"/>
    </row>
    <row r="2976" spans="2:16" x14ac:dyDescent="0.25">
      <c r="B2976" s="221"/>
      <c r="C2976" s="246"/>
      <c r="D2976" s="247"/>
      <c r="E2976" s="221"/>
      <c r="G2976" s="256"/>
      <c r="H2976" s="123"/>
      <c r="I2976" s="221"/>
      <c r="J2976" s="119"/>
      <c r="K2976" s="119"/>
      <c r="L2976" s="143"/>
      <c r="M2976" s="221"/>
      <c r="N2976" s="221"/>
      <c r="O2976" s="221"/>
      <c r="P2976" s="221"/>
    </row>
    <row r="2977" spans="2:16" x14ac:dyDescent="0.25">
      <c r="B2977" s="221"/>
      <c r="C2977" s="246"/>
      <c r="D2977" s="247"/>
      <c r="E2977" s="221"/>
      <c r="G2977" s="256"/>
      <c r="H2977" s="123"/>
      <c r="I2977" s="221"/>
      <c r="J2977" s="119"/>
      <c r="K2977" s="119"/>
      <c r="L2977" s="143"/>
      <c r="M2977" s="221"/>
      <c r="N2977" s="221"/>
      <c r="O2977" s="221"/>
      <c r="P2977" s="221"/>
    </row>
    <row r="2978" spans="2:16" x14ac:dyDescent="0.25">
      <c r="B2978" s="221"/>
      <c r="C2978" s="246"/>
      <c r="D2978" s="247"/>
      <c r="E2978" s="221"/>
      <c r="G2978" s="256"/>
      <c r="H2978" s="123"/>
      <c r="I2978" s="221"/>
      <c r="J2978" s="119"/>
      <c r="K2978" s="119"/>
      <c r="L2978" s="143"/>
      <c r="M2978" s="221"/>
      <c r="N2978" s="221"/>
      <c r="O2978" s="221"/>
      <c r="P2978" s="221"/>
    </row>
    <row r="2979" spans="2:16" x14ac:dyDescent="0.25">
      <c r="B2979" s="221"/>
      <c r="C2979" s="246"/>
      <c r="D2979" s="247"/>
      <c r="E2979" s="221"/>
      <c r="G2979" s="256"/>
      <c r="H2979" s="123"/>
      <c r="I2979" s="221"/>
      <c r="J2979" s="119"/>
      <c r="K2979" s="119"/>
      <c r="L2979" s="143"/>
      <c r="M2979" s="221"/>
      <c r="N2979" s="221"/>
      <c r="O2979" s="221"/>
      <c r="P2979" s="221"/>
    </row>
    <row r="2980" spans="2:16" x14ac:dyDescent="0.25">
      <c r="B2980" s="221"/>
      <c r="C2980" s="246"/>
      <c r="D2980" s="247"/>
      <c r="E2980" s="221"/>
      <c r="G2980" s="256"/>
      <c r="H2980" s="123"/>
      <c r="I2980" s="221"/>
      <c r="J2980" s="119"/>
      <c r="K2980" s="119"/>
      <c r="L2980" s="143"/>
      <c r="M2980" s="221"/>
      <c r="N2980" s="221"/>
      <c r="O2980" s="221"/>
      <c r="P2980" s="221"/>
    </row>
    <row r="2981" spans="2:16" x14ac:dyDescent="0.25">
      <c r="B2981" s="221"/>
      <c r="C2981" s="246"/>
      <c r="D2981" s="247"/>
      <c r="E2981" s="221"/>
      <c r="G2981" s="256"/>
      <c r="H2981" s="123"/>
      <c r="I2981" s="221"/>
      <c r="J2981" s="119"/>
      <c r="K2981" s="119"/>
      <c r="L2981" s="143"/>
      <c r="M2981" s="221"/>
      <c r="N2981" s="221"/>
      <c r="O2981" s="221"/>
      <c r="P2981" s="221"/>
    </row>
    <row r="2982" spans="2:16" x14ac:dyDescent="0.25">
      <c r="B2982" s="221"/>
      <c r="C2982" s="246"/>
      <c r="D2982" s="247"/>
      <c r="E2982" s="221"/>
      <c r="G2982" s="256"/>
      <c r="H2982" s="123"/>
      <c r="I2982" s="221"/>
      <c r="J2982" s="119"/>
      <c r="K2982" s="119"/>
      <c r="L2982" s="143"/>
      <c r="M2982" s="221"/>
      <c r="N2982" s="221"/>
      <c r="O2982" s="221"/>
      <c r="P2982" s="221"/>
    </row>
    <row r="2983" spans="2:16" x14ac:dyDescent="0.25">
      <c r="B2983" s="221"/>
      <c r="C2983" s="246"/>
      <c r="D2983" s="247"/>
      <c r="E2983" s="221"/>
      <c r="G2983" s="256"/>
      <c r="H2983" s="123"/>
      <c r="I2983" s="221"/>
      <c r="J2983" s="119"/>
      <c r="K2983" s="119"/>
      <c r="L2983" s="143"/>
      <c r="M2983" s="221"/>
      <c r="N2983" s="221"/>
      <c r="O2983" s="221"/>
      <c r="P2983" s="221"/>
    </row>
    <row r="2984" spans="2:16" x14ac:dyDescent="0.25">
      <c r="B2984" s="221"/>
      <c r="C2984" s="246"/>
      <c r="D2984" s="247"/>
      <c r="E2984" s="221"/>
      <c r="G2984" s="256"/>
      <c r="H2984" s="123"/>
      <c r="I2984" s="221"/>
      <c r="J2984" s="119"/>
      <c r="K2984" s="119"/>
      <c r="L2984" s="143"/>
      <c r="M2984" s="221"/>
      <c r="N2984" s="221"/>
      <c r="O2984" s="221"/>
      <c r="P2984" s="221"/>
    </row>
    <row r="2985" spans="2:16" x14ac:dyDescent="0.25">
      <c r="B2985" s="221"/>
      <c r="C2985" s="246"/>
      <c r="D2985" s="247"/>
      <c r="E2985" s="221"/>
      <c r="G2985" s="256"/>
      <c r="H2985" s="123"/>
      <c r="I2985" s="221"/>
      <c r="J2985" s="119"/>
      <c r="K2985" s="119"/>
      <c r="L2985" s="143"/>
      <c r="M2985" s="221"/>
      <c r="N2985" s="221"/>
      <c r="O2985" s="221"/>
      <c r="P2985" s="221"/>
    </row>
    <row r="2986" spans="2:16" x14ac:dyDescent="0.25">
      <c r="B2986" s="221"/>
      <c r="C2986" s="246"/>
      <c r="D2986" s="247"/>
      <c r="E2986" s="221"/>
      <c r="G2986" s="256"/>
      <c r="H2986" s="123"/>
      <c r="I2986" s="221"/>
      <c r="J2986" s="119"/>
      <c r="K2986" s="119"/>
      <c r="L2986" s="143"/>
      <c r="M2986" s="221"/>
      <c r="N2986" s="221"/>
      <c r="O2986" s="221"/>
      <c r="P2986" s="221"/>
    </row>
    <row r="2987" spans="2:16" x14ac:dyDescent="0.25">
      <c r="B2987" s="221"/>
      <c r="C2987" s="246"/>
      <c r="D2987" s="247"/>
      <c r="E2987" s="221"/>
      <c r="G2987" s="256"/>
      <c r="H2987" s="123"/>
      <c r="I2987" s="221"/>
      <c r="J2987" s="119"/>
      <c r="K2987" s="119"/>
      <c r="L2987" s="143"/>
      <c r="M2987" s="221"/>
      <c r="N2987" s="221"/>
      <c r="O2987" s="221"/>
      <c r="P2987" s="221"/>
    </row>
    <row r="2988" spans="2:16" x14ac:dyDescent="0.25">
      <c r="B2988" s="221"/>
      <c r="C2988" s="246"/>
      <c r="D2988" s="247"/>
      <c r="E2988" s="221"/>
      <c r="G2988" s="256"/>
      <c r="H2988" s="123"/>
      <c r="I2988" s="221"/>
      <c r="J2988" s="119"/>
      <c r="K2988" s="119"/>
      <c r="L2988" s="143"/>
      <c r="M2988" s="221"/>
      <c r="N2988" s="221"/>
      <c r="O2988" s="221"/>
      <c r="P2988" s="221"/>
    </row>
    <row r="2989" spans="2:16" x14ac:dyDescent="0.25">
      <c r="B2989" s="221"/>
      <c r="C2989" s="246"/>
      <c r="D2989" s="247"/>
      <c r="E2989" s="221"/>
      <c r="G2989" s="256"/>
      <c r="H2989" s="123"/>
      <c r="I2989" s="221"/>
      <c r="J2989" s="119"/>
      <c r="K2989" s="119"/>
      <c r="L2989" s="143"/>
      <c r="M2989" s="221"/>
      <c r="N2989" s="221"/>
      <c r="O2989" s="221"/>
      <c r="P2989" s="221"/>
    </row>
    <row r="2990" spans="2:16" x14ac:dyDescent="0.25">
      <c r="B2990" s="221"/>
      <c r="C2990" s="246"/>
      <c r="D2990" s="247"/>
      <c r="E2990" s="221"/>
      <c r="G2990" s="256"/>
      <c r="H2990" s="123"/>
      <c r="I2990" s="221"/>
      <c r="J2990" s="119"/>
      <c r="K2990" s="119"/>
      <c r="L2990" s="143"/>
      <c r="M2990" s="221"/>
      <c r="N2990" s="221"/>
      <c r="O2990" s="221"/>
      <c r="P2990" s="221"/>
    </row>
    <row r="2991" spans="2:16" x14ac:dyDescent="0.25">
      <c r="B2991" s="221"/>
      <c r="C2991" s="246"/>
      <c r="D2991" s="247"/>
      <c r="E2991" s="221"/>
      <c r="G2991" s="256"/>
      <c r="H2991" s="123"/>
      <c r="I2991" s="221"/>
      <c r="J2991" s="119"/>
      <c r="K2991" s="119"/>
      <c r="L2991" s="143"/>
      <c r="M2991" s="221"/>
      <c r="N2991" s="221"/>
      <c r="O2991" s="221"/>
      <c r="P2991" s="221"/>
    </row>
    <row r="2992" spans="2:16" x14ac:dyDescent="0.25">
      <c r="B2992" s="221"/>
      <c r="C2992" s="246"/>
      <c r="D2992" s="247"/>
      <c r="E2992" s="221"/>
      <c r="G2992" s="256"/>
      <c r="H2992" s="123"/>
      <c r="I2992" s="221"/>
      <c r="J2992" s="119"/>
      <c r="K2992" s="119"/>
      <c r="L2992" s="143"/>
      <c r="M2992" s="221"/>
      <c r="N2992" s="221"/>
      <c r="O2992" s="221"/>
      <c r="P2992" s="221"/>
    </row>
    <row r="2993" spans="2:16" x14ac:dyDescent="0.25">
      <c r="B2993" s="221"/>
      <c r="C2993" s="246"/>
      <c r="D2993" s="247"/>
      <c r="E2993" s="221"/>
      <c r="G2993" s="256"/>
      <c r="H2993" s="123"/>
      <c r="I2993" s="221"/>
      <c r="J2993" s="119"/>
      <c r="K2993" s="119"/>
      <c r="L2993" s="143"/>
      <c r="M2993" s="221"/>
      <c r="N2993" s="221"/>
      <c r="O2993" s="221"/>
      <c r="P2993" s="221"/>
    </row>
    <row r="2994" spans="2:16" x14ac:dyDescent="0.25">
      <c r="B2994" s="221"/>
      <c r="C2994" s="246"/>
      <c r="D2994" s="247"/>
      <c r="E2994" s="221"/>
      <c r="G2994" s="256"/>
      <c r="H2994" s="123"/>
      <c r="I2994" s="221"/>
      <c r="J2994" s="119"/>
      <c r="K2994" s="119"/>
      <c r="L2994" s="143"/>
      <c r="M2994" s="221"/>
      <c r="N2994" s="221"/>
      <c r="O2994" s="221"/>
      <c r="P2994" s="221"/>
    </row>
    <row r="2995" spans="2:16" x14ac:dyDescent="0.25">
      <c r="B2995" s="221"/>
      <c r="C2995" s="246"/>
      <c r="D2995" s="247"/>
      <c r="E2995" s="221"/>
      <c r="G2995" s="256"/>
      <c r="H2995" s="123"/>
      <c r="I2995" s="221"/>
      <c r="J2995" s="119"/>
      <c r="K2995" s="119"/>
      <c r="L2995" s="143"/>
      <c r="M2995" s="221"/>
      <c r="N2995" s="221"/>
      <c r="O2995" s="221"/>
      <c r="P2995" s="221"/>
    </row>
    <row r="2996" spans="2:16" x14ac:dyDescent="0.25">
      <c r="B2996" s="221"/>
      <c r="C2996" s="246"/>
      <c r="D2996" s="247"/>
      <c r="E2996" s="221"/>
      <c r="G2996" s="256"/>
      <c r="H2996" s="123"/>
      <c r="I2996" s="221"/>
      <c r="J2996" s="119"/>
      <c r="K2996" s="119"/>
      <c r="L2996" s="143"/>
      <c r="M2996" s="221"/>
      <c r="N2996" s="221"/>
      <c r="O2996" s="221"/>
      <c r="P2996" s="221"/>
    </row>
    <row r="2997" spans="2:16" x14ac:dyDescent="0.25">
      <c r="B2997" s="221"/>
      <c r="C2997" s="246"/>
      <c r="D2997" s="247"/>
      <c r="E2997" s="221"/>
      <c r="G2997" s="256"/>
      <c r="H2997" s="123"/>
      <c r="I2997" s="221"/>
      <c r="J2997" s="119"/>
      <c r="K2997" s="119"/>
      <c r="L2997" s="143"/>
      <c r="M2997" s="221"/>
      <c r="N2997" s="221"/>
      <c r="O2997" s="221"/>
      <c r="P2997" s="221"/>
    </row>
    <row r="2998" spans="2:16" x14ac:dyDescent="0.25">
      <c r="B2998" s="221"/>
      <c r="C2998" s="246"/>
      <c r="D2998" s="247"/>
      <c r="E2998" s="221"/>
      <c r="G2998" s="256"/>
      <c r="H2998" s="123"/>
      <c r="I2998" s="221"/>
      <c r="J2998" s="119"/>
      <c r="K2998" s="119"/>
      <c r="L2998" s="143"/>
      <c r="M2998" s="221"/>
      <c r="N2998" s="221"/>
      <c r="O2998" s="221"/>
      <c r="P2998" s="221"/>
    </row>
    <row r="2999" spans="2:16" x14ac:dyDescent="0.25">
      <c r="B2999" s="221"/>
      <c r="C2999" s="246"/>
      <c r="D2999" s="247"/>
      <c r="E2999" s="221"/>
      <c r="G2999" s="256"/>
      <c r="H2999" s="123"/>
      <c r="I2999" s="221"/>
      <c r="J2999" s="119"/>
      <c r="K2999" s="119"/>
      <c r="L2999" s="143"/>
      <c r="M2999" s="221"/>
      <c r="N2999" s="221"/>
      <c r="O2999" s="221"/>
      <c r="P2999" s="221"/>
    </row>
    <row r="3000" spans="2:16" x14ac:dyDescent="0.25">
      <c r="B3000" s="221"/>
      <c r="C3000" s="246"/>
      <c r="D3000" s="247"/>
      <c r="E3000" s="221"/>
      <c r="G3000" s="256"/>
      <c r="H3000" s="123"/>
      <c r="I3000" s="221"/>
      <c r="J3000" s="119"/>
      <c r="K3000" s="119"/>
      <c r="L3000" s="143"/>
      <c r="M3000" s="221"/>
      <c r="N3000" s="221"/>
      <c r="O3000" s="221"/>
      <c r="P3000" s="221"/>
    </row>
    <row r="3001" spans="2:16" x14ac:dyDescent="0.25">
      <c r="B3001" s="221"/>
      <c r="C3001" s="246"/>
      <c r="D3001" s="247"/>
      <c r="E3001" s="221"/>
      <c r="G3001" s="256"/>
      <c r="H3001" s="123"/>
      <c r="I3001" s="221"/>
      <c r="J3001" s="119"/>
      <c r="K3001" s="119"/>
      <c r="L3001" s="143"/>
      <c r="M3001" s="221"/>
      <c r="N3001" s="221"/>
      <c r="O3001" s="221"/>
      <c r="P3001" s="221"/>
    </row>
    <row r="3002" spans="2:16" x14ac:dyDescent="0.25">
      <c r="B3002" s="221"/>
      <c r="C3002" s="246"/>
      <c r="D3002" s="247"/>
      <c r="E3002" s="221"/>
      <c r="G3002" s="256"/>
      <c r="H3002" s="123"/>
      <c r="I3002" s="221"/>
      <c r="J3002" s="119"/>
      <c r="K3002" s="119"/>
      <c r="L3002" s="143"/>
      <c r="M3002" s="221"/>
      <c r="N3002" s="221"/>
      <c r="O3002" s="221"/>
      <c r="P3002" s="221"/>
    </row>
    <row r="3003" spans="2:16" x14ac:dyDescent="0.25">
      <c r="B3003" s="221"/>
      <c r="C3003" s="246"/>
      <c r="D3003" s="247"/>
      <c r="E3003" s="221"/>
      <c r="G3003" s="256"/>
      <c r="H3003" s="123"/>
      <c r="I3003" s="221"/>
      <c r="J3003" s="119"/>
      <c r="K3003" s="119"/>
      <c r="L3003" s="143"/>
      <c r="M3003" s="221"/>
      <c r="N3003" s="221"/>
      <c r="O3003" s="221"/>
      <c r="P3003" s="221"/>
    </row>
    <row r="3004" spans="2:16" x14ac:dyDescent="0.25">
      <c r="B3004" s="221"/>
      <c r="C3004" s="246"/>
      <c r="D3004" s="247"/>
      <c r="E3004" s="221"/>
      <c r="G3004" s="256"/>
      <c r="H3004" s="123"/>
      <c r="I3004" s="221"/>
      <c r="J3004" s="119"/>
      <c r="K3004" s="119"/>
      <c r="L3004" s="143"/>
      <c r="M3004" s="221"/>
      <c r="N3004" s="221"/>
      <c r="O3004" s="221"/>
      <c r="P3004" s="221"/>
    </row>
    <row r="3005" spans="2:16" x14ac:dyDescent="0.25">
      <c r="B3005" s="221"/>
      <c r="C3005" s="246"/>
      <c r="D3005" s="247"/>
      <c r="E3005" s="221"/>
      <c r="G3005" s="256"/>
      <c r="H3005" s="123"/>
      <c r="I3005" s="221"/>
      <c r="J3005" s="119"/>
      <c r="K3005" s="119"/>
      <c r="L3005" s="143"/>
      <c r="M3005" s="221"/>
      <c r="N3005" s="221"/>
      <c r="O3005" s="221"/>
      <c r="P3005" s="221"/>
    </row>
    <row r="3006" spans="2:16" x14ac:dyDescent="0.25">
      <c r="B3006" s="221"/>
      <c r="C3006" s="246"/>
      <c r="D3006" s="247"/>
      <c r="E3006" s="221"/>
      <c r="G3006" s="256"/>
      <c r="H3006" s="123"/>
      <c r="I3006" s="221"/>
      <c r="J3006" s="119"/>
      <c r="K3006" s="119"/>
      <c r="L3006" s="143"/>
      <c r="M3006" s="221"/>
      <c r="N3006" s="221"/>
      <c r="O3006" s="221"/>
      <c r="P3006" s="221"/>
    </row>
    <row r="3007" spans="2:16" x14ac:dyDescent="0.25">
      <c r="B3007" s="221"/>
      <c r="C3007" s="246"/>
      <c r="D3007" s="247"/>
      <c r="E3007" s="221"/>
      <c r="G3007" s="256"/>
      <c r="H3007" s="123"/>
      <c r="I3007" s="221"/>
      <c r="J3007" s="119"/>
      <c r="K3007" s="119"/>
      <c r="L3007" s="143"/>
      <c r="M3007" s="221"/>
      <c r="N3007" s="221"/>
      <c r="O3007" s="221"/>
      <c r="P3007" s="221"/>
    </row>
    <row r="3008" spans="2:16" x14ac:dyDescent="0.25">
      <c r="B3008" s="221"/>
      <c r="C3008" s="246"/>
      <c r="D3008" s="247"/>
      <c r="E3008" s="221"/>
      <c r="G3008" s="256"/>
      <c r="H3008" s="123"/>
      <c r="I3008" s="221"/>
      <c r="J3008" s="119"/>
      <c r="K3008" s="119"/>
      <c r="L3008" s="143"/>
      <c r="M3008" s="221"/>
      <c r="N3008" s="221"/>
      <c r="O3008" s="221"/>
      <c r="P3008" s="221"/>
    </row>
    <row r="3009" spans="2:16" x14ac:dyDescent="0.25">
      <c r="B3009" s="221"/>
      <c r="C3009" s="246"/>
      <c r="D3009" s="247"/>
      <c r="E3009" s="221"/>
      <c r="G3009" s="256"/>
      <c r="H3009" s="123"/>
      <c r="I3009" s="221"/>
      <c r="J3009" s="119"/>
      <c r="K3009" s="119"/>
      <c r="L3009" s="143"/>
      <c r="M3009" s="221"/>
      <c r="N3009" s="221"/>
      <c r="O3009" s="221"/>
      <c r="P3009" s="221"/>
    </row>
    <row r="3010" spans="2:16" x14ac:dyDescent="0.25">
      <c r="B3010" s="221"/>
      <c r="C3010" s="246"/>
      <c r="D3010" s="247"/>
      <c r="E3010" s="221"/>
      <c r="G3010" s="256"/>
      <c r="H3010" s="123"/>
      <c r="I3010" s="221"/>
      <c r="J3010" s="119"/>
      <c r="K3010" s="119"/>
      <c r="L3010" s="143"/>
      <c r="M3010" s="221"/>
      <c r="N3010" s="221"/>
      <c r="O3010" s="221"/>
      <c r="P3010" s="221"/>
    </row>
    <row r="3011" spans="2:16" x14ac:dyDescent="0.25">
      <c r="B3011" s="221"/>
      <c r="C3011" s="246"/>
      <c r="D3011" s="247"/>
      <c r="E3011" s="221"/>
      <c r="G3011" s="256"/>
      <c r="H3011" s="123"/>
      <c r="I3011" s="221"/>
      <c r="J3011" s="119"/>
      <c r="K3011" s="119"/>
      <c r="L3011" s="143"/>
      <c r="M3011" s="221"/>
      <c r="N3011" s="221"/>
      <c r="O3011" s="221"/>
      <c r="P3011" s="221"/>
    </row>
    <row r="3012" spans="2:16" x14ac:dyDescent="0.25">
      <c r="B3012" s="221"/>
      <c r="C3012" s="246"/>
      <c r="D3012" s="247"/>
      <c r="E3012" s="221"/>
      <c r="G3012" s="256"/>
      <c r="H3012" s="123"/>
      <c r="I3012" s="221"/>
      <c r="J3012" s="119"/>
      <c r="K3012" s="119"/>
      <c r="L3012" s="143"/>
      <c r="M3012" s="221"/>
      <c r="N3012" s="221"/>
      <c r="O3012" s="221"/>
      <c r="P3012" s="221"/>
    </row>
    <row r="3013" spans="2:16" x14ac:dyDescent="0.25">
      <c r="B3013" s="221"/>
      <c r="C3013" s="246"/>
      <c r="D3013" s="247"/>
      <c r="E3013" s="221"/>
      <c r="G3013" s="256"/>
      <c r="H3013" s="123"/>
      <c r="I3013" s="221"/>
      <c r="J3013" s="119"/>
      <c r="K3013" s="119"/>
      <c r="L3013" s="143"/>
      <c r="M3013" s="221"/>
      <c r="N3013" s="221"/>
      <c r="O3013" s="221"/>
      <c r="P3013" s="221"/>
    </row>
    <row r="3014" spans="2:16" x14ac:dyDescent="0.25">
      <c r="B3014" s="221"/>
      <c r="C3014" s="246"/>
      <c r="D3014" s="247"/>
      <c r="E3014" s="221"/>
      <c r="G3014" s="256"/>
      <c r="H3014" s="123"/>
      <c r="I3014" s="221"/>
      <c r="J3014" s="119"/>
      <c r="K3014" s="119"/>
      <c r="L3014" s="143"/>
      <c r="M3014" s="221"/>
      <c r="N3014" s="221"/>
      <c r="O3014" s="221"/>
      <c r="P3014" s="221"/>
    </row>
    <row r="3015" spans="2:16" x14ac:dyDescent="0.25">
      <c r="B3015" s="221"/>
      <c r="C3015" s="246"/>
      <c r="D3015" s="247"/>
      <c r="E3015" s="221"/>
      <c r="G3015" s="256"/>
      <c r="H3015" s="123"/>
      <c r="I3015" s="221"/>
      <c r="J3015" s="119"/>
      <c r="K3015" s="119"/>
      <c r="L3015" s="143"/>
      <c r="M3015" s="221"/>
      <c r="N3015" s="221"/>
      <c r="O3015" s="221"/>
      <c r="P3015" s="221"/>
    </row>
    <row r="3016" spans="2:16" x14ac:dyDescent="0.25">
      <c r="B3016" s="221"/>
      <c r="C3016" s="246"/>
      <c r="D3016" s="247"/>
      <c r="E3016" s="221"/>
      <c r="G3016" s="256"/>
      <c r="H3016" s="123"/>
      <c r="I3016" s="221"/>
      <c r="J3016" s="119"/>
      <c r="K3016" s="119"/>
      <c r="L3016" s="143"/>
      <c r="M3016" s="221"/>
      <c r="N3016" s="221"/>
      <c r="O3016" s="221"/>
      <c r="P3016" s="221"/>
    </row>
    <row r="3017" spans="2:16" x14ac:dyDescent="0.25">
      <c r="B3017" s="221"/>
      <c r="C3017" s="246"/>
      <c r="D3017" s="247"/>
      <c r="E3017" s="221"/>
      <c r="G3017" s="256"/>
      <c r="H3017" s="123"/>
      <c r="I3017" s="221"/>
      <c r="J3017" s="119"/>
      <c r="K3017" s="119"/>
      <c r="L3017" s="143"/>
      <c r="M3017" s="221"/>
      <c r="N3017" s="221"/>
      <c r="O3017" s="221"/>
      <c r="P3017" s="221"/>
    </row>
    <row r="3018" spans="2:16" x14ac:dyDescent="0.25">
      <c r="B3018" s="221"/>
      <c r="C3018" s="246"/>
      <c r="D3018" s="247"/>
      <c r="E3018" s="221"/>
      <c r="G3018" s="256"/>
      <c r="H3018" s="123"/>
      <c r="I3018" s="221"/>
      <c r="J3018" s="119"/>
      <c r="K3018" s="119"/>
      <c r="L3018" s="143"/>
      <c r="M3018" s="221"/>
      <c r="N3018" s="221"/>
      <c r="O3018" s="221"/>
      <c r="P3018" s="221"/>
    </row>
    <row r="3019" spans="2:16" x14ac:dyDescent="0.25">
      <c r="B3019" s="221"/>
      <c r="C3019" s="246"/>
      <c r="D3019" s="247"/>
      <c r="E3019" s="221"/>
      <c r="G3019" s="256"/>
      <c r="H3019" s="123"/>
      <c r="I3019" s="221"/>
      <c r="J3019" s="119"/>
      <c r="K3019" s="119"/>
      <c r="L3019" s="143"/>
      <c r="M3019" s="221"/>
      <c r="N3019" s="221"/>
      <c r="O3019" s="221"/>
      <c r="P3019" s="221"/>
    </row>
    <row r="3020" spans="2:16" x14ac:dyDescent="0.25">
      <c r="B3020" s="221"/>
      <c r="C3020" s="246"/>
      <c r="D3020" s="247"/>
      <c r="E3020" s="221"/>
      <c r="G3020" s="256"/>
      <c r="H3020" s="123"/>
      <c r="I3020" s="221"/>
      <c r="J3020" s="119"/>
      <c r="K3020" s="119"/>
      <c r="L3020" s="143"/>
      <c r="M3020" s="221"/>
      <c r="N3020" s="221"/>
      <c r="O3020" s="221"/>
      <c r="P3020" s="221"/>
    </row>
    <row r="3021" spans="2:16" x14ac:dyDescent="0.25">
      <c r="B3021" s="221"/>
      <c r="C3021" s="246"/>
      <c r="D3021" s="247"/>
      <c r="E3021" s="221"/>
      <c r="G3021" s="256"/>
      <c r="H3021" s="123"/>
      <c r="I3021" s="221"/>
      <c r="J3021" s="119"/>
      <c r="K3021" s="119"/>
      <c r="L3021" s="143"/>
      <c r="M3021" s="221"/>
      <c r="N3021" s="221"/>
      <c r="O3021" s="221"/>
      <c r="P3021" s="221"/>
    </row>
    <row r="3022" spans="2:16" x14ac:dyDescent="0.25">
      <c r="B3022" s="221"/>
      <c r="C3022" s="246"/>
      <c r="D3022" s="247"/>
      <c r="E3022" s="221"/>
      <c r="G3022" s="256"/>
      <c r="H3022" s="123"/>
      <c r="I3022" s="221"/>
      <c r="J3022" s="119"/>
      <c r="K3022" s="119"/>
      <c r="L3022" s="143"/>
      <c r="M3022" s="221"/>
      <c r="N3022" s="221"/>
      <c r="O3022" s="221"/>
      <c r="P3022" s="221"/>
    </row>
    <row r="3023" spans="2:16" x14ac:dyDescent="0.25">
      <c r="B3023" s="221"/>
      <c r="C3023" s="246"/>
      <c r="D3023" s="247"/>
      <c r="E3023" s="221"/>
      <c r="G3023" s="256"/>
      <c r="H3023" s="123"/>
      <c r="I3023" s="221"/>
      <c r="J3023" s="119"/>
      <c r="K3023" s="119"/>
      <c r="L3023" s="143"/>
      <c r="M3023" s="221"/>
      <c r="N3023" s="221"/>
      <c r="O3023" s="221"/>
      <c r="P3023" s="221"/>
    </row>
    <row r="3024" spans="2:16" x14ac:dyDescent="0.25">
      <c r="B3024" s="221"/>
      <c r="C3024" s="246"/>
      <c r="D3024" s="247"/>
      <c r="E3024" s="221"/>
      <c r="G3024" s="256"/>
      <c r="H3024" s="123"/>
      <c r="I3024" s="221"/>
      <c r="J3024" s="119"/>
      <c r="K3024" s="119"/>
      <c r="L3024" s="143"/>
      <c r="M3024" s="221"/>
      <c r="N3024" s="221"/>
      <c r="O3024" s="221"/>
      <c r="P3024" s="221"/>
    </row>
    <row r="3025" spans="2:16" x14ac:dyDescent="0.25">
      <c r="B3025" s="221"/>
      <c r="C3025" s="246"/>
      <c r="D3025" s="247"/>
      <c r="E3025" s="221"/>
      <c r="G3025" s="256"/>
      <c r="H3025" s="123"/>
      <c r="I3025" s="221"/>
      <c r="J3025" s="119"/>
      <c r="K3025" s="119"/>
      <c r="L3025" s="143"/>
      <c r="M3025" s="221"/>
      <c r="N3025" s="221"/>
      <c r="O3025" s="221"/>
      <c r="P3025" s="221"/>
    </row>
    <row r="3026" spans="2:16" x14ac:dyDescent="0.25">
      <c r="B3026" s="221"/>
      <c r="C3026" s="246"/>
      <c r="D3026" s="247"/>
      <c r="E3026" s="221"/>
      <c r="G3026" s="256"/>
      <c r="H3026" s="123"/>
      <c r="I3026" s="221"/>
      <c r="J3026" s="119"/>
      <c r="K3026" s="119"/>
      <c r="L3026" s="143"/>
      <c r="M3026" s="221"/>
      <c r="N3026" s="221"/>
      <c r="O3026" s="221"/>
      <c r="P3026" s="221"/>
    </row>
    <row r="3027" spans="2:16" x14ac:dyDescent="0.25">
      <c r="B3027" s="221"/>
      <c r="C3027" s="246"/>
      <c r="D3027" s="247"/>
      <c r="E3027" s="221"/>
      <c r="G3027" s="256"/>
      <c r="H3027" s="123"/>
      <c r="I3027" s="221"/>
      <c r="J3027" s="119"/>
      <c r="K3027" s="119"/>
      <c r="L3027" s="143"/>
      <c r="M3027" s="221"/>
      <c r="N3027" s="221"/>
      <c r="O3027" s="221"/>
      <c r="P3027" s="221"/>
    </row>
    <row r="3028" spans="2:16" x14ac:dyDescent="0.25">
      <c r="B3028" s="221"/>
      <c r="C3028" s="246"/>
      <c r="D3028" s="247"/>
      <c r="E3028" s="221"/>
      <c r="G3028" s="256"/>
      <c r="H3028" s="123"/>
      <c r="I3028" s="221"/>
      <c r="J3028" s="119"/>
      <c r="K3028" s="119"/>
      <c r="L3028" s="143"/>
      <c r="M3028" s="221"/>
      <c r="N3028" s="221"/>
      <c r="O3028" s="221"/>
      <c r="P3028" s="221"/>
    </row>
    <row r="3029" spans="2:16" x14ac:dyDescent="0.25">
      <c r="B3029" s="221"/>
      <c r="C3029" s="246"/>
      <c r="D3029" s="247"/>
      <c r="E3029" s="221"/>
      <c r="G3029" s="256"/>
      <c r="H3029" s="123"/>
      <c r="I3029" s="221"/>
      <c r="J3029" s="119"/>
      <c r="K3029" s="119"/>
      <c r="L3029" s="143"/>
      <c r="M3029" s="221"/>
      <c r="N3029" s="221"/>
      <c r="O3029" s="221"/>
      <c r="P3029" s="221"/>
    </row>
    <row r="3030" spans="2:16" x14ac:dyDescent="0.25">
      <c r="B3030" s="221"/>
      <c r="C3030" s="246"/>
      <c r="D3030" s="247"/>
      <c r="E3030" s="221"/>
      <c r="G3030" s="256"/>
      <c r="H3030" s="123"/>
      <c r="I3030" s="221"/>
      <c r="J3030" s="119"/>
      <c r="K3030" s="119"/>
      <c r="L3030" s="143"/>
      <c r="M3030" s="221"/>
      <c r="N3030" s="221"/>
      <c r="O3030" s="221"/>
      <c r="P3030" s="221"/>
    </row>
    <row r="3031" spans="2:16" x14ac:dyDescent="0.25">
      <c r="B3031" s="221"/>
      <c r="C3031" s="246"/>
      <c r="D3031" s="247"/>
      <c r="E3031" s="221"/>
      <c r="G3031" s="256"/>
      <c r="H3031" s="123"/>
      <c r="I3031" s="221"/>
      <c r="J3031" s="119"/>
      <c r="K3031" s="119"/>
      <c r="L3031" s="143"/>
      <c r="M3031" s="221"/>
      <c r="N3031" s="221"/>
      <c r="O3031" s="221"/>
      <c r="P3031" s="221"/>
    </row>
    <row r="3032" spans="2:16" x14ac:dyDescent="0.25">
      <c r="B3032" s="221"/>
      <c r="C3032" s="246"/>
      <c r="D3032" s="247"/>
      <c r="E3032" s="221"/>
      <c r="G3032" s="256"/>
      <c r="H3032" s="123"/>
      <c r="I3032" s="221"/>
      <c r="J3032" s="119"/>
      <c r="K3032" s="119"/>
      <c r="L3032" s="143"/>
      <c r="M3032" s="221"/>
      <c r="N3032" s="221"/>
      <c r="O3032" s="221"/>
      <c r="P3032" s="221"/>
    </row>
    <row r="3033" spans="2:16" x14ac:dyDescent="0.25">
      <c r="B3033" s="221"/>
      <c r="C3033" s="246"/>
      <c r="D3033" s="247"/>
      <c r="E3033" s="221"/>
      <c r="G3033" s="256"/>
      <c r="H3033" s="123"/>
      <c r="I3033" s="221"/>
      <c r="J3033" s="119"/>
      <c r="K3033" s="119"/>
      <c r="L3033" s="143"/>
      <c r="M3033" s="221"/>
      <c r="N3033" s="221"/>
      <c r="O3033" s="221"/>
      <c r="P3033" s="221"/>
    </row>
    <row r="3034" spans="2:16" x14ac:dyDescent="0.25">
      <c r="B3034" s="221"/>
      <c r="C3034" s="246"/>
      <c r="D3034" s="247"/>
      <c r="E3034" s="221"/>
      <c r="G3034" s="256"/>
      <c r="H3034" s="123"/>
      <c r="I3034" s="221"/>
      <c r="J3034" s="119"/>
      <c r="K3034" s="119"/>
      <c r="L3034" s="143"/>
      <c r="M3034" s="221"/>
      <c r="N3034" s="221"/>
      <c r="O3034" s="221"/>
      <c r="P3034" s="221"/>
    </row>
    <row r="3035" spans="2:16" x14ac:dyDescent="0.25">
      <c r="B3035" s="221"/>
      <c r="C3035" s="246"/>
      <c r="D3035" s="247"/>
      <c r="E3035" s="221"/>
      <c r="G3035" s="256"/>
      <c r="H3035" s="123"/>
      <c r="I3035" s="221"/>
      <c r="J3035" s="119"/>
      <c r="K3035" s="119"/>
      <c r="L3035" s="143"/>
      <c r="M3035" s="221"/>
      <c r="N3035" s="221"/>
      <c r="O3035" s="221"/>
      <c r="P3035" s="221"/>
    </row>
    <row r="3036" spans="2:16" x14ac:dyDescent="0.25">
      <c r="B3036" s="221"/>
      <c r="C3036" s="246"/>
      <c r="D3036" s="247"/>
      <c r="E3036" s="221"/>
      <c r="G3036" s="256"/>
      <c r="H3036" s="123"/>
      <c r="I3036" s="221"/>
      <c r="J3036" s="119"/>
      <c r="K3036" s="119"/>
      <c r="L3036" s="143"/>
      <c r="M3036" s="221"/>
      <c r="N3036" s="221"/>
      <c r="O3036" s="221"/>
      <c r="P3036" s="221"/>
    </row>
    <row r="3037" spans="2:16" x14ac:dyDescent="0.25">
      <c r="B3037" s="221"/>
      <c r="C3037" s="246"/>
      <c r="D3037" s="247"/>
      <c r="E3037" s="221"/>
      <c r="G3037" s="256"/>
      <c r="H3037" s="123"/>
      <c r="I3037" s="221"/>
      <c r="J3037" s="119"/>
      <c r="K3037" s="119"/>
      <c r="L3037" s="143"/>
      <c r="M3037" s="221"/>
      <c r="N3037" s="221"/>
      <c r="O3037" s="221"/>
      <c r="P3037" s="221"/>
    </row>
    <row r="3038" spans="2:16" x14ac:dyDescent="0.25">
      <c r="B3038" s="221"/>
      <c r="C3038" s="246"/>
      <c r="D3038" s="247"/>
      <c r="E3038" s="221"/>
      <c r="G3038" s="256"/>
      <c r="H3038" s="123"/>
      <c r="I3038" s="221"/>
      <c r="J3038" s="119"/>
      <c r="K3038" s="119"/>
      <c r="L3038" s="143"/>
      <c r="M3038" s="221"/>
      <c r="N3038" s="221"/>
      <c r="O3038" s="221"/>
      <c r="P3038" s="221"/>
    </row>
    <row r="3039" spans="2:16" x14ac:dyDescent="0.25">
      <c r="B3039" s="221"/>
      <c r="C3039" s="246"/>
      <c r="D3039" s="247"/>
      <c r="E3039" s="221"/>
      <c r="G3039" s="256"/>
      <c r="H3039" s="123"/>
      <c r="I3039" s="221"/>
      <c r="J3039" s="119"/>
      <c r="K3039" s="119"/>
      <c r="L3039" s="143"/>
      <c r="M3039" s="221"/>
      <c r="N3039" s="221"/>
      <c r="O3039" s="221"/>
      <c r="P3039" s="221"/>
    </row>
    <row r="3040" spans="2:16" x14ac:dyDescent="0.25">
      <c r="B3040" s="221"/>
      <c r="C3040" s="246"/>
      <c r="D3040" s="247"/>
      <c r="E3040" s="221"/>
      <c r="G3040" s="256"/>
      <c r="H3040" s="123"/>
      <c r="I3040" s="221"/>
      <c r="J3040" s="119"/>
      <c r="K3040" s="119"/>
      <c r="L3040" s="143"/>
      <c r="M3040" s="221"/>
      <c r="N3040" s="221"/>
      <c r="O3040" s="221"/>
      <c r="P3040" s="221"/>
    </row>
    <row r="3041" spans="2:16" x14ac:dyDescent="0.25">
      <c r="B3041" s="221"/>
      <c r="C3041" s="246"/>
      <c r="D3041" s="247"/>
      <c r="E3041" s="221"/>
      <c r="G3041" s="256"/>
      <c r="H3041" s="123"/>
      <c r="I3041" s="221"/>
      <c r="J3041" s="119"/>
      <c r="K3041" s="119"/>
      <c r="L3041" s="143"/>
      <c r="M3041" s="221"/>
      <c r="N3041" s="221"/>
      <c r="O3041" s="221"/>
      <c r="P3041" s="221"/>
    </row>
    <row r="3042" spans="2:16" x14ac:dyDescent="0.25">
      <c r="B3042" s="221"/>
      <c r="C3042" s="246"/>
      <c r="D3042" s="247"/>
      <c r="E3042" s="221"/>
      <c r="G3042" s="256"/>
      <c r="H3042" s="123"/>
      <c r="I3042" s="221"/>
      <c r="J3042" s="119"/>
      <c r="K3042" s="119"/>
      <c r="L3042" s="143"/>
      <c r="M3042" s="221"/>
      <c r="N3042" s="221"/>
      <c r="O3042" s="221"/>
      <c r="P3042" s="221"/>
    </row>
    <row r="3043" spans="2:16" x14ac:dyDescent="0.25">
      <c r="B3043" s="221"/>
      <c r="C3043" s="246"/>
      <c r="D3043" s="247"/>
      <c r="E3043" s="221"/>
      <c r="G3043" s="256"/>
      <c r="H3043" s="123"/>
      <c r="I3043" s="221"/>
      <c r="J3043" s="119"/>
      <c r="K3043" s="119"/>
      <c r="L3043" s="143"/>
      <c r="M3043" s="221"/>
      <c r="N3043" s="221"/>
      <c r="O3043" s="221"/>
      <c r="P3043" s="221"/>
    </row>
    <row r="3044" spans="2:16" x14ac:dyDescent="0.25">
      <c r="B3044" s="221"/>
      <c r="C3044" s="246"/>
      <c r="D3044" s="247"/>
      <c r="E3044" s="221"/>
      <c r="G3044" s="256"/>
      <c r="H3044" s="123"/>
      <c r="I3044" s="221"/>
      <c r="J3044" s="119"/>
      <c r="K3044" s="119"/>
      <c r="L3044" s="143"/>
      <c r="M3044" s="221"/>
      <c r="N3044" s="221"/>
      <c r="O3044" s="221"/>
      <c r="P3044" s="221"/>
    </row>
    <row r="3045" spans="2:16" x14ac:dyDescent="0.25">
      <c r="B3045" s="221"/>
      <c r="C3045" s="246"/>
      <c r="D3045" s="247"/>
      <c r="E3045" s="221"/>
      <c r="G3045" s="256"/>
      <c r="H3045" s="123"/>
      <c r="I3045" s="221"/>
      <c r="J3045" s="119"/>
      <c r="K3045" s="119"/>
      <c r="L3045" s="143"/>
      <c r="M3045" s="221"/>
      <c r="N3045" s="221"/>
      <c r="O3045" s="221"/>
      <c r="P3045" s="221"/>
    </row>
    <row r="3046" spans="2:16" x14ac:dyDescent="0.25">
      <c r="B3046" s="221"/>
      <c r="C3046" s="246"/>
      <c r="D3046" s="247"/>
      <c r="E3046" s="221"/>
      <c r="G3046" s="256"/>
      <c r="H3046" s="123"/>
      <c r="I3046" s="221"/>
      <c r="J3046" s="119"/>
      <c r="K3046" s="119"/>
      <c r="L3046" s="143"/>
      <c r="M3046" s="221"/>
      <c r="N3046" s="221"/>
      <c r="O3046" s="221"/>
      <c r="P3046" s="221"/>
    </row>
    <row r="3047" spans="2:16" x14ac:dyDescent="0.25">
      <c r="B3047" s="221"/>
      <c r="C3047" s="246"/>
      <c r="D3047" s="247"/>
      <c r="E3047" s="221"/>
      <c r="G3047" s="256"/>
      <c r="H3047" s="123"/>
      <c r="I3047" s="221"/>
      <c r="J3047" s="119"/>
      <c r="K3047" s="119"/>
      <c r="L3047" s="143"/>
      <c r="M3047" s="221"/>
      <c r="N3047" s="221"/>
      <c r="O3047" s="221"/>
      <c r="P3047" s="221"/>
    </row>
    <row r="3048" spans="2:16" x14ac:dyDescent="0.25">
      <c r="B3048" s="221"/>
      <c r="C3048" s="246"/>
      <c r="D3048" s="247"/>
      <c r="E3048" s="221"/>
      <c r="G3048" s="256"/>
      <c r="H3048" s="123"/>
      <c r="I3048" s="221"/>
      <c r="J3048" s="119"/>
      <c r="K3048" s="119"/>
      <c r="L3048" s="143"/>
      <c r="M3048" s="221"/>
      <c r="N3048" s="221"/>
      <c r="O3048" s="221"/>
      <c r="P3048" s="221"/>
    </row>
    <row r="3049" spans="2:16" x14ac:dyDescent="0.25">
      <c r="B3049" s="221"/>
      <c r="C3049" s="246"/>
      <c r="D3049" s="247"/>
      <c r="E3049" s="221"/>
      <c r="G3049" s="256"/>
      <c r="H3049" s="123"/>
      <c r="I3049" s="221"/>
      <c r="J3049" s="119"/>
      <c r="K3049" s="119"/>
      <c r="L3049" s="143"/>
      <c r="M3049" s="221"/>
      <c r="N3049" s="221"/>
      <c r="O3049" s="221"/>
      <c r="P3049" s="221"/>
    </row>
    <row r="3050" spans="2:16" x14ac:dyDescent="0.25">
      <c r="B3050" s="221"/>
      <c r="C3050" s="246"/>
      <c r="D3050" s="247"/>
      <c r="E3050" s="221"/>
      <c r="G3050" s="256"/>
      <c r="H3050" s="123"/>
      <c r="I3050" s="221"/>
      <c r="J3050" s="119"/>
      <c r="K3050" s="119"/>
      <c r="L3050" s="143"/>
      <c r="M3050" s="221"/>
      <c r="N3050" s="221"/>
      <c r="O3050" s="221"/>
      <c r="P3050" s="221"/>
    </row>
    <row r="3051" spans="2:16" x14ac:dyDescent="0.25">
      <c r="B3051" s="221"/>
      <c r="C3051" s="246"/>
      <c r="D3051" s="247"/>
      <c r="E3051" s="221"/>
      <c r="G3051" s="256"/>
      <c r="H3051" s="123"/>
      <c r="I3051" s="221"/>
      <c r="J3051" s="119"/>
      <c r="K3051" s="119"/>
      <c r="L3051" s="143"/>
      <c r="M3051" s="221"/>
      <c r="N3051" s="221"/>
      <c r="O3051" s="221"/>
      <c r="P3051" s="221"/>
    </row>
    <row r="3052" spans="2:16" x14ac:dyDescent="0.25">
      <c r="B3052" s="221"/>
      <c r="C3052" s="246"/>
      <c r="D3052" s="247"/>
      <c r="E3052" s="221"/>
      <c r="G3052" s="256"/>
      <c r="H3052" s="123"/>
      <c r="I3052" s="221"/>
      <c r="J3052" s="119"/>
      <c r="K3052" s="119"/>
      <c r="L3052" s="143"/>
      <c r="M3052" s="221"/>
      <c r="N3052" s="221"/>
      <c r="O3052" s="221"/>
      <c r="P3052" s="221"/>
    </row>
    <row r="3053" spans="2:16" x14ac:dyDescent="0.25">
      <c r="B3053" s="221"/>
      <c r="C3053" s="246"/>
      <c r="D3053" s="247"/>
      <c r="E3053" s="221"/>
      <c r="G3053" s="256"/>
      <c r="H3053" s="123"/>
      <c r="I3053" s="221"/>
      <c r="J3053" s="119"/>
      <c r="K3053" s="119"/>
      <c r="L3053" s="143"/>
      <c r="M3053" s="221"/>
      <c r="N3053" s="221"/>
      <c r="O3053" s="221"/>
      <c r="P3053" s="221"/>
    </row>
    <row r="3054" spans="2:16" x14ac:dyDescent="0.25">
      <c r="B3054" s="221"/>
      <c r="C3054" s="246"/>
      <c r="D3054" s="247"/>
      <c r="E3054" s="221"/>
      <c r="G3054" s="256"/>
      <c r="H3054" s="123"/>
      <c r="I3054" s="221"/>
      <c r="J3054" s="119"/>
      <c r="K3054" s="119"/>
      <c r="L3054" s="143"/>
      <c r="M3054" s="221"/>
      <c r="N3054" s="221"/>
      <c r="O3054" s="221"/>
      <c r="P3054" s="221"/>
    </row>
    <row r="3055" spans="2:16" x14ac:dyDescent="0.25">
      <c r="B3055" s="221"/>
      <c r="C3055" s="246"/>
      <c r="D3055" s="247"/>
      <c r="E3055" s="221"/>
      <c r="G3055" s="256"/>
      <c r="H3055" s="123"/>
      <c r="I3055" s="221"/>
      <c r="J3055" s="119"/>
      <c r="K3055" s="119"/>
      <c r="L3055" s="143"/>
      <c r="M3055" s="221"/>
      <c r="N3055" s="221"/>
      <c r="O3055" s="221"/>
      <c r="P3055" s="221"/>
    </row>
    <row r="3056" spans="2:16" x14ac:dyDescent="0.25">
      <c r="B3056" s="221"/>
      <c r="C3056" s="246"/>
      <c r="D3056" s="247"/>
      <c r="E3056" s="221"/>
      <c r="G3056" s="256"/>
      <c r="H3056" s="123"/>
      <c r="I3056" s="221"/>
      <c r="J3056" s="119"/>
      <c r="K3056" s="119"/>
      <c r="L3056" s="143"/>
      <c r="M3056" s="221"/>
      <c r="N3056" s="221"/>
      <c r="O3056" s="221"/>
      <c r="P3056" s="221"/>
    </row>
    <row r="3057" spans="2:16" x14ac:dyDescent="0.25">
      <c r="B3057" s="221"/>
      <c r="C3057" s="246"/>
      <c r="D3057" s="247"/>
      <c r="E3057" s="221"/>
      <c r="G3057" s="256"/>
      <c r="H3057" s="123"/>
      <c r="I3057" s="221"/>
      <c r="J3057" s="119"/>
      <c r="K3057" s="119"/>
      <c r="L3057" s="143"/>
      <c r="M3057" s="221"/>
      <c r="N3057" s="221"/>
      <c r="O3057" s="221"/>
      <c r="P3057" s="221"/>
    </row>
    <row r="3058" spans="2:16" x14ac:dyDescent="0.25">
      <c r="B3058" s="221"/>
      <c r="C3058" s="246"/>
      <c r="D3058" s="247"/>
      <c r="E3058" s="221"/>
      <c r="G3058" s="256"/>
      <c r="H3058" s="123"/>
      <c r="I3058" s="221"/>
      <c r="J3058" s="119"/>
      <c r="K3058" s="119"/>
      <c r="L3058" s="143"/>
      <c r="M3058" s="221"/>
      <c r="N3058" s="221"/>
      <c r="O3058" s="221"/>
      <c r="P3058" s="221"/>
    </row>
    <row r="3059" spans="2:16" x14ac:dyDescent="0.25">
      <c r="B3059" s="221"/>
      <c r="C3059" s="246"/>
      <c r="D3059" s="247"/>
      <c r="E3059" s="221"/>
      <c r="G3059" s="256"/>
      <c r="H3059" s="123"/>
      <c r="I3059" s="221"/>
      <c r="J3059" s="119"/>
      <c r="K3059" s="119"/>
      <c r="L3059" s="143"/>
      <c r="M3059" s="221"/>
      <c r="N3059" s="221"/>
      <c r="O3059" s="221"/>
      <c r="P3059" s="221"/>
    </row>
    <row r="3060" spans="2:16" x14ac:dyDescent="0.25">
      <c r="B3060" s="221"/>
      <c r="C3060" s="246"/>
      <c r="D3060" s="247"/>
      <c r="E3060" s="221"/>
      <c r="G3060" s="256"/>
      <c r="H3060" s="123"/>
      <c r="I3060" s="221"/>
      <c r="J3060" s="119"/>
      <c r="K3060" s="119"/>
      <c r="L3060" s="143"/>
      <c r="M3060" s="221"/>
      <c r="N3060" s="221"/>
      <c r="O3060" s="221"/>
      <c r="P3060" s="221"/>
    </row>
    <row r="3061" spans="2:16" x14ac:dyDescent="0.25">
      <c r="B3061" s="221"/>
      <c r="C3061" s="246"/>
      <c r="D3061" s="247"/>
      <c r="E3061" s="221"/>
      <c r="G3061" s="256"/>
      <c r="H3061" s="123"/>
      <c r="I3061" s="221"/>
      <c r="J3061" s="119"/>
      <c r="K3061" s="119"/>
      <c r="L3061" s="143"/>
      <c r="M3061" s="221"/>
      <c r="N3061" s="221"/>
      <c r="O3061" s="221"/>
      <c r="P3061" s="221"/>
    </row>
    <row r="3062" spans="2:16" x14ac:dyDescent="0.25">
      <c r="B3062" s="221"/>
      <c r="C3062" s="246"/>
      <c r="D3062" s="247"/>
      <c r="E3062" s="221"/>
      <c r="G3062" s="256"/>
      <c r="H3062" s="123"/>
      <c r="I3062" s="221"/>
      <c r="J3062" s="119"/>
      <c r="K3062" s="119"/>
      <c r="L3062" s="143"/>
      <c r="M3062" s="221"/>
      <c r="N3062" s="221"/>
      <c r="O3062" s="221"/>
      <c r="P3062" s="221"/>
    </row>
    <row r="3063" spans="2:16" x14ac:dyDescent="0.25">
      <c r="B3063" s="221"/>
      <c r="C3063" s="246"/>
      <c r="D3063" s="247"/>
      <c r="E3063" s="221"/>
      <c r="G3063" s="256"/>
      <c r="H3063" s="123"/>
      <c r="I3063" s="221"/>
      <c r="J3063" s="119"/>
      <c r="K3063" s="119"/>
      <c r="L3063" s="143"/>
      <c r="M3063" s="221"/>
      <c r="N3063" s="221"/>
      <c r="O3063" s="221"/>
      <c r="P3063" s="221"/>
    </row>
    <row r="3064" spans="2:16" x14ac:dyDescent="0.25">
      <c r="B3064" s="221"/>
      <c r="C3064" s="246"/>
      <c r="D3064" s="247"/>
      <c r="E3064" s="221"/>
      <c r="G3064" s="256"/>
      <c r="H3064" s="123"/>
      <c r="I3064" s="221"/>
      <c r="J3064" s="119"/>
      <c r="K3064" s="119"/>
      <c r="L3064" s="143"/>
      <c r="M3064" s="221"/>
      <c r="N3064" s="221"/>
      <c r="O3064" s="221"/>
      <c r="P3064" s="221"/>
    </row>
    <row r="3065" spans="2:16" x14ac:dyDescent="0.25">
      <c r="B3065" s="221"/>
      <c r="C3065" s="246"/>
      <c r="D3065" s="247"/>
      <c r="E3065" s="221"/>
      <c r="G3065" s="256"/>
      <c r="H3065" s="123"/>
      <c r="I3065" s="221"/>
      <c r="J3065" s="119"/>
      <c r="K3065" s="119"/>
      <c r="L3065" s="143"/>
      <c r="M3065" s="221"/>
      <c r="N3065" s="221"/>
      <c r="O3065" s="221"/>
      <c r="P3065" s="221"/>
    </row>
    <row r="3066" spans="2:16" x14ac:dyDescent="0.25">
      <c r="B3066" s="221"/>
      <c r="C3066" s="246"/>
      <c r="D3066" s="247"/>
      <c r="E3066" s="221"/>
      <c r="G3066" s="256"/>
      <c r="H3066" s="123"/>
      <c r="I3066" s="221"/>
      <c r="J3066" s="119"/>
      <c r="K3066" s="119"/>
      <c r="L3066" s="143"/>
      <c r="M3066" s="221"/>
      <c r="N3066" s="221"/>
      <c r="O3066" s="221"/>
      <c r="P3066" s="221"/>
    </row>
    <row r="3067" spans="2:16" x14ac:dyDescent="0.25">
      <c r="B3067" s="221"/>
      <c r="C3067" s="246"/>
      <c r="D3067" s="247"/>
      <c r="E3067" s="221"/>
      <c r="G3067" s="256"/>
      <c r="H3067" s="123"/>
      <c r="I3067" s="221"/>
      <c r="J3067" s="119"/>
      <c r="K3067" s="119"/>
      <c r="L3067" s="143"/>
      <c r="M3067" s="221"/>
      <c r="N3067" s="221"/>
      <c r="O3067" s="221"/>
      <c r="P3067" s="221"/>
    </row>
    <row r="3068" spans="2:16" x14ac:dyDescent="0.25">
      <c r="B3068" s="221"/>
      <c r="C3068" s="246"/>
      <c r="D3068" s="247"/>
      <c r="E3068" s="221"/>
      <c r="G3068" s="256"/>
      <c r="H3068" s="123"/>
      <c r="I3068" s="221"/>
      <c r="J3068" s="119"/>
      <c r="K3068" s="119"/>
      <c r="L3068" s="143"/>
      <c r="M3068" s="221"/>
      <c r="N3068" s="221"/>
      <c r="O3068" s="221"/>
      <c r="P3068" s="221"/>
    </row>
    <row r="3069" spans="2:16" x14ac:dyDescent="0.25">
      <c r="B3069" s="221"/>
      <c r="C3069" s="246"/>
      <c r="D3069" s="247"/>
      <c r="E3069" s="221"/>
      <c r="G3069" s="256"/>
      <c r="H3069" s="123"/>
      <c r="I3069" s="221"/>
      <c r="J3069" s="119"/>
      <c r="K3069" s="119"/>
      <c r="L3069" s="143"/>
      <c r="M3069" s="221"/>
      <c r="N3069" s="221"/>
      <c r="O3069" s="221"/>
      <c r="P3069" s="221"/>
    </row>
    <row r="3070" spans="2:16" x14ac:dyDescent="0.25">
      <c r="B3070" s="221"/>
      <c r="C3070" s="246"/>
      <c r="D3070" s="247"/>
      <c r="E3070" s="221"/>
      <c r="G3070" s="256"/>
      <c r="H3070" s="123"/>
      <c r="I3070" s="221"/>
      <c r="J3070" s="119"/>
      <c r="K3070" s="119"/>
      <c r="L3070" s="143"/>
      <c r="M3070" s="221"/>
      <c r="N3070" s="221"/>
      <c r="O3070" s="221"/>
      <c r="P3070" s="221"/>
    </row>
    <row r="3071" spans="2:16" x14ac:dyDescent="0.25">
      <c r="B3071" s="221"/>
      <c r="C3071" s="246"/>
      <c r="D3071" s="247"/>
      <c r="E3071" s="221"/>
      <c r="G3071" s="256"/>
      <c r="H3071" s="123"/>
      <c r="I3071" s="221"/>
      <c r="J3071" s="119"/>
      <c r="K3071" s="119"/>
      <c r="L3071" s="143"/>
      <c r="M3071" s="221"/>
      <c r="N3071" s="221"/>
      <c r="O3071" s="221"/>
      <c r="P3071" s="221"/>
    </row>
    <row r="3072" spans="2:16" x14ac:dyDescent="0.25">
      <c r="B3072" s="221"/>
      <c r="C3072" s="246"/>
      <c r="D3072" s="247"/>
      <c r="E3072" s="221"/>
      <c r="G3072" s="256"/>
      <c r="H3072" s="123"/>
      <c r="I3072" s="221"/>
      <c r="J3072" s="119"/>
      <c r="K3072" s="119"/>
      <c r="L3072" s="143"/>
      <c r="M3072" s="221"/>
      <c r="N3072" s="221"/>
      <c r="O3072" s="221"/>
      <c r="P3072" s="221"/>
    </row>
    <row r="3073" spans="2:16" x14ac:dyDescent="0.25">
      <c r="B3073" s="221"/>
      <c r="C3073" s="246"/>
      <c r="D3073" s="247"/>
      <c r="E3073" s="221"/>
      <c r="G3073" s="256"/>
      <c r="H3073" s="123"/>
      <c r="I3073" s="221"/>
      <c r="J3073" s="119"/>
      <c r="K3073" s="119"/>
      <c r="L3073" s="143"/>
      <c r="M3073" s="221"/>
      <c r="N3073" s="221"/>
      <c r="O3073" s="221"/>
      <c r="P3073" s="221"/>
    </row>
    <row r="3074" spans="2:16" x14ac:dyDescent="0.25">
      <c r="B3074" s="221"/>
      <c r="C3074" s="246"/>
      <c r="D3074" s="247"/>
      <c r="E3074" s="221"/>
      <c r="G3074" s="256"/>
      <c r="H3074" s="123"/>
      <c r="I3074" s="221"/>
      <c r="J3074" s="119"/>
      <c r="K3074" s="119"/>
      <c r="L3074" s="143"/>
      <c r="M3074" s="221"/>
      <c r="N3074" s="221"/>
      <c r="O3074" s="221"/>
      <c r="P3074" s="221"/>
    </row>
    <row r="3075" spans="2:16" x14ac:dyDescent="0.25">
      <c r="B3075" s="221"/>
      <c r="C3075" s="246"/>
      <c r="D3075" s="247"/>
      <c r="E3075" s="221"/>
      <c r="G3075" s="256"/>
      <c r="H3075" s="123"/>
      <c r="I3075" s="221"/>
      <c r="J3075" s="119"/>
      <c r="K3075" s="119"/>
      <c r="L3075" s="143"/>
      <c r="M3075" s="221"/>
      <c r="N3075" s="221"/>
      <c r="O3075" s="221"/>
      <c r="P3075" s="221"/>
    </row>
    <row r="3076" spans="2:16" x14ac:dyDescent="0.25">
      <c r="B3076" s="221"/>
      <c r="C3076" s="246"/>
      <c r="D3076" s="247"/>
      <c r="E3076" s="221"/>
      <c r="G3076" s="256"/>
      <c r="H3076" s="123"/>
      <c r="I3076" s="221"/>
      <c r="J3076" s="119"/>
      <c r="K3076" s="119"/>
      <c r="L3076" s="143"/>
      <c r="M3076" s="221"/>
      <c r="N3076" s="221"/>
      <c r="O3076" s="221"/>
      <c r="P3076" s="221"/>
    </row>
    <row r="3077" spans="2:16" x14ac:dyDescent="0.25">
      <c r="B3077" s="221"/>
      <c r="C3077" s="246"/>
      <c r="D3077" s="247"/>
      <c r="E3077" s="221"/>
      <c r="G3077" s="256"/>
      <c r="H3077" s="123"/>
      <c r="I3077" s="221"/>
      <c r="J3077" s="119"/>
      <c r="K3077" s="119"/>
      <c r="L3077" s="143"/>
      <c r="M3077" s="221"/>
      <c r="N3077" s="221"/>
      <c r="O3077" s="221"/>
      <c r="P3077" s="221"/>
    </row>
    <row r="3078" spans="2:16" x14ac:dyDescent="0.25">
      <c r="B3078" s="221"/>
      <c r="C3078" s="246"/>
      <c r="D3078" s="247"/>
      <c r="E3078" s="221"/>
      <c r="G3078" s="256"/>
      <c r="H3078" s="123"/>
      <c r="I3078" s="221"/>
      <c r="J3078" s="119"/>
      <c r="K3078" s="119"/>
      <c r="L3078" s="143"/>
      <c r="M3078" s="221"/>
      <c r="N3078" s="221"/>
      <c r="O3078" s="221"/>
      <c r="P3078" s="221"/>
    </row>
    <row r="3079" spans="2:16" x14ac:dyDescent="0.25">
      <c r="B3079" s="221"/>
      <c r="C3079" s="246"/>
      <c r="D3079" s="247"/>
      <c r="E3079" s="221"/>
      <c r="G3079" s="256"/>
      <c r="H3079" s="123"/>
      <c r="I3079" s="221"/>
      <c r="J3079" s="119"/>
      <c r="K3079" s="119"/>
      <c r="L3079" s="143"/>
      <c r="M3079" s="221"/>
      <c r="N3079" s="221"/>
      <c r="O3079" s="221"/>
      <c r="P3079" s="221"/>
    </row>
    <row r="3080" spans="2:16" x14ac:dyDescent="0.25">
      <c r="B3080" s="221"/>
      <c r="C3080" s="246"/>
      <c r="D3080" s="247"/>
      <c r="E3080" s="221"/>
      <c r="G3080" s="256"/>
      <c r="H3080" s="123"/>
      <c r="I3080" s="221"/>
      <c r="J3080" s="119"/>
      <c r="K3080" s="119"/>
      <c r="L3080" s="143"/>
      <c r="M3080" s="221"/>
      <c r="N3080" s="221"/>
      <c r="O3080" s="221"/>
      <c r="P3080" s="221"/>
    </row>
    <row r="3081" spans="2:16" x14ac:dyDescent="0.25">
      <c r="B3081" s="221"/>
      <c r="C3081" s="246"/>
      <c r="D3081" s="247"/>
      <c r="E3081" s="221"/>
      <c r="G3081" s="256"/>
      <c r="H3081" s="123"/>
      <c r="I3081" s="221"/>
      <c r="J3081" s="119"/>
      <c r="K3081" s="119"/>
      <c r="L3081" s="143"/>
      <c r="M3081" s="221"/>
      <c r="N3081" s="221"/>
      <c r="O3081" s="221"/>
      <c r="P3081" s="221"/>
    </row>
    <row r="3082" spans="2:16" x14ac:dyDescent="0.25">
      <c r="B3082" s="221"/>
      <c r="C3082" s="246"/>
      <c r="D3082" s="247"/>
      <c r="E3082" s="221"/>
      <c r="G3082" s="256"/>
      <c r="H3082" s="123"/>
      <c r="I3082" s="221"/>
      <c r="J3082" s="119"/>
      <c r="K3082" s="119"/>
      <c r="L3082" s="143"/>
      <c r="M3082" s="221"/>
      <c r="N3082" s="221"/>
      <c r="O3082" s="221"/>
      <c r="P3082" s="221"/>
    </row>
    <row r="3083" spans="2:16" x14ac:dyDescent="0.25">
      <c r="B3083" s="221"/>
      <c r="C3083" s="246"/>
      <c r="D3083" s="247"/>
      <c r="E3083" s="221"/>
      <c r="G3083" s="256"/>
      <c r="H3083" s="123"/>
      <c r="I3083" s="221"/>
      <c r="J3083" s="119"/>
      <c r="K3083" s="119"/>
      <c r="L3083" s="143"/>
      <c r="M3083" s="221"/>
      <c r="N3083" s="221"/>
      <c r="O3083" s="221"/>
      <c r="P3083" s="221"/>
    </row>
    <row r="3084" spans="2:16" x14ac:dyDescent="0.25">
      <c r="B3084" s="221"/>
      <c r="C3084" s="246"/>
      <c r="D3084" s="247"/>
      <c r="E3084" s="221"/>
      <c r="G3084" s="256"/>
      <c r="H3084" s="123"/>
      <c r="I3084" s="221"/>
      <c r="J3084" s="119"/>
      <c r="K3084" s="119"/>
      <c r="L3084" s="143"/>
      <c r="M3084" s="221"/>
      <c r="N3084" s="221"/>
      <c r="O3084" s="221"/>
      <c r="P3084" s="221"/>
    </row>
    <row r="3085" spans="2:16" x14ac:dyDescent="0.25">
      <c r="B3085" s="221"/>
      <c r="C3085" s="246"/>
      <c r="D3085" s="247"/>
      <c r="E3085" s="221"/>
      <c r="G3085" s="256"/>
      <c r="H3085" s="123"/>
      <c r="I3085" s="221"/>
      <c r="J3085" s="119"/>
      <c r="K3085" s="119"/>
      <c r="L3085" s="143"/>
      <c r="M3085" s="221"/>
      <c r="N3085" s="221"/>
      <c r="O3085" s="221"/>
      <c r="P3085" s="221"/>
    </row>
    <row r="3086" spans="2:16" x14ac:dyDescent="0.25">
      <c r="B3086" s="221"/>
      <c r="C3086" s="246"/>
      <c r="D3086" s="247"/>
      <c r="E3086" s="221"/>
      <c r="G3086" s="256"/>
      <c r="H3086" s="123"/>
      <c r="I3086" s="221"/>
      <c r="J3086" s="119"/>
      <c r="K3086" s="119"/>
      <c r="L3086" s="143"/>
      <c r="M3086" s="221"/>
      <c r="N3086" s="221"/>
      <c r="O3086" s="221"/>
      <c r="P3086" s="221"/>
    </row>
    <row r="3087" spans="2:16" x14ac:dyDescent="0.25">
      <c r="B3087" s="221"/>
      <c r="C3087" s="246"/>
      <c r="D3087" s="247"/>
      <c r="E3087" s="221"/>
      <c r="G3087" s="256"/>
      <c r="H3087" s="123"/>
      <c r="I3087" s="221"/>
      <c r="J3087" s="119"/>
      <c r="K3087" s="119"/>
      <c r="L3087" s="143"/>
      <c r="M3087" s="221"/>
      <c r="N3087" s="221"/>
      <c r="O3087" s="221"/>
      <c r="P3087" s="221"/>
    </row>
    <row r="3088" spans="2:16" x14ac:dyDescent="0.25">
      <c r="B3088" s="221"/>
      <c r="C3088" s="246"/>
      <c r="D3088" s="247"/>
      <c r="E3088" s="221"/>
      <c r="G3088" s="256"/>
      <c r="H3088" s="123"/>
      <c r="I3088" s="221"/>
      <c r="J3088" s="119"/>
      <c r="K3088" s="119"/>
      <c r="L3088" s="143"/>
      <c r="M3088" s="221"/>
      <c r="N3088" s="221"/>
      <c r="O3088" s="221"/>
      <c r="P3088" s="221"/>
    </row>
    <row r="3089" spans="2:16" x14ac:dyDescent="0.25">
      <c r="B3089" s="221"/>
      <c r="C3089" s="246"/>
      <c r="D3089" s="247"/>
      <c r="E3089" s="221"/>
      <c r="G3089" s="256"/>
      <c r="H3089" s="123"/>
      <c r="I3089" s="221"/>
      <c r="J3089" s="119"/>
      <c r="K3089" s="119"/>
      <c r="L3089" s="143"/>
      <c r="M3089" s="221"/>
      <c r="N3089" s="221"/>
      <c r="O3089" s="221"/>
      <c r="P3089" s="221"/>
    </row>
    <row r="3090" spans="2:16" x14ac:dyDescent="0.25">
      <c r="B3090" s="221"/>
      <c r="C3090" s="246"/>
      <c r="D3090" s="247"/>
      <c r="E3090" s="221"/>
      <c r="G3090" s="256"/>
      <c r="H3090" s="123"/>
      <c r="I3090" s="221"/>
      <c r="J3090" s="119"/>
      <c r="K3090" s="119"/>
      <c r="L3090" s="143"/>
      <c r="M3090" s="221"/>
      <c r="N3090" s="221"/>
      <c r="O3090" s="221"/>
      <c r="P3090" s="221"/>
    </row>
    <row r="3091" spans="2:16" x14ac:dyDescent="0.25">
      <c r="B3091" s="221"/>
      <c r="C3091" s="246"/>
      <c r="D3091" s="247"/>
      <c r="E3091" s="221"/>
      <c r="G3091" s="256"/>
      <c r="H3091" s="123"/>
      <c r="I3091" s="221"/>
      <c r="J3091" s="119"/>
      <c r="K3091" s="119"/>
      <c r="L3091" s="143"/>
      <c r="M3091" s="221"/>
      <c r="N3091" s="221"/>
      <c r="O3091" s="221"/>
      <c r="P3091" s="221"/>
    </row>
    <row r="3092" spans="2:16" x14ac:dyDescent="0.25">
      <c r="B3092" s="221"/>
      <c r="C3092" s="246"/>
      <c r="D3092" s="247"/>
      <c r="E3092" s="221"/>
      <c r="G3092" s="256"/>
      <c r="H3092" s="123"/>
      <c r="I3092" s="221"/>
      <c r="J3092" s="119"/>
      <c r="K3092" s="119"/>
      <c r="L3092" s="143"/>
      <c r="M3092" s="221"/>
      <c r="N3092" s="221"/>
      <c r="O3092" s="221"/>
      <c r="P3092" s="221"/>
    </row>
    <row r="3093" spans="2:16" x14ac:dyDescent="0.25">
      <c r="B3093" s="221"/>
      <c r="C3093" s="246"/>
      <c r="D3093" s="247"/>
      <c r="E3093" s="221"/>
      <c r="G3093" s="256"/>
      <c r="H3093" s="123"/>
      <c r="I3093" s="221"/>
      <c r="J3093" s="119"/>
      <c r="K3093" s="119"/>
      <c r="L3093" s="143"/>
      <c r="M3093" s="221"/>
      <c r="N3093" s="221"/>
      <c r="O3093" s="221"/>
      <c r="P3093" s="221"/>
    </row>
    <row r="3094" spans="2:16" x14ac:dyDescent="0.25">
      <c r="B3094" s="221"/>
      <c r="C3094" s="246"/>
      <c r="D3094" s="247"/>
      <c r="E3094" s="221"/>
      <c r="G3094" s="256"/>
      <c r="H3094" s="123"/>
      <c r="I3094" s="221"/>
      <c r="J3094" s="119"/>
      <c r="K3094" s="119"/>
      <c r="L3094" s="143"/>
      <c r="M3094" s="221"/>
      <c r="N3094" s="221"/>
      <c r="O3094" s="221"/>
      <c r="P3094" s="221"/>
    </row>
    <row r="3095" spans="2:16" x14ac:dyDescent="0.25">
      <c r="B3095" s="221"/>
      <c r="C3095" s="246"/>
      <c r="D3095" s="247"/>
      <c r="E3095" s="221"/>
      <c r="G3095" s="256"/>
      <c r="H3095" s="123"/>
      <c r="I3095" s="221"/>
      <c r="J3095" s="119"/>
      <c r="K3095" s="119"/>
      <c r="L3095" s="143"/>
      <c r="M3095" s="221"/>
      <c r="N3095" s="221"/>
      <c r="O3095" s="221"/>
      <c r="P3095" s="221"/>
    </row>
    <row r="3096" spans="2:16" x14ac:dyDescent="0.25">
      <c r="B3096" s="221"/>
      <c r="C3096" s="246"/>
      <c r="D3096" s="247"/>
      <c r="E3096" s="221"/>
      <c r="G3096" s="256"/>
      <c r="H3096" s="123"/>
      <c r="I3096" s="221"/>
      <c r="J3096" s="119"/>
      <c r="K3096" s="119"/>
      <c r="L3096" s="143"/>
      <c r="M3096" s="221"/>
      <c r="N3096" s="221"/>
      <c r="O3096" s="221"/>
      <c r="P3096" s="221"/>
    </row>
    <row r="3097" spans="2:16" x14ac:dyDescent="0.25">
      <c r="B3097" s="221"/>
      <c r="C3097" s="246"/>
      <c r="D3097" s="247"/>
      <c r="E3097" s="221"/>
      <c r="G3097" s="256"/>
      <c r="H3097" s="123"/>
      <c r="I3097" s="221"/>
      <c r="J3097" s="119"/>
      <c r="K3097" s="119"/>
      <c r="L3097" s="143"/>
      <c r="M3097" s="221"/>
      <c r="N3097" s="221"/>
      <c r="O3097" s="221"/>
      <c r="P3097" s="221"/>
    </row>
    <row r="3098" spans="2:16" x14ac:dyDescent="0.25">
      <c r="B3098" s="221"/>
      <c r="C3098" s="246"/>
      <c r="D3098" s="247"/>
      <c r="E3098" s="221"/>
      <c r="G3098" s="256"/>
      <c r="H3098" s="123"/>
      <c r="I3098" s="221"/>
      <c r="J3098" s="119"/>
      <c r="K3098" s="119"/>
      <c r="L3098" s="143"/>
      <c r="M3098" s="221"/>
      <c r="N3098" s="221"/>
      <c r="O3098" s="221"/>
      <c r="P3098" s="221"/>
    </row>
    <row r="3099" spans="2:16" x14ac:dyDescent="0.25">
      <c r="B3099" s="221"/>
      <c r="C3099" s="246"/>
      <c r="D3099" s="247"/>
      <c r="E3099" s="221"/>
      <c r="G3099" s="256"/>
      <c r="H3099" s="123"/>
      <c r="I3099" s="221"/>
      <c r="J3099" s="119"/>
      <c r="K3099" s="119"/>
      <c r="L3099" s="143"/>
      <c r="M3099" s="221"/>
      <c r="N3099" s="221"/>
      <c r="O3099" s="221"/>
      <c r="P3099" s="221"/>
    </row>
    <row r="3100" spans="2:16" x14ac:dyDescent="0.25">
      <c r="B3100" s="221"/>
      <c r="C3100" s="246"/>
      <c r="D3100" s="247"/>
      <c r="E3100" s="221"/>
      <c r="G3100" s="256"/>
      <c r="H3100" s="123"/>
      <c r="I3100" s="221"/>
      <c r="J3100" s="119"/>
      <c r="K3100" s="119"/>
      <c r="L3100" s="143"/>
      <c r="M3100" s="221"/>
      <c r="N3100" s="221"/>
      <c r="O3100" s="221"/>
      <c r="P3100" s="221"/>
    </row>
    <row r="3101" spans="2:16" x14ac:dyDescent="0.25">
      <c r="B3101" s="221"/>
      <c r="C3101" s="246"/>
      <c r="D3101" s="247"/>
      <c r="E3101" s="221"/>
      <c r="G3101" s="256"/>
      <c r="H3101" s="123"/>
      <c r="I3101" s="221"/>
      <c r="J3101" s="119"/>
      <c r="K3101" s="119"/>
      <c r="L3101" s="143"/>
      <c r="M3101" s="221"/>
      <c r="N3101" s="221"/>
      <c r="O3101" s="221"/>
      <c r="P3101" s="221"/>
    </row>
    <row r="3102" spans="2:16" x14ac:dyDescent="0.25">
      <c r="B3102" s="221"/>
      <c r="C3102" s="246"/>
      <c r="D3102" s="247"/>
      <c r="E3102" s="221"/>
      <c r="G3102" s="256"/>
      <c r="H3102" s="123"/>
      <c r="I3102" s="221"/>
      <c r="J3102" s="119"/>
      <c r="K3102" s="119"/>
      <c r="L3102" s="143"/>
      <c r="M3102" s="221"/>
      <c r="N3102" s="221"/>
      <c r="O3102" s="221"/>
      <c r="P3102" s="221"/>
    </row>
    <row r="3103" spans="2:16" x14ac:dyDescent="0.25">
      <c r="B3103" s="221"/>
      <c r="C3103" s="246"/>
      <c r="D3103" s="247"/>
      <c r="E3103" s="221"/>
      <c r="G3103" s="256"/>
      <c r="H3103" s="123"/>
      <c r="I3103" s="221"/>
      <c r="J3103" s="119"/>
      <c r="K3103" s="119"/>
      <c r="L3103" s="143"/>
      <c r="M3103" s="221"/>
      <c r="N3103" s="221"/>
      <c r="O3103" s="221"/>
      <c r="P3103" s="221"/>
    </row>
    <row r="3104" spans="2:16" x14ac:dyDescent="0.25">
      <c r="B3104" s="221"/>
      <c r="C3104" s="246"/>
      <c r="D3104" s="247"/>
      <c r="E3104" s="221"/>
      <c r="G3104" s="256"/>
      <c r="H3104" s="123"/>
      <c r="I3104" s="221"/>
      <c r="J3104" s="119"/>
      <c r="K3104" s="119"/>
      <c r="L3104" s="143"/>
      <c r="M3104" s="221"/>
      <c r="N3104" s="221"/>
      <c r="O3104" s="221"/>
      <c r="P3104" s="221"/>
    </row>
    <row r="3105" spans="2:16" x14ac:dyDescent="0.25">
      <c r="B3105" s="221"/>
      <c r="C3105" s="246"/>
      <c r="D3105" s="247"/>
      <c r="E3105" s="221"/>
      <c r="G3105" s="256"/>
      <c r="H3105" s="123"/>
      <c r="I3105" s="221"/>
      <c r="J3105" s="119"/>
      <c r="K3105" s="119"/>
      <c r="L3105" s="143"/>
      <c r="M3105" s="221"/>
      <c r="N3105" s="221"/>
      <c r="O3105" s="221"/>
      <c r="P3105" s="221"/>
    </row>
    <row r="3106" spans="2:16" x14ac:dyDescent="0.25">
      <c r="B3106" s="221"/>
      <c r="C3106" s="246"/>
      <c r="D3106" s="247"/>
      <c r="E3106" s="221"/>
      <c r="G3106" s="256"/>
      <c r="H3106" s="123"/>
      <c r="I3106" s="221"/>
      <c r="J3106" s="119"/>
      <c r="K3106" s="119"/>
      <c r="L3106" s="143"/>
      <c r="M3106" s="221"/>
      <c r="N3106" s="221"/>
      <c r="O3106" s="221"/>
      <c r="P3106" s="221"/>
    </row>
    <row r="3107" spans="2:16" x14ac:dyDescent="0.25">
      <c r="B3107" s="221"/>
      <c r="C3107" s="246"/>
      <c r="D3107" s="247"/>
      <c r="E3107" s="221"/>
      <c r="G3107" s="256"/>
      <c r="H3107" s="123"/>
      <c r="I3107" s="221"/>
      <c r="J3107" s="119"/>
      <c r="K3107" s="119"/>
      <c r="L3107" s="143"/>
      <c r="M3107" s="221"/>
      <c r="N3107" s="221"/>
      <c r="O3107" s="221"/>
      <c r="P3107" s="221"/>
    </row>
    <row r="3108" spans="2:16" x14ac:dyDescent="0.25">
      <c r="B3108" s="221"/>
      <c r="C3108" s="246"/>
      <c r="D3108" s="247"/>
      <c r="E3108" s="221"/>
      <c r="G3108" s="256"/>
      <c r="H3108" s="123"/>
      <c r="I3108" s="221"/>
      <c r="J3108" s="119"/>
      <c r="K3108" s="119"/>
      <c r="L3108" s="143"/>
      <c r="M3108" s="221"/>
      <c r="N3108" s="221"/>
      <c r="O3108" s="221"/>
      <c r="P3108" s="221"/>
    </row>
    <row r="3109" spans="2:16" x14ac:dyDescent="0.25">
      <c r="B3109" s="221"/>
      <c r="C3109" s="246"/>
      <c r="D3109" s="247"/>
      <c r="E3109" s="221"/>
      <c r="G3109" s="256"/>
      <c r="H3109" s="123"/>
      <c r="I3109" s="221"/>
      <c r="J3109" s="119"/>
      <c r="K3109" s="119"/>
      <c r="L3109" s="143"/>
      <c r="M3109" s="221"/>
      <c r="N3109" s="221"/>
      <c r="O3109" s="221"/>
      <c r="P3109" s="221"/>
    </row>
    <row r="3110" spans="2:16" x14ac:dyDescent="0.25">
      <c r="B3110" s="221"/>
      <c r="C3110" s="246"/>
      <c r="D3110" s="247"/>
      <c r="E3110" s="221"/>
      <c r="G3110" s="256"/>
      <c r="H3110" s="123"/>
      <c r="I3110" s="221"/>
      <c r="J3110" s="119"/>
      <c r="K3110" s="119"/>
      <c r="L3110" s="143"/>
      <c r="M3110" s="221"/>
      <c r="N3110" s="221"/>
      <c r="O3110" s="221"/>
      <c r="P3110" s="221"/>
    </row>
    <row r="3111" spans="2:16" x14ac:dyDescent="0.25">
      <c r="B3111" s="221"/>
      <c r="C3111" s="246"/>
      <c r="D3111" s="247"/>
      <c r="E3111" s="221"/>
      <c r="G3111" s="256"/>
      <c r="H3111" s="123"/>
      <c r="I3111" s="221"/>
      <c r="J3111" s="119"/>
      <c r="K3111" s="119"/>
      <c r="L3111" s="143"/>
      <c r="M3111" s="221"/>
      <c r="N3111" s="221"/>
      <c r="O3111" s="221"/>
      <c r="P3111" s="221"/>
    </row>
    <row r="3112" spans="2:16" x14ac:dyDescent="0.25">
      <c r="B3112" s="221"/>
      <c r="C3112" s="246"/>
      <c r="D3112" s="247"/>
      <c r="E3112" s="221"/>
      <c r="G3112" s="256"/>
      <c r="H3112" s="123"/>
      <c r="I3112" s="221"/>
      <c r="J3112" s="119"/>
      <c r="K3112" s="119"/>
      <c r="L3112" s="143"/>
      <c r="M3112" s="221"/>
      <c r="N3112" s="221"/>
      <c r="O3112" s="221"/>
      <c r="P3112" s="221"/>
    </row>
    <row r="3113" spans="2:16" x14ac:dyDescent="0.25">
      <c r="B3113" s="221"/>
      <c r="C3113" s="246"/>
      <c r="D3113" s="247"/>
      <c r="E3113" s="221"/>
      <c r="G3113" s="256"/>
      <c r="H3113" s="123"/>
      <c r="I3113" s="221"/>
      <c r="J3113" s="119"/>
      <c r="K3113" s="119"/>
      <c r="L3113" s="143"/>
      <c r="M3113" s="221"/>
      <c r="N3113" s="221"/>
      <c r="O3113" s="221"/>
      <c r="P3113" s="221"/>
    </row>
    <row r="3114" spans="2:16" x14ac:dyDescent="0.25">
      <c r="B3114" s="221"/>
      <c r="C3114" s="246"/>
      <c r="D3114" s="247"/>
      <c r="E3114" s="221"/>
      <c r="G3114" s="256"/>
      <c r="H3114" s="123"/>
      <c r="I3114" s="221"/>
      <c r="J3114" s="119"/>
      <c r="K3114" s="119"/>
      <c r="L3114" s="143"/>
      <c r="M3114" s="221"/>
      <c r="N3114" s="221"/>
      <c r="O3114" s="221"/>
      <c r="P3114" s="221"/>
    </row>
    <row r="3115" spans="2:16" x14ac:dyDescent="0.25">
      <c r="B3115" s="221"/>
      <c r="C3115" s="246"/>
      <c r="D3115" s="247"/>
      <c r="E3115" s="221"/>
      <c r="G3115" s="256"/>
      <c r="H3115" s="123"/>
      <c r="I3115" s="221"/>
      <c r="J3115" s="119"/>
      <c r="K3115" s="119"/>
      <c r="L3115" s="143"/>
      <c r="M3115" s="221"/>
      <c r="N3115" s="221"/>
      <c r="O3115" s="221"/>
      <c r="P3115" s="221"/>
    </row>
    <row r="3116" spans="2:16" x14ac:dyDescent="0.25">
      <c r="B3116" s="221"/>
      <c r="C3116" s="246"/>
      <c r="D3116" s="247"/>
      <c r="E3116" s="221"/>
      <c r="G3116" s="256"/>
      <c r="H3116" s="123"/>
      <c r="I3116" s="221"/>
      <c r="J3116" s="119"/>
      <c r="K3116" s="119"/>
      <c r="L3116" s="143"/>
      <c r="M3116" s="221"/>
      <c r="N3116" s="221"/>
      <c r="O3116" s="221"/>
      <c r="P3116" s="221"/>
    </row>
    <row r="3117" spans="2:16" x14ac:dyDescent="0.25">
      <c r="B3117" s="221"/>
      <c r="C3117" s="246"/>
      <c r="D3117" s="247"/>
      <c r="E3117" s="221"/>
      <c r="G3117" s="256"/>
      <c r="H3117" s="123"/>
      <c r="I3117" s="221"/>
      <c r="J3117" s="119"/>
      <c r="K3117" s="119"/>
      <c r="L3117" s="143"/>
      <c r="M3117" s="221"/>
      <c r="N3117" s="221"/>
      <c r="O3117" s="221"/>
      <c r="P3117" s="221"/>
    </row>
    <row r="3118" spans="2:16" x14ac:dyDescent="0.25">
      <c r="B3118" s="221"/>
      <c r="C3118" s="246"/>
      <c r="D3118" s="247"/>
      <c r="E3118" s="221"/>
      <c r="G3118" s="256"/>
      <c r="H3118" s="123"/>
      <c r="I3118" s="221"/>
      <c r="J3118" s="119"/>
      <c r="K3118" s="119"/>
      <c r="L3118" s="143"/>
      <c r="M3118" s="221"/>
      <c r="N3118" s="221"/>
      <c r="O3118" s="221"/>
      <c r="P3118" s="221"/>
    </row>
    <row r="3119" spans="2:16" x14ac:dyDescent="0.25">
      <c r="B3119" s="221"/>
      <c r="C3119" s="246"/>
      <c r="D3119" s="247"/>
      <c r="E3119" s="221"/>
      <c r="G3119" s="256"/>
      <c r="H3119" s="123"/>
      <c r="I3119" s="221"/>
      <c r="J3119" s="119"/>
      <c r="K3119" s="119"/>
      <c r="L3119" s="143"/>
      <c r="M3119" s="221"/>
      <c r="N3119" s="221"/>
      <c r="O3119" s="221"/>
      <c r="P3119" s="221"/>
    </row>
    <row r="3120" spans="2:16" x14ac:dyDescent="0.25">
      <c r="B3120" s="221"/>
      <c r="C3120" s="246"/>
      <c r="D3120" s="247"/>
      <c r="E3120" s="221"/>
      <c r="G3120" s="256"/>
      <c r="H3120" s="123"/>
      <c r="I3120" s="221"/>
      <c r="J3120" s="119"/>
      <c r="K3120" s="119"/>
      <c r="L3120" s="143"/>
      <c r="M3120" s="221"/>
      <c r="N3120" s="221"/>
      <c r="O3120" s="221"/>
      <c r="P3120" s="221"/>
    </row>
    <row r="3121" spans="2:16" x14ac:dyDescent="0.25">
      <c r="B3121" s="221"/>
      <c r="C3121" s="246"/>
      <c r="D3121" s="247"/>
      <c r="E3121" s="221"/>
      <c r="G3121" s="256"/>
      <c r="H3121" s="123"/>
      <c r="I3121" s="221"/>
      <c r="J3121" s="119"/>
      <c r="K3121" s="119"/>
      <c r="L3121" s="143"/>
      <c r="M3121" s="221"/>
      <c r="N3121" s="221"/>
      <c r="O3121" s="221"/>
      <c r="P3121" s="221"/>
    </row>
    <row r="3122" spans="2:16" x14ac:dyDescent="0.25">
      <c r="B3122" s="221"/>
      <c r="C3122" s="246"/>
      <c r="D3122" s="247"/>
      <c r="E3122" s="221"/>
      <c r="G3122" s="256"/>
      <c r="H3122" s="123"/>
      <c r="I3122" s="221"/>
      <c r="J3122" s="119"/>
      <c r="K3122" s="119"/>
      <c r="L3122" s="143"/>
      <c r="M3122" s="221"/>
      <c r="N3122" s="221"/>
      <c r="O3122" s="221"/>
      <c r="P3122" s="221"/>
    </row>
    <row r="3123" spans="2:16" x14ac:dyDescent="0.25">
      <c r="B3123" s="221"/>
      <c r="C3123" s="246"/>
      <c r="D3123" s="247"/>
      <c r="E3123" s="221"/>
      <c r="G3123" s="256"/>
      <c r="H3123" s="123"/>
      <c r="I3123" s="221"/>
      <c r="J3123" s="119"/>
      <c r="K3123" s="119"/>
      <c r="L3123" s="143"/>
      <c r="M3123" s="221"/>
      <c r="N3123" s="221"/>
      <c r="O3123" s="221"/>
      <c r="P3123" s="221"/>
    </row>
    <row r="3124" spans="2:16" x14ac:dyDescent="0.25">
      <c r="B3124" s="221"/>
      <c r="C3124" s="246"/>
      <c r="D3124" s="247"/>
      <c r="E3124" s="221"/>
      <c r="G3124" s="256"/>
      <c r="H3124" s="123"/>
      <c r="I3124" s="221"/>
      <c r="J3124" s="119"/>
      <c r="K3124" s="119"/>
      <c r="L3124" s="143"/>
      <c r="M3124" s="221"/>
      <c r="N3124" s="221"/>
      <c r="O3124" s="221"/>
      <c r="P3124" s="221"/>
    </row>
    <row r="3125" spans="2:16" x14ac:dyDescent="0.25">
      <c r="B3125" s="221"/>
      <c r="C3125" s="246"/>
      <c r="D3125" s="247"/>
      <c r="E3125" s="221"/>
      <c r="G3125" s="256"/>
      <c r="H3125" s="123"/>
      <c r="I3125" s="221"/>
      <c r="J3125" s="119"/>
      <c r="K3125" s="119"/>
      <c r="L3125" s="143"/>
      <c r="M3125" s="221"/>
      <c r="N3125" s="221"/>
      <c r="O3125" s="221"/>
      <c r="P3125" s="221"/>
    </row>
    <row r="3126" spans="2:16" x14ac:dyDescent="0.25">
      <c r="B3126" s="221"/>
      <c r="C3126" s="246"/>
      <c r="D3126" s="247"/>
      <c r="E3126" s="221"/>
      <c r="G3126" s="256"/>
      <c r="H3126" s="123"/>
      <c r="I3126" s="221"/>
      <c r="J3126" s="119"/>
      <c r="K3126" s="119"/>
      <c r="L3126" s="143"/>
      <c r="M3126" s="221"/>
      <c r="N3126" s="221"/>
      <c r="O3126" s="221"/>
      <c r="P3126" s="221"/>
    </row>
    <row r="3127" spans="2:16" x14ac:dyDescent="0.25">
      <c r="B3127" s="221"/>
      <c r="C3127" s="246"/>
      <c r="D3127" s="247"/>
      <c r="E3127" s="221"/>
      <c r="G3127" s="256"/>
      <c r="H3127" s="123"/>
      <c r="I3127" s="221"/>
      <c r="J3127" s="119"/>
      <c r="K3127" s="119"/>
      <c r="L3127" s="143"/>
      <c r="M3127" s="221"/>
      <c r="N3127" s="221"/>
      <c r="O3127" s="221"/>
      <c r="P3127" s="221"/>
    </row>
    <row r="3128" spans="2:16" x14ac:dyDescent="0.25">
      <c r="B3128" s="221"/>
      <c r="C3128" s="246"/>
      <c r="D3128" s="247"/>
      <c r="E3128" s="221"/>
      <c r="G3128" s="256"/>
      <c r="H3128" s="123"/>
      <c r="I3128" s="221"/>
      <c r="J3128" s="119"/>
      <c r="K3128" s="119"/>
      <c r="L3128" s="143"/>
      <c r="M3128" s="221"/>
      <c r="N3128" s="221"/>
      <c r="O3128" s="221"/>
      <c r="P3128" s="221"/>
    </row>
    <row r="3129" spans="2:16" x14ac:dyDescent="0.25">
      <c r="B3129" s="221"/>
      <c r="C3129" s="246"/>
      <c r="D3129" s="247"/>
      <c r="E3129" s="221"/>
      <c r="G3129" s="256"/>
      <c r="H3129" s="123"/>
      <c r="I3129" s="221"/>
      <c r="J3129" s="119"/>
      <c r="K3129" s="119"/>
      <c r="L3129" s="143"/>
      <c r="M3129" s="221"/>
      <c r="N3129" s="221"/>
      <c r="O3129" s="221"/>
      <c r="P3129" s="221"/>
    </row>
    <row r="3130" spans="2:16" x14ac:dyDescent="0.25">
      <c r="B3130" s="221"/>
      <c r="C3130" s="246"/>
      <c r="D3130" s="247"/>
      <c r="E3130" s="221"/>
      <c r="G3130" s="256"/>
      <c r="H3130" s="123"/>
      <c r="I3130" s="221"/>
      <c r="J3130" s="119"/>
      <c r="K3130" s="119"/>
      <c r="L3130" s="143"/>
      <c r="M3130" s="221"/>
      <c r="N3130" s="221"/>
      <c r="O3130" s="221"/>
      <c r="P3130" s="221"/>
    </row>
    <row r="3131" spans="2:16" x14ac:dyDescent="0.25">
      <c r="B3131" s="221"/>
      <c r="C3131" s="246"/>
      <c r="D3131" s="247"/>
      <c r="E3131" s="221"/>
      <c r="G3131" s="256"/>
      <c r="H3131" s="123"/>
      <c r="I3131" s="221"/>
      <c r="J3131" s="119"/>
      <c r="K3131" s="119"/>
      <c r="L3131" s="143"/>
      <c r="M3131" s="221"/>
      <c r="N3131" s="221"/>
      <c r="O3131" s="221"/>
      <c r="P3131" s="221"/>
    </row>
    <row r="3132" spans="2:16" x14ac:dyDescent="0.25">
      <c r="B3132" s="221"/>
      <c r="C3132" s="246"/>
      <c r="D3132" s="247"/>
      <c r="E3132" s="221"/>
      <c r="G3132" s="256"/>
      <c r="H3132" s="123"/>
      <c r="I3132" s="221"/>
      <c r="J3132" s="119"/>
      <c r="K3132" s="119"/>
      <c r="L3132" s="143"/>
      <c r="M3132" s="221"/>
      <c r="N3132" s="221"/>
      <c r="O3132" s="221"/>
      <c r="P3132" s="221"/>
    </row>
    <row r="3133" spans="2:16" x14ac:dyDescent="0.25">
      <c r="B3133" s="221"/>
      <c r="C3133" s="246"/>
      <c r="D3133" s="247"/>
      <c r="E3133" s="221"/>
      <c r="G3133" s="256"/>
      <c r="H3133" s="123"/>
      <c r="I3133" s="221"/>
      <c r="J3133" s="119"/>
      <c r="K3133" s="119"/>
      <c r="L3133" s="143"/>
      <c r="M3133" s="221"/>
      <c r="N3133" s="221"/>
      <c r="O3133" s="221"/>
      <c r="P3133" s="221"/>
    </row>
    <row r="3134" spans="2:16" x14ac:dyDescent="0.25">
      <c r="B3134" s="221"/>
      <c r="C3134" s="246"/>
      <c r="D3134" s="247"/>
      <c r="E3134" s="221"/>
      <c r="G3134" s="256"/>
      <c r="H3134" s="123"/>
      <c r="I3134" s="221"/>
      <c r="J3134" s="119"/>
      <c r="K3134" s="119"/>
      <c r="L3134" s="143"/>
      <c r="M3134" s="221"/>
      <c r="N3134" s="221"/>
      <c r="O3134" s="221"/>
      <c r="P3134" s="221"/>
    </row>
    <row r="3135" spans="2:16" x14ac:dyDescent="0.25">
      <c r="B3135" s="221"/>
      <c r="C3135" s="246"/>
      <c r="D3135" s="247"/>
      <c r="E3135" s="221"/>
      <c r="G3135" s="256"/>
      <c r="H3135" s="123"/>
      <c r="I3135" s="221"/>
      <c r="J3135" s="119"/>
      <c r="K3135" s="119"/>
      <c r="L3135" s="143"/>
      <c r="M3135" s="221"/>
      <c r="N3135" s="221"/>
      <c r="O3135" s="221"/>
      <c r="P3135" s="221"/>
    </row>
    <row r="3136" spans="2:16" x14ac:dyDescent="0.25">
      <c r="B3136" s="221"/>
      <c r="C3136" s="246"/>
      <c r="D3136" s="247"/>
      <c r="E3136" s="221"/>
      <c r="G3136" s="256"/>
      <c r="H3136" s="123"/>
      <c r="I3136" s="221"/>
      <c r="J3136" s="119"/>
      <c r="K3136" s="119"/>
      <c r="L3136" s="143"/>
      <c r="M3136" s="221"/>
      <c r="N3136" s="221"/>
      <c r="O3136" s="221"/>
      <c r="P3136" s="221"/>
    </row>
    <row r="3137" spans="2:16" x14ac:dyDescent="0.25">
      <c r="B3137" s="221"/>
      <c r="C3137" s="246"/>
      <c r="D3137" s="247"/>
      <c r="E3137" s="221"/>
      <c r="G3137" s="256"/>
      <c r="H3137" s="123"/>
      <c r="I3137" s="221"/>
      <c r="J3137" s="119"/>
      <c r="K3137" s="119"/>
      <c r="L3137" s="143"/>
      <c r="M3137" s="221"/>
      <c r="N3137" s="221"/>
      <c r="O3137" s="221"/>
      <c r="P3137" s="221"/>
    </row>
    <row r="3138" spans="2:16" x14ac:dyDescent="0.25">
      <c r="B3138" s="221"/>
      <c r="C3138" s="246"/>
      <c r="D3138" s="247"/>
      <c r="E3138" s="221"/>
      <c r="G3138" s="256"/>
      <c r="H3138" s="123"/>
      <c r="I3138" s="221"/>
      <c r="J3138" s="119"/>
      <c r="K3138" s="119"/>
      <c r="L3138" s="143"/>
      <c r="M3138" s="221"/>
      <c r="N3138" s="221"/>
      <c r="O3138" s="221"/>
      <c r="P3138" s="221"/>
    </row>
    <row r="3139" spans="2:16" x14ac:dyDescent="0.25">
      <c r="B3139" s="221"/>
      <c r="C3139" s="246"/>
      <c r="D3139" s="247"/>
      <c r="E3139" s="221"/>
      <c r="G3139" s="256"/>
      <c r="H3139" s="123"/>
      <c r="I3139" s="221"/>
      <c r="J3139" s="119"/>
      <c r="K3139" s="119"/>
      <c r="L3139" s="143"/>
      <c r="M3139" s="221"/>
      <c r="N3139" s="221"/>
      <c r="O3139" s="221"/>
      <c r="P3139" s="221"/>
    </row>
    <row r="3140" spans="2:16" x14ac:dyDescent="0.25">
      <c r="B3140" s="221"/>
      <c r="C3140" s="246"/>
      <c r="D3140" s="247"/>
      <c r="E3140" s="221"/>
      <c r="G3140" s="256"/>
      <c r="H3140" s="123"/>
      <c r="I3140" s="221"/>
      <c r="J3140" s="119"/>
      <c r="K3140" s="119"/>
      <c r="L3140" s="143"/>
      <c r="M3140" s="221"/>
      <c r="N3140" s="221"/>
      <c r="O3140" s="221"/>
      <c r="P3140" s="221"/>
    </row>
    <row r="3141" spans="2:16" x14ac:dyDescent="0.25">
      <c r="B3141" s="221"/>
      <c r="C3141" s="246"/>
      <c r="D3141" s="247"/>
      <c r="E3141" s="221"/>
      <c r="G3141" s="256"/>
      <c r="H3141" s="123"/>
      <c r="I3141" s="221"/>
      <c r="J3141" s="119"/>
      <c r="K3141" s="119"/>
      <c r="L3141" s="143"/>
      <c r="M3141" s="221"/>
      <c r="N3141" s="221"/>
      <c r="O3141" s="221"/>
      <c r="P3141" s="221"/>
    </row>
    <row r="3142" spans="2:16" x14ac:dyDescent="0.25">
      <c r="B3142" s="221"/>
      <c r="C3142" s="246"/>
      <c r="D3142" s="247"/>
      <c r="E3142" s="221"/>
      <c r="G3142" s="256"/>
      <c r="H3142" s="123"/>
      <c r="I3142" s="221"/>
      <c r="J3142" s="119"/>
      <c r="K3142" s="119"/>
      <c r="L3142" s="143"/>
      <c r="M3142" s="221"/>
      <c r="N3142" s="221"/>
      <c r="O3142" s="221"/>
      <c r="P3142" s="221"/>
    </row>
    <row r="3143" spans="2:16" x14ac:dyDescent="0.25">
      <c r="B3143" s="221"/>
      <c r="C3143" s="246"/>
      <c r="D3143" s="247"/>
      <c r="E3143" s="221"/>
      <c r="G3143" s="256"/>
      <c r="H3143" s="123"/>
      <c r="I3143" s="221"/>
      <c r="J3143" s="119"/>
      <c r="K3143" s="119"/>
      <c r="L3143" s="143"/>
      <c r="M3143" s="221"/>
      <c r="N3143" s="221"/>
      <c r="O3143" s="221"/>
      <c r="P3143" s="221"/>
    </row>
    <row r="3144" spans="2:16" x14ac:dyDescent="0.25">
      <c r="B3144" s="221"/>
      <c r="C3144" s="246"/>
      <c r="D3144" s="247"/>
      <c r="E3144" s="221"/>
      <c r="G3144" s="256"/>
      <c r="H3144" s="123"/>
      <c r="I3144" s="221"/>
      <c r="J3144" s="119"/>
      <c r="K3144" s="119"/>
      <c r="L3144" s="143"/>
      <c r="M3144" s="221"/>
      <c r="N3144" s="221"/>
      <c r="O3144" s="221"/>
      <c r="P3144" s="221"/>
    </row>
    <row r="3145" spans="2:16" x14ac:dyDescent="0.25">
      <c r="B3145" s="221"/>
      <c r="C3145" s="246"/>
      <c r="D3145" s="247"/>
      <c r="E3145" s="221"/>
      <c r="G3145" s="256"/>
      <c r="H3145" s="123"/>
      <c r="I3145" s="221"/>
      <c r="J3145" s="119"/>
      <c r="K3145" s="119"/>
      <c r="L3145" s="143"/>
      <c r="M3145" s="221"/>
      <c r="N3145" s="221"/>
      <c r="O3145" s="221"/>
      <c r="P3145" s="221"/>
    </row>
    <row r="3146" spans="2:16" x14ac:dyDescent="0.25">
      <c r="B3146" s="221"/>
      <c r="C3146" s="246"/>
      <c r="D3146" s="247"/>
      <c r="E3146" s="221"/>
      <c r="G3146" s="256"/>
      <c r="H3146" s="123"/>
      <c r="I3146" s="221"/>
      <c r="J3146" s="119"/>
      <c r="K3146" s="119"/>
      <c r="L3146" s="143"/>
      <c r="M3146" s="221"/>
      <c r="N3146" s="221"/>
      <c r="O3146" s="221"/>
      <c r="P3146" s="221"/>
    </row>
    <row r="3147" spans="2:16" x14ac:dyDescent="0.25">
      <c r="B3147" s="221"/>
      <c r="C3147" s="246"/>
      <c r="D3147" s="247"/>
      <c r="E3147" s="221"/>
      <c r="G3147" s="256"/>
      <c r="H3147" s="123"/>
      <c r="I3147" s="221"/>
      <c r="J3147" s="119"/>
      <c r="K3147" s="119"/>
      <c r="L3147" s="143"/>
      <c r="M3147" s="221"/>
      <c r="N3147" s="221"/>
      <c r="O3147" s="221"/>
      <c r="P3147" s="221"/>
    </row>
    <row r="3148" spans="2:16" x14ac:dyDescent="0.25">
      <c r="B3148" s="221"/>
      <c r="C3148" s="246"/>
      <c r="D3148" s="247"/>
      <c r="E3148" s="221"/>
      <c r="G3148" s="256"/>
      <c r="H3148" s="123"/>
      <c r="I3148" s="221"/>
      <c r="J3148" s="119"/>
      <c r="K3148" s="119"/>
      <c r="L3148" s="143"/>
      <c r="M3148" s="221"/>
      <c r="N3148" s="221"/>
      <c r="O3148" s="221"/>
      <c r="P3148" s="221"/>
    </row>
    <row r="3149" spans="2:16" x14ac:dyDescent="0.25">
      <c r="B3149" s="221"/>
      <c r="C3149" s="246"/>
      <c r="D3149" s="247"/>
      <c r="E3149" s="221"/>
      <c r="G3149" s="256"/>
      <c r="H3149" s="123"/>
      <c r="I3149" s="221"/>
      <c r="J3149" s="119"/>
      <c r="K3149" s="119"/>
      <c r="L3149" s="143"/>
      <c r="M3149" s="221"/>
      <c r="N3149" s="221"/>
      <c r="O3149" s="221"/>
      <c r="P3149" s="221"/>
    </row>
    <row r="3150" spans="2:16" x14ac:dyDescent="0.25">
      <c r="B3150" s="221"/>
      <c r="C3150" s="246"/>
      <c r="D3150" s="247"/>
      <c r="E3150" s="221"/>
      <c r="G3150" s="256"/>
      <c r="H3150" s="123"/>
      <c r="I3150" s="221"/>
      <c r="J3150" s="119"/>
      <c r="K3150" s="119"/>
      <c r="L3150" s="143"/>
      <c r="M3150" s="221"/>
      <c r="N3150" s="221"/>
      <c r="O3150" s="221"/>
      <c r="P3150" s="221"/>
    </row>
    <row r="3151" spans="2:16" x14ac:dyDescent="0.25">
      <c r="B3151" s="221"/>
      <c r="C3151" s="246"/>
      <c r="D3151" s="247"/>
      <c r="E3151" s="221"/>
      <c r="G3151" s="256"/>
      <c r="H3151" s="123"/>
      <c r="I3151" s="221"/>
      <c r="J3151" s="119"/>
      <c r="K3151" s="119"/>
      <c r="L3151" s="143"/>
      <c r="M3151" s="221"/>
      <c r="N3151" s="221"/>
      <c r="O3151" s="221"/>
      <c r="P3151" s="221"/>
    </row>
    <row r="3152" spans="2:16" x14ac:dyDescent="0.25">
      <c r="B3152" s="221"/>
      <c r="C3152" s="246"/>
      <c r="D3152" s="247"/>
      <c r="E3152" s="221"/>
      <c r="G3152" s="256"/>
      <c r="H3152" s="123"/>
      <c r="I3152" s="221"/>
      <c r="J3152" s="119"/>
      <c r="K3152" s="119"/>
      <c r="L3152" s="143"/>
      <c r="M3152" s="221"/>
      <c r="N3152" s="221"/>
      <c r="O3152" s="221"/>
      <c r="P3152" s="221"/>
    </row>
    <row r="3153" spans="2:16" x14ac:dyDescent="0.25">
      <c r="B3153" s="221"/>
      <c r="C3153" s="246"/>
      <c r="D3153" s="247"/>
      <c r="E3153" s="221"/>
      <c r="G3153" s="256"/>
      <c r="H3153" s="123"/>
      <c r="I3153" s="221"/>
      <c r="J3153" s="119"/>
      <c r="K3153" s="119"/>
      <c r="L3153" s="143"/>
      <c r="M3153" s="221"/>
      <c r="N3153" s="221"/>
      <c r="O3153" s="221"/>
      <c r="P3153" s="221"/>
    </row>
    <row r="3154" spans="2:16" x14ac:dyDescent="0.25">
      <c r="B3154" s="221"/>
      <c r="C3154" s="246"/>
      <c r="D3154" s="247"/>
      <c r="E3154" s="221"/>
      <c r="G3154" s="256"/>
      <c r="H3154" s="123"/>
      <c r="I3154" s="221"/>
      <c r="J3154" s="119"/>
      <c r="K3154" s="119"/>
      <c r="L3154" s="143"/>
      <c r="M3154" s="221"/>
      <c r="N3154" s="221"/>
      <c r="O3154" s="221"/>
      <c r="P3154" s="221"/>
    </row>
    <row r="3155" spans="2:16" x14ac:dyDescent="0.25">
      <c r="B3155" s="221"/>
      <c r="C3155" s="246"/>
      <c r="D3155" s="247"/>
      <c r="E3155" s="221"/>
      <c r="G3155" s="256"/>
      <c r="H3155" s="123"/>
      <c r="I3155" s="221"/>
      <c r="J3155" s="119"/>
      <c r="K3155" s="119"/>
      <c r="L3155" s="143"/>
      <c r="M3155" s="221"/>
      <c r="N3155" s="221"/>
      <c r="O3155" s="221"/>
      <c r="P3155" s="221"/>
    </row>
    <row r="3156" spans="2:16" x14ac:dyDescent="0.25">
      <c r="B3156" s="221"/>
      <c r="C3156" s="246"/>
      <c r="D3156" s="247"/>
      <c r="E3156" s="221"/>
      <c r="G3156" s="256"/>
      <c r="H3156" s="123"/>
      <c r="I3156" s="221"/>
      <c r="J3156" s="119"/>
      <c r="K3156" s="119"/>
      <c r="L3156" s="143"/>
      <c r="M3156" s="221"/>
      <c r="N3156" s="221"/>
      <c r="O3156" s="221"/>
      <c r="P3156" s="221"/>
    </row>
    <row r="3157" spans="2:16" x14ac:dyDescent="0.25">
      <c r="B3157" s="221"/>
      <c r="C3157" s="246"/>
      <c r="D3157" s="247"/>
      <c r="E3157" s="221"/>
      <c r="G3157" s="256"/>
      <c r="H3157" s="123"/>
      <c r="I3157" s="221"/>
      <c r="J3157" s="119"/>
      <c r="K3157" s="119"/>
      <c r="L3157" s="143"/>
      <c r="M3157" s="221"/>
      <c r="N3157" s="221"/>
      <c r="O3157" s="221"/>
      <c r="P3157" s="221"/>
    </row>
    <row r="3158" spans="2:16" x14ac:dyDescent="0.25">
      <c r="B3158" s="221"/>
      <c r="C3158" s="246"/>
      <c r="D3158" s="247"/>
      <c r="E3158" s="221"/>
      <c r="G3158" s="256"/>
      <c r="H3158" s="123"/>
      <c r="I3158" s="221"/>
      <c r="J3158" s="119"/>
      <c r="K3158" s="119"/>
      <c r="L3158" s="143"/>
      <c r="M3158" s="221"/>
      <c r="N3158" s="221"/>
      <c r="O3158" s="221"/>
      <c r="P3158" s="221"/>
    </row>
    <row r="3159" spans="2:16" x14ac:dyDescent="0.25">
      <c r="B3159" s="221"/>
      <c r="C3159" s="246"/>
      <c r="D3159" s="247"/>
      <c r="E3159" s="221"/>
      <c r="G3159" s="256"/>
      <c r="H3159" s="123"/>
      <c r="I3159" s="221"/>
      <c r="J3159" s="119"/>
      <c r="K3159" s="119"/>
      <c r="L3159" s="143"/>
      <c r="M3159" s="221"/>
      <c r="N3159" s="221"/>
      <c r="O3159" s="221"/>
      <c r="P3159" s="221"/>
    </row>
    <row r="3160" spans="2:16" x14ac:dyDescent="0.25">
      <c r="B3160" s="221"/>
      <c r="C3160" s="246"/>
      <c r="D3160" s="247"/>
      <c r="E3160" s="221"/>
      <c r="G3160" s="256"/>
      <c r="H3160" s="123"/>
      <c r="I3160" s="221"/>
      <c r="J3160" s="119"/>
      <c r="K3160" s="119"/>
      <c r="L3160" s="143"/>
      <c r="M3160" s="221"/>
      <c r="N3160" s="221"/>
      <c r="O3160" s="221"/>
      <c r="P3160" s="221"/>
    </row>
    <row r="3161" spans="2:16" x14ac:dyDescent="0.25">
      <c r="B3161" s="221"/>
      <c r="C3161" s="246"/>
      <c r="D3161" s="247"/>
      <c r="E3161" s="221"/>
      <c r="G3161" s="256"/>
      <c r="H3161" s="123"/>
      <c r="I3161" s="221"/>
      <c r="J3161" s="119"/>
      <c r="K3161" s="119"/>
      <c r="L3161" s="143"/>
      <c r="M3161" s="221"/>
      <c r="N3161" s="221"/>
      <c r="O3161" s="221"/>
      <c r="P3161" s="221"/>
    </row>
    <row r="3162" spans="2:16" x14ac:dyDescent="0.25">
      <c r="B3162" s="221"/>
      <c r="C3162" s="246"/>
      <c r="D3162" s="247"/>
      <c r="E3162" s="221"/>
      <c r="G3162" s="256"/>
      <c r="H3162" s="123"/>
      <c r="I3162" s="221"/>
      <c r="J3162" s="119"/>
      <c r="K3162" s="119"/>
      <c r="L3162" s="143"/>
      <c r="M3162" s="221"/>
      <c r="N3162" s="221"/>
      <c r="O3162" s="221"/>
      <c r="P3162" s="221"/>
    </row>
    <row r="3163" spans="2:16" x14ac:dyDescent="0.25">
      <c r="B3163" s="221"/>
      <c r="C3163" s="246"/>
      <c r="D3163" s="247"/>
      <c r="E3163" s="221"/>
      <c r="G3163" s="256"/>
      <c r="H3163" s="123"/>
      <c r="I3163" s="221"/>
      <c r="J3163" s="119"/>
      <c r="K3163" s="119"/>
      <c r="L3163" s="143"/>
      <c r="M3163" s="221"/>
      <c r="N3163" s="221"/>
      <c r="O3163" s="221"/>
      <c r="P3163" s="221"/>
    </row>
    <row r="3164" spans="2:16" x14ac:dyDescent="0.25">
      <c r="B3164" s="221"/>
      <c r="C3164" s="246"/>
      <c r="D3164" s="247"/>
      <c r="E3164" s="221"/>
      <c r="G3164" s="256"/>
      <c r="H3164" s="123"/>
      <c r="I3164" s="221"/>
      <c r="J3164" s="119"/>
      <c r="K3164" s="119"/>
      <c r="L3164" s="143"/>
      <c r="M3164" s="221"/>
      <c r="N3164" s="221"/>
      <c r="O3164" s="221"/>
      <c r="P3164" s="221"/>
    </row>
    <row r="3165" spans="2:16" x14ac:dyDescent="0.25">
      <c r="B3165" s="221"/>
      <c r="C3165" s="246"/>
      <c r="D3165" s="247"/>
      <c r="E3165" s="221"/>
      <c r="G3165" s="256"/>
      <c r="H3165" s="123"/>
      <c r="I3165" s="221"/>
      <c r="J3165" s="119"/>
      <c r="K3165" s="119"/>
      <c r="L3165" s="143"/>
      <c r="M3165" s="221"/>
      <c r="N3165" s="221"/>
      <c r="O3165" s="221"/>
      <c r="P3165" s="221"/>
    </row>
    <row r="3166" spans="2:16" x14ac:dyDescent="0.25">
      <c r="B3166" s="221"/>
      <c r="C3166" s="246"/>
      <c r="D3166" s="247"/>
      <c r="E3166" s="221"/>
      <c r="G3166" s="256"/>
      <c r="H3166" s="123"/>
      <c r="I3166" s="221"/>
      <c r="J3166" s="119"/>
      <c r="K3166" s="119"/>
      <c r="L3166" s="143"/>
      <c r="M3166" s="221"/>
      <c r="N3166" s="221"/>
      <c r="O3166" s="221"/>
      <c r="P3166" s="221"/>
    </row>
    <row r="3167" spans="2:16" x14ac:dyDescent="0.25">
      <c r="B3167" s="221"/>
      <c r="C3167" s="246"/>
      <c r="D3167" s="247"/>
      <c r="E3167" s="221"/>
      <c r="G3167" s="256"/>
      <c r="H3167" s="123"/>
      <c r="I3167" s="221"/>
      <c r="J3167" s="119"/>
      <c r="K3167" s="119"/>
      <c r="L3167" s="143"/>
      <c r="M3167" s="221"/>
      <c r="N3167" s="221"/>
      <c r="O3167" s="221"/>
      <c r="P3167" s="221"/>
    </row>
    <row r="3168" spans="2:16" x14ac:dyDescent="0.25">
      <c r="B3168" s="221"/>
      <c r="C3168" s="246"/>
      <c r="D3168" s="247"/>
      <c r="E3168" s="221"/>
      <c r="G3168" s="256"/>
      <c r="H3168" s="123"/>
      <c r="I3168" s="221"/>
      <c r="J3168" s="119"/>
      <c r="K3168" s="119"/>
      <c r="L3168" s="143"/>
      <c r="M3168" s="221"/>
      <c r="N3168" s="221"/>
      <c r="O3168" s="221"/>
      <c r="P3168" s="221"/>
    </row>
    <row r="3169" spans="2:16" x14ac:dyDescent="0.25">
      <c r="B3169" s="221"/>
      <c r="C3169" s="246"/>
      <c r="D3169" s="247"/>
      <c r="E3169" s="221"/>
      <c r="G3169" s="256"/>
      <c r="H3169" s="123"/>
      <c r="I3169" s="221"/>
      <c r="J3169" s="119"/>
      <c r="K3169" s="119"/>
      <c r="L3169" s="143"/>
      <c r="M3169" s="221"/>
      <c r="N3169" s="221"/>
      <c r="O3169" s="221"/>
      <c r="P3169" s="221"/>
    </row>
    <row r="3170" spans="2:16" x14ac:dyDescent="0.25">
      <c r="B3170" s="221"/>
      <c r="C3170" s="246"/>
      <c r="D3170" s="247"/>
      <c r="E3170" s="221"/>
      <c r="G3170" s="256"/>
      <c r="H3170" s="123"/>
      <c r="I3170" s="221"/>
      <c r="J3170" s="119"/>
      <c r="K3170" s="119"/>
      <c r="L3170" s="143"/>
      <c r="M3170" s="221"/>
      <c r="N3170" s="221"/>
      <c r="O3170" s="221"/>
      <c r="P3170" s="221"/>
    </row>
    <row r="3171" spans="2:16" x14ac:dyDescent="0.25">
      <c r="B3171" s="221"/>
      <c r="C3171" s="246"/>
      <c r="D3171" s="247"/>
      <c r="E3171" s="221"/>
      <c r="G3171" s="256"/>
      <c r="H3171" s="123"/>
      <c r="I3171" s="221"/>
      <c r="J3171" s="119"/>
      <c r="K3171" s="119"/>
      <c r="L3171" s="143"/>
      <c r="M3171" s="221"/>
      <c r="N3171" s="221"/>
      <c r="O3171" s="221"/>
      <c r="P3171" s="221"/>
    </row>
    <row r="3172" spans="2:16" x14ac:dyDescent="0.25">
      <c r="B3172" s="221"/>
      <c r="C3172" s="246"/>
      <c r="D3172" s="247"/>
      <c r="E3172" s="221"/>
      <c r="G3172" s="256"/>
      <c r="H3172" s="123"/>
      <c r="I3172" s="221"/>
      <c r="J3172" s="119"/>
      <c r="K3172" s="119"/>
      <c r="L3172" s="143"/>
      <c r="M3172" s="221"/>
      <c r="N3172" s="221"/>
      <c r="O3172" s="221"/>
      <c r="P3172" s="221"/>
    </row>
    <row r="3173" spans="2:16" x14ac:dyDescent="0.25">
      <c r="B3173" s="221"/>
      <c r="C3173" s="246"/>
      <c r="D3173" s="247"/>
      <c r="E3173" s="221"/>
      <c r="G3173" s="256"/>
      <c r="H3173" s="123"/>
      <c r="I3173" s="221"/>
      <c r="J3173" s="119"/>
      <c r="K3173" s="119"/>
      <c r="L3173" s="143"/>
      <c r="M3173" s="221"/>
      <c r="N3173" s="221"/>
      <c r="O3173" s="221"/>
      <c r="P3173" s="221"/>
    </row>
    <row r="3174" spans="2:16" x14ac:dyDescent="0.25">
      <c r="B3174" s="221"/>
      <c r="C3174" s="246"/>
      <c r="D3174" s="247"/>
      <c r="E3174" s="221"/>
      <c r="G3174" s="256"/>
      <c r="H3174" s="123"/>
      <c r="I3174" s="221"/>
      <c r="J3174" s="119"/>
      <c r="K3174" s="119"/>
      <c r="L3174" s="143"/>
      <c r="M3174" s="221"/>
      <c r="N3174" s="221"/>
      <c r="O3174" s="221"/>
      <c r="P3174" s="221"/>
    </row>
    <row r="3175" spans="2:16" x14ac:dyDescent="0.25">
      <c r="B3175" s="221"/>
      <c r="C3175" s="246"/>
      <c r="D3175" s="247"/>
      <c r="E3175" s="221"/>
      <c r="G3175" s="256"/>
      <c r="H3175" s="123"/>
      <c r="I3175" s="221"/>
      <c r="J3175" s="119"/>
      <c r="K3175" s="119"/>
      <c r="L3175" s="143"/>
      <c r="M3175" s="221"/>
      <c r="N3175" s="221"/>
      <c r="O3175" s="221"/>
      <c r="P3175" s="221"/>
    </row>
    <row r="3176" spans="2:16" x14ac:dyDescent="0.25">
      <c r="B3176" s="221"/>
      <c r="C3176" s="246"/>
      <c r="D3176" s="247"/>
      <c r="E3176" s="221"/>
      <c r="G3176" s="256"/>
      <c r="H3176" s="123"/>
      <c r="I3176" s="221"/>
      <c r="J3176" s="119"/>
      <c r="K3176" s="119"/>
      <c r="L3176" s="143"/>
      <c r="M3176" s="221"/>
      <c r="N3176" s="221"/>
      <c r="O3176" s="221"/>
      <c r="P3176" s="221"/>
    </row>
    <row r="3177" spans="2:16" x14ac:dyDescent="0.25">
      <c r="B3177" s="221"/>
      <c r="C3177" s="246"/>
      <c r="D3177" s="247"/>
      <c r="E3177" s="221"/>
      <c r="G3177" s="256"/>
      <c r="H3177" s="123"/>
      <c r="I3177" s="221"/>
      <c r="J3177" s="119"/>
      <c r="K3177" s="119"/>
      <c r="L3177" s="143"/>
      <c r="M3177" s="221"/>
      <c r="N3177" s="221"/>
      <c r="O3177" s="221"/>
      <c r="P3177" s="221"/>
    </row>
    <row r="3178" spans="2:16" x14ac:dyDescent="0.25">
      <c r="B3178" s="221"/>
      <c r="C3178" s="246"/>
      <c r="D3178" s="247"/>
      <c r="E3178" s="221"/>
      <c r="G3178" s="256"/>
      <c r="H3178" s="123"/>
      <c r="I3178" s="221"/>
      <c r="J3178" s="119"/>
      <c r="K3178" s="119"/>
      <c r="L3178" s="143"/>
      <c r="M3178" s="221"/>
      <c r="N3178" s="221"/>
      <c r="O3178" s="221"/>
      <c r="P3178" s="221"/>
    </row>
    <row r="3179" spans="2:16" x14ac:dyDescent="0.25">
      <c r="B3179" s="221"/>
      <c r="C3179" s="246"/>
      <c r="D3179" s="247"/>
      <c r="E3179" s="221"/>
      <c r="G3179" s="256"/>
      <c r="H3179" s="123"/>
      <c r="I3179" s="221"/>
      <c r="J3179" s="119"/>
      <c r="K3179" s="119"/>
      <c r="L3179" s="143"/>
      <c r="M3179" s="221"/>
      <c r="N3179" s="221"/>
      <c r="O3179" s="221"/>
      <c r="P3179" s="221"/>
    </row>
    <row r="3180" spans="2:16" x14ac:dyDescent="0.25">
      <c r="B3180" s="221"/>
      <c r="C3180" s="246"/>
      <c r="D3180" s="247"/>
      <c r="E3180" s="221"/>
      <c r="G3180" s="256"/>
      <c r="H3180" s="123"/>
      <c r="I3180" s="221"/>
      <c r="J3180" s="119"/>
      <c r="K3180" s="119"/>
      <c r="L3180" s="143"/>
      <c r="M3180" s="221"/>
      <c r="N3180" s="221"/>
      <c r="O3180" s="221"/>
      <c r="P3180" s="221"/>
    </row>
    <row r="3181" spans="2:16" x14ac:dyDescent="0.25">
      <c r="B3181" s="221"/>
      <c r="C3181" s="246"/>
      <c r="D3181" s="247"/>
      <c r="E3181" s="221"/>
      <c r="G3181" s="256"/>
      <c r="H3181" s="123"/>
      <c r="I3181" s="221"/>
      <c r="J3181" s="119"/>
      <c r="K3181" s="119"/>
      <c r="L3181" s="143"/>
      <c r="M3181" s="221"/>
      <c r="N3181" s="221"/>
      <c r="O3181" s="221"/>
      <c r="P3181" s="221"/>
    </row>
    <row r="3182" spans="2:16" x14ac:dyDescent="0.25">
      <c r="B3182" s="221"/>
      <c r="C3182" s="246"/>
      <c r="D3182" s="247"/>
      <c r="E3182" s="221"/>
      <c r="G3182" s="256"/>
      <c r="H3182" s="123"/>
      <c r="I3182" s="221"/>
      <c r="J3182" s="119"/>
      <c r="K3182" s="119"/>
      <c r="L3182" s="143"/>
      <c r="M3182" s="221"/>
      <c r="N3182" s="221"/>
      <c r="O3182" s="221"/>
      <c r="P3182" s="221"/>
    </row>
    <row r="3183" spans="2:16" x14ac:dyDescent="0.25">
      <c r="B3183" s="221"/>
      <c r="C3183" s="246"/>
      <c r="D3183" s="247"/>
      <c r="E3183" s="221"/>
      <c r="G3183" s="256"/>
      <c r="H3183" s="123"/>
      <c r="I3183" s="221"/>
      <c r="J3183" s="119"/>
      <c r="K3183" s="119"/>
      <c r="L3183" s="143"/>
      <c r="M3183" s="221"/>
      <c r="N3183" s="221"/>
      <c r="O3183" s="221"/>
      <c r="P3183" s="221"/>
    </row>
    <row r="3184" spans="2:16" x14ac:dyDescent="0.25">
      <c r="B3184" s="221"/>
      <c r="C3184" s="246"/>
      <c r="D3184" s="247"/>
      <c r="E3184" s="221"/>
      <c r="G3184" s="256"/>
      <c r="H3184" s="123"/>
      <c r="I3184" s="221"/>
      <c r="J3184" s="119"/>
      <c r="K3184" s="119"/>
      <c r="L3184" s="143"/>
      <c r="M3184" s="221"/>
      <c r="N3184" s="221"/>
      <c r="O3184" s="221"/>
      <c r="P3184" s="221"/>
    </row>
    <row r="3185" spans="2:17" x14ac:dyDescent="0.25">
      <c r="B3185" s="221"/>
      <c r="C3185" s="246"/>
      <c r="D3185" s="247"/>
      <c r="E3185" s="221"/>
      <c r="G3185" s="256"/>
      <c r="H3185" s="123"/>
      <c r="I3185" s="221"/>
      <c r="J3185" s="119"/>
      <c r="K3185" s="119"/>
      <c r="L3185" s="143"/>
      <c r="M3185" s="221"/>
      <c r="N3185" s="221"/>
      <c r="O3185" s="221"/>
      <c r="P3185" s="221"/>
    </row>
    <row r="3186" spans="2:17" x14ac:dyDescent="0.25">
      <c r="B3186" s="221"/>
      <c r="C3186" s="246"/>
      <c r="D3186" s="247"/>
      <c r="E3186" s="221"/>
      <c r="G3186" s="256"/>
      <c r="H3186" s="123"/>
      <c r="I3186" s="221"/>
      <c r="J3186" s="119"/>
      <c r="K3186" s="119"/>
      <c r="L3186" s="143"/>
      <c r="M3186" s="221"/>
      <c r="N3186" s="221"/>
      <c r="O3186" s="221"/>
      <c r="P3186" s="221"/>
    </row>
    <row r="3187" spans="2:17" x14ac:dyDescent="0.25">
      <c r="B3187" s="221"/>
      <c r="C3187" s="246"/>
      <c r="D3187" s="247"/>
      <c r="E3187" s="221"/>
      <c r="G3187" s="256"/>
      <c r="H3187" s="123"/>
      <c r="I3187" s="221"/>
      <c r="J3187" s="119"/>
      <c r="K3187" s="119"/>
      <c r="L3187" s="143"/>
      <c r="M3187" s="221"/>
      <c r="N3187" s="221"/>
      <c r="O3187" s="221"/>
      <c r="P3187" s="221"/>
    </row>
    <row r="3188" spans="2:17" x14ac:dyDescent="0.25">
      <c r="B3188" s="221"/>
      <c r="C3188" s="248"/>
      <c r="D3188" s="249"/>
      <c r="E3188" s="221"/>
      <c r="G3188" s="256"/>
      <c r="H3188" s="123"/>
      <c r="I3188" s="221"/>
      <c r="J3188" s="119"/>
      <c r="K3188" s="119"/>
      <c r="L3188" s="143"/>
      <c r="M3188" s="221"/>
      <c r="N3188" s="221"/>
      <c r="O3188" s="221"/>
      <c r="P3188" s="221"/>
      <c r="Q3188" s="248"/>
    </row>
    <row r="3189" spans="2:17" x14ac:dyDescent="0.25">
      <c r="B3189" s="221"/>
      <c r="C3189" s="248"/>
      <c r="D3189" s="249"/>
      <c r="E3189" s="221"/>
      <c r="G3189" s="256"/>
      <c r="H3189" s="123"/>
      <c r="I3189" s="221"/>
      <c r="J3189" s="119"/>
      <c r="K3189" s="119"/>
      <c r="L3189" s="143"/>
      <c r="M3189" s="221"/>
      <c r="N3189" s="221"/>
      <c r="O3189" s="221"/>
      <c r="P3189" s="221"/>
      <c r="Q3189" s="248"/>
    </row>
    <row r="3190" spans="2:17" x14ac:dyDescent="0.25">
      <c r="B3190" s="221"/>
      <c r="C3190" s="248"/>
      <c r="D3190" s="249"/>
      <c r="E3190" s="221"/>
      <c r="G3190" s="256"/>
      <c r="H3190" s="123"/>
      <c r="I3190" s="221"/>
      <c r="J3190" s="119"/>
      <c r="K3190" s="119"/>
      <c r="L3190" s="143"/>
      <c r="M3190" s="221"/>
      <c r="N3190" s="221"/>
      <c r="O3190" s="221"/>
      <c r="P3190" s="221"/>
      <c r="Q3190" s="248"/>
    </row>
    <row r="3191" spans="2:17" x14ac:dyDescent="0.25">
      <c r="B3191" s="221"/>
      <c r="C3191" s="248"/>
      <c r="D3191" s="249"/>
      <c r="E3191" s="221"/>
      <c r="G3191" s="256"/>
      <c r="H3191" s="123"/>
      <c r="I3191" s="221"/>
      <c r="J3191" s="119"/>
      <c r="K3191" s="119"/>
      <c r="L3191" s="143"/>
      <c r="M3191" s="221"/>
      <c r="N3191" s="221"/>
      <c r="O3191" s="221"/>
      <c r="P3191" s="221"/>
      <c r="Q3191" s="248"/>
    </row>
    <row r="3192" spans="2:17" x14ac:dyDescent="0.25">
      <c r="B3192" s="221"/>
      <c r="C3192" s="248"/>
      <c r="D3192" s="249"/>
      <c r="E3192" s="221"/>
      <c r="G3192" s="256"/>
      <c r="H3192" s="123"/>
      <c r="I3192" s="221"/>
      <c r="J3192" s="119"/>
      <c r="K3192" s="119"/>
      <c r="L3192" s="143"/>
      <c r="M3192" s="221"/>
      <c r="N3192" s="221"/>
      <c r="O3192" s="221"/>
      <c r="P3192" s="221"/>
      <c r="Q3192" s="248"/>
    </row>
  </sheetData>
  <dataValidations count="2">
    <dataValidation type="list" allowBlank="1" showInputMessage="1" showErrorMessage="1" sqref="P3:P3192" xr:uid="{1C7EDF7F-E863-46BD-BFD7-EEB5593493B0}">
      <formula1>"RP,TP"</formula1>
    </dataValidation>
    <dataValidation type="list" allowBlank="1" showInputMessage="1" showErrorMessage="1" sqref="O3:O3192" xr:uid="{7EEF897E-D464-4EA6-87B6-C941168C906E}">
      <formula1>$R$2:$R$3</formula1>
    </dataValidation>
  </dataValidations>
  <pageMargins left="0.7" right="0.7" top="0.75" bottom="0.75" header="0.3" footer="0.3"/>
  <pageSetup paperSize="9" orientation="portrait" r:id="rId1"/>
  <ignoredErrors>
    <ignoredError sqref="O5" listDataValidation="1"/>
  </ignoredError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457D-1507-46B5-86C9-08C2D54F97D1}">
  <sheetPr codeName="Sheet9">
    <tabColor rgb="FF002060"/>
  </sheetPr>
  <dimension ref="B2:V169"/>
  <sheetViews>
    <sheetView showGridLines="0" zoomScale="80" zoomScaleNormal="80" workbookViewId="0">
      <selection activeCell="C3" sqref="C3:L169"/>
    </sheetView>
  </sheetViews>
  <sheetFormatPr baseColWidth="10" defaultColWidth="9.140625" defaultRowHeight="15" x14ac:dyDescent="0.25"/>
  <cols>
    <col min="1" max="1" width="2.7109375" customWidth="1"/>
    <col min="2" max="2" width="40.140625" bestFit="1" customWidth="1"/>
    <col min="3" max="3" width="59.85546875" bestFit="1" customWidth="1"/>
    <col min="4" max="4" width="50.85546875" bestFit="1" customWidth="1"/>
    <col min="5" max="5" width="81.140625" bestFit="1" customWidth="1"/>
    <col min="6" max="6" width="10.85546875" bestFit="1" customWidth="1"/>
    <col min="7" max="7" width="18.140625" bestFit="1" customWidth="1"/>
    <col min="8" max="8" width="10.5703125" bestFit="1" customWidth="1"/>
    <col min="9" max="9" width="25.5703125" bestFit="1" customWidth="1"/>
    <col min="10" max="10" width="20" bestFit="1" customWidth="1"/>
    <col min="11" max="11" width="20.5703125" bestFit="1" customWidth="1"/>
    <col min="12" max="13" width="10.85546875" bestFit="1" customWidth="1"/>
    <col min="14" max="14" width="11.28515625" bestFit="1" customWidth="1"/>
    <col min="15" max="15" width="9.42578125" bestFit="1" customWidth="1"/>
    <col min="16" max="16" width="31.42578125" bestFit="1" customWidth="1"/>
    <col min="17" max="17" width="28.140625" bestFit="1" customWidth="1"/>
    <col min="18" max="18" width="40.7109375" bestFit="1" customWidth="1"/>
    <col min="19" max="19" width="14.28515625" bestFit="1" customWidth="1"/>
    <col min="20" max="20" width="10.5703125" bestFit="1" customWidth="1"/>
    <col min="21" max="21" width="18.140625" bestFit="1" customWidth="1"/>
    <col min="22" max="22" width="15" bestFit="1" customWidth="1"/>
  </cols>
  <sheetData>
    <row r="2" spans="2:22" ht="30" x14ac:dyDescent="0.25">
      <c r="B2" s="37" t="s">
        <v>61</v>
      </c>
      <c r="C2" s="37" t="s">
        <v>62</v>
      </c>
      <c r="D2" s="37" t="s">
        <v>74</v>
      </c>
      <c r="E2" s="37" t="s">
        <v>75</v>
      </c>
      <c r="F2" s="37" t="s">
        <v>76</v>
      </c>
      <c r="G2" s="37" t="s">
        <v>63</v>
      </c>
      <c r="H2" s="37" t="s">
        <v>64</v>
      </c>
      <c r="I2" s="37" t="s">
        <v>77</v>
      </c>
      <c r="J2" s="37" t="s">
        <v>65</v>
      </c>
      <c r="K2" s="37" t="s">
        <v>66</v>
      </c>
      <c r="L2" s="37" t="s">
        <v>22</v>
      </c>
      <c r="M2" s="37" t="s">
        <v>67</v>
      </c>
      <c r="N2" s="37" t="s">
        <v>68</v>
      </c>
      <c r="O2" s="38" t="s">
        <v>69</v>
      </c>
      <c r="P2" s="38" t="s">
        <v>70</v>
      </c>
      <c r="Q2" s="38" t="s">
        <v>71</v>
      </c>
      <c r="R2" s="38" t="s">
        <v>72</v>
      </c>
      <c r="S2" s="39" t="s">
        <v>78</v>
      </c>
      <c r="T2" s="39" t="s">
        <v>0</v>
      </c>
      <c r="U2" s="39" t="s">
        <v>35</v>
      </c>
      <c r="V2" s="39" t="s">
        <v>41</v>
      </c>
    </row>
    <row r="3" spans="2:22" x14ac:dyDescent="0.25">
      <c r="B3" s="116"/>
      <c r="C3" s="130"/>
      <c r="D3" s="130"/>
      <c r="E3" s="130"/>
      <c r="F3" s="144"/>
      <c r="G3" s="144"/>
      <c r="H3" s="130"/>
      <c r="I3" s="130"/>
      <c r="J3" s="145"/>
      <c r="K3" s="145"/>
      <c r="L3" s="146"/>
      <c r="M3" s="147"/>
      <c r="N3" s="144"/>
      <c r="O3" s="148"/>
      <c r="P3" s="130"/>
      <c r="Q3" s="130"/>
      <c r="R3" s="130"/>
      <c r="S3" s="116"/>
      <c r="T3" s="116"/>
      <c r="U3" s="67"/>
      <c r="V3" s="67"/>
    </row>
    <row r="4" spans="2:22" x14ac:dyDescent="0.25">
      <c r="B4" s="116"/>
      <c r="C4" s="117"/>
      <c r="D4" s="117"/>
      <c r="E4" s="117"/>
      <c r="F4" s="133"/>
      <c r="G4" s="133"/>
      <c r="H4" s="117"/>
      <c r="I4" s="117"/>
      <c r="J4" s="132"/>
      <c r="K4" s="132"/>
      <c r="L4" s="134"/>
      <c r="M4" s="135"/>
      <c r="N4" s="133"/>
      <c r="O4" s="128"/>
      <c r="P4" s="117"/>
      <c r="Q4" s="117"/>
      <c r="R4" s="117"/>
      <c r="S4" s="116"/>
      <c r="T4" s="116"/>
      <c r="U4" s="67"/>
      <c r="V4" s="67"/>
    </row>
    <row r="5" spans="2:22" x14ac:dyDescent="0.25">
      <c r="B5" s="116"/>
      <c r="C5" s="117"/>
      <c r="D5" s="117"/>
      <c r="E5" s="117"/>
      <c r="F5" s="133"/>
      <c r="G5" s="133"/>
      <c r="H5" s="117"/>
      <c r="I5" s="117"/>
      <c r="J5" s="132"/>
      <c r="K5" s="132"/>
      <c r="L5" s="134"/>
      <c r="M5" s="135"/>
      <c r="N5" s="133"/>
      <c r="O5" s="128"/>
      <c r="P5" s="117"/>
      <c r="Q5" s="117"/>
      <c r="R5" s="117"/>
      <c r="S5" s="116"/>
      <c r="T5" s="116"/>
      <c r="U5" s="67"/>
      <c r="V5" s="67"/>
    </row>
    <row r="6" spans="2:22" s="90" customFormat="1" x14ac:dyDescent="0.25">
      <c r="B6" s="116"/>
      <c r="C6" s="117"/>
      <c r="D6" s="117"/>
      <c r="E6" s="117"/>
      <c r="F6" s="133"/>
      <c r="G6" s="133"/>
      <c r="H6" s="117"/>
      <c r="I6" s="117"/>
      <c r="J6" s="132"/>
      <c r="K6" s="132"/>
      <c r="L6" s="134"/>
      <c r="M6" s="135"/>
      <c r="N6" s="133"/>
      <c r="O6" s="128"/>
      <c r="P6" s="117"/>
      <c r="Q6" s="117"/>
      <c r="R6" s="117"/>
      <c r="S6" s="116"/>
      <c r="T6" s="116"/>
      <c r="U6" s="67"/>
      <c r="V6" s="67"/>
    </row>
    <row r="7" spans="2:22" x14ac:dyDescent="0.25">
      <c r="B7" s="116"/>
      <c r="C7" s="117"/>
      <c r="D7" s="117"/>
      <c r="E7" s="117"/>
      <c r="F7" s="133"/>
      <c r="G7" s="133"/>
      <c r="H7" s="117"/>
      <c r="I7" s="117"/>
      <c r="J7" s="132"/>
      <c r="K7" s="132"/>
      <c r="L7" s="134"/>
      <c r="M7" s="135"/>
      <c r="N7" s="133"/>
      <c r="O7" s="128"/>
      <c r="P7" s="117"/>
      <c r="Q7" s="117"/>
      <c r="R7" s="117"/>
      <c r="S7" s="116"/>
      <c r="T7" s="116"/>
      <c r="U7" s="67"/>
      <c r="V7" s="67"/>
    </row>
    <row r="8" spans="2:22" x14ac:dyDescent="0.25">
      <c r="B8" s="116"/>
      <c r="C8" s="117"/>
      <c r="D8" s="117"/>
      <c r="E8" s="117"/>
      <c r="F8" s="133"/>
      <c r="G8" s="133"/>
      <c r="H8" s="117"/>
      <c r="I8" s="117"/>
      <c r="J8" s="132"/>
      <c r="K8" s="132"/>
      <c r="L8" s="134"/>
      <c r="M8" s="135"/>
      <c r="N8" s="133"/>
      <c r="O8" s="128"/>
      <c r="P8" s="117"/>
      <c r="Q8" s="117"/>
      <c r="R8" s="117"/>
      <c r="S8" s="116"/>
      <c r="T8" s="116"/>
      <c r="U8" s="67"/>
      <c r="V8" s="67"/>
    </row>
    <row r="9" spans="2:22" x14ac:dyDescent="0.25">
      <c r="B9" s="116"/>
      <c r="C9" s="117"/>
      <c r="D9" s="117"/>
      <c r="E9" s="117"/>
      <c r="F9" s="133"/>
      <c r="G9" s="133"/>
      <c r="H9" s="117"/>
      <c r="I9" s="117"/>
      <c r="J9" s="132"/>
      <c r="K9" s="132"/>
      <c r="L9" s="134"/>
      <c r="M9" s="135"/>
      <c r="N9" s="133"/>
      <c r="O9" s="128"/>
      <c r="P9" s="117"/>
      <c r="Q9" s="117"/>
      <c r="R9" s="117"/>
      <c r="S9" s="116"/>
      <c r="T9" s="116"/>
      <c r="U9" s="67"/>
      <c r="V9" s="67"/>
    </row>
    <row r="10" spans="2:22" x14ac:dyDescent="0.25">
      <c r="B10" s="116"/>
      <c r="C10" s="117"/>
      <c r="D10" s="117"/>
      <c r="E10" s="117"/>
      <c r="F10" s="133"/>
      <c r="G10" s="133"/>
      <c r="H10" s="117"/>
      <c r="I10" s="117"/>
      <c r="J10" s="132"/>
      <c r="K10" s="132"/>
      <c r="L10" s="134"/>
      <c r="M10" s="135"/>
      <c r="N10" s="133"/>
      <c r="O10" s="128"/>
      <c r="P10" s="117"/>
      <c r="Q10" s="117"/>
      <c r="R10" s="117"/>
      <c r="S10" s="116"/>
      <c r="T10" s="116"/>
      <c r="U10" s="67"/>
      <c r="V10" s="67"/>
    </row>
    <row r="11" spans="2:22" x14ac:dyDescent="0.25">
      <c r="B11" s="116"/>
      <c r="C11" s="117"/>
      <c r="D11" s="117"/>
      <c r="E11" s="117"/>
      <c r="F11" s="133"/>
      <c r="G11" s="133"/>
      <c r="H11" s="117"/>
      <c r="I11" s="117"/>
      <c r="J11" s="132"/>
      <c r="K11" s="132"/>
      <c r="L11" s="134"/>
      <c r="M11" s="135"/>
      <c r="N11" s="133"/>
      <c r="O11" s="128"/>
      <c r="P11" s="117"/>
      <c r="Q11" s="117"/>
      <c r="R11" s="117"/>
      <c r="S11" s="116"/>
      <c r="T11" s="116"/>
      <c r="U11" s="67"/>
      <c r="V11" s="67"/>
    </row>
    <row r="12" spans="2:22" s="90" customFormat="1" x14ac:dyDescent="0.25">
      <c r="B12" s="116"/>
      <c r="C12" s="117"/>
      <c r="D12" s="117"/>
      <c r="E12" s="117"/>
      <c r="F12" s="133"/>
      <c r="G12" s="133"/>
      <c r="H12" s="117"/>
      <c r="I12" s="117"/>
      <c r="J12" s="132"/>
      <c r="K12" s="132"/>
      <c r="L12" s="134"/>
      <c r="M12" s="135"/>
      <c r="N12" s="133"/>
      <c r="O12" s="128"/>
      <c r="P12" s="117"/>
      <c r="Q12" s="117"/>
      <c r="R12" s="117"/>
      <c r="S12" s="116"/>
      <c r="T12" s="116"/>
      <c r="U12" s="67"/>
      <c r="V12" s="67"/>
    </row>
    <row r="13" spans="2:22" x14ac:dyDescent="0.25">
      <c r="B13" s="116"/>
      <c r="C13" s="117"/>
      <c r="D13" s="117"/>
      <c r="E13" s="117"/>
      <c r="F13" s="133"/>
      <c r="G13" s="133"/>
      <c r="H13" s="117"/>
      <c r="I13" s="117"/>
      <c r="J13" s="132"/>
      <c r="K13" s="132"/>
      <c r="L13" s="134"/>
      <c r="M13" s="135"/>
      <c r="N13" s="133"/>
      <c r="O13" s="128"/>
      <c r="P13" s="117"/>
      <c r="Q13" s="117"/>
      <c r="R13" s="117"/>
      <c r="S13" s="116"/>
      <c r="T13" s="116"/>
      <c r="U13" s="67"/>
      <c r="V13" s="67"/>
    </row>
    <row r="14" spans="2:22" x14ac:dyDescent="0.25">
      <c r="B14" s="116"/>
      <c r="C14" s="117"/>
      <c r="D14" s="117"/>
      <c r="E14" s="117"/>
      <c r="F14" s="133"/>
      <c r="G14" s="133"/>
      <c r="H14" s="117"/>
      <c r="I14" s="117"/>
      <c r="J14" s="132"/>
      <c r="K14" s="132"/>
      <c r="L14" s="134"/>
      <c r="M14" s="135"/>
      <c r="N14" s="133"/>
      <c r="O14" s="128"/>
      <c r="P14" s="117"/>
      <c r="Q14" s="117"/>
      <c r="R14" s="117"/>
      <c r="S14" s="116"/>
      <c r="T14" s="116"/>
      <c r="U14" s="67"/>
      <c r="V14" s="67"/>
    </row>
    <row r="15" spans="2:22" x14ac:dyDescent="0.25">
      <c r="B15" s="116"/>
      <c r="C15" s="117"/>
      <c r="D15" s="117"/>
      <c r="E15" s="117"/>
      <c r="F15" s="133"/>
      <c r="G15" s="133"/>
      <c r="H15" s="117"/>
      <c r="I15" s="117"/>
      <c r="J15" s="132"/>
      <c r="K15" s="132"/>
      <c r="L15" s="134"/>
      <c r="M15" s="135"/>
      <c r="N15" s="133"/>
      <c r="O15" s="128"/>
      <c r="P15" s="117"/>
      <c r="Q15" s="117"/>
      <c r="R15" s="117"/>
      <c r="S15" s="116"/>
      <c r="T15" s="116"/>
      <c r="U15" s="67"/>
      <c r="V15" s="67"/>
    </row>
    <row r="16" spans="2:22" x14ac:dyDescent="0.25">
      <c r="B16" s="116"/>
      <c r="C16" s="117"/>
      <c r="D16" s="117"/>
      <c r="E16" s="117"/>
      <c r="F16" s="133"/>
      <c r="G16" s="133"/>
      <c r="H16" s="117"/>
      <c r="I16" s="117"/>
      <c r="J16" s="132"/>
      <c r="K16" s="132"/>
      <c r="L16" s="134"/>
      <c r="M16" s="135"/>
      <c r="N16" s="133"/>
      <c r="O16" s="128"/>
      <c r="P16" s="117"/>
      <c r="Q16" s="117"/>
      <c r="R16" s="117"/>
      <c r="S16" s="116"/>
      <c r="T16" s="116"/>
      <c r="U16" s="67"/>
      <c r="V16" s="67"/>
    </row>
    <row r="17" spans="2:22" x14ac:dyDescent="0.25">
      <c r="B17" s="116"/>
      <c r="C17" s="117"/>
      <c r="D17" s="117"/>
      <c r="E17" s="117"/>
      <c r="F17" s="133"/>
      <c r="G17" s="133"/>
      <c r="H17" s="117"/>
      <c r="I17" s="117"/>
      <c r="J17" s="132"/>
      <c r="K17" s="132"/>
      <c r="L17" s="134"/>
      <c r="M17" s="135"/>
      <c r="N17" s="133"/>
      <c r="O17" s="128"/>
      <c r="P17" s="117"/>
      <c r="Q17" s="117"/>
      <c r="R17" s="117"/>
      <c r="S17" s="116"/>
      <c r="T17" s="116"/>
      <c r="U17" s="67"/>
      <c r="V17" s="67"/>
    </row>
    <row r="18" spans="2:22" x14ac:dyDescent="0.25">
      <c r="B18" s="116"/>
      <c r="C18" s="117"/>
      <c r="D18" s="117"/>
      <c r="E18" s="117"/>
      <c r="F18" s="133"/>
      <c r="G18" s="133"/>
      <c r="H18" s="117"/>
      <c r="I18" s="117"/>
      <c r="J18" s="132"/>
      <c r="K18" s="132"/>
      <c r="L18" s="134"/>
      <c r="M18" s="135"/>
      <c r="N18" s="133"/>
      <c r="O18" s="128"/>
      <c r="P18" s="117"/>
      <c r="Q18" s="117"/>
      <c r="R18" s="117"/>
      <c r="S18" s="116"/>
      <c r="T18" s="116"/>
      <c r="U18" s="67"/>
      <c r="V18" s="67"/>
    </row>
    <row r="19" spans="2:22" x14ac:dyDescent="0.25">
      <c r="B19" s="116"/>
      <c r="C19" s="117"/>
      <c r="D19" s="117"/>
      <c r="E19" s="117"/>
      <c r="F19" s="133"/>
      <c r="G19" s="133"/>
      <c r="H19" s="117"/>
      <c r="I19" s="117"/>
      <c r="J19" s="132"/>
      <c r="K19" s="132"/>
      <c r="L19" s="134"/>
      <c r="M19" s="135"/>
      <c r="N19" s="133"/>
      <c r="O19" s="128"/>
      <c r="P19" s="117"/>
      <c r="Q19" s="117"/>
      <c r="R19" s="117"/>
      <c r="S19" s="116"/>
      <c r="T19" s="116"/>
      <c r="U19" s="67"/>
      <c r="V19" s="67"/>
    </row>
    <row r="20" spans="2:22" x14ac:dyDescent="0.25">
      <c r="B20" s="116"/>
      <c r="C20" s="117"/>
      <c r="D20" s="117"/>
      <c r="E20" s="117"/>
      <c r="F20" s="133"/>
      <c r="G20" s="133"/>
      <c r="H20" s="117"/>
      <c r="I20" s="117"/>
      <c r="J20" s="132"/>
      <c r="K20" s="132"/>
      <c r="L20" s="134"/>
      <c r="M20" s="135"/>
      <c r="N20" s="133"/>
      <c r="O20" s="128"/>
      <c r="P20" s="117"/>
      <c r="Q20" s="117"/>
      <c r="R20" s="117"/>
      <c r="S20" s="116"/>
      <c r="T20" s="116"/>
      <c r="U20" s="67"/>
      <c r="V20" s="67"/>
    </row>
    <row r="21" spans="2:22" x14ac:dyDescent="0.25">
      <c r="B21" s="116"/>
      <c r="C21" s="117"/>
      <c r="D21" s="117"/>
      <c r="E21" s="117"/>
      <c r="F21" s="133"/>
      <c r="G21" s="133"/>
      <c r="H21" s="117"/>
      <c r="I21" s="117"/>
      <c r="J21" s="132"/>
      <c r="K21" s="132"/>
      <c r="L21" s="134"/>
      <c r="M21" s="135"/>
      <c r="N21" s="133"/>
      <c r="O21" s="128"/>
      <c r="P21" s="117"/>
      <c r="Q21" s="117"/>
      <c r="R21" s="117"/>
      <c r="S21" s="116"/>
      <c r="T21" s="116"/>
      <c r="U21" s="67"/>
      <c r="V21" s="67"/>
    </row>
    <row r="22" spans="2:22" x14ac:dyDescent="0.25">
      <c r="B22" s="116"/>
      <c r="C22" s="117"/>
      <c r="D22" s="117"/>
      <c r="E22" s="117"/>
      <c r="F22" s="133"/>
      <c r="G22" s="133"/>
      <c r="H22" s="117"/>
      <c r="I22" s="117"/>
      <c r="J22" s="132"/>
      <c r="K22" s="132"/>
      <c r="L22" s="134"/>
      <c r="M22" s="135"/>
      <c r="N22" s="133"/>
      <c r="O22" s="128"/>
      <c r="P22" s="117"/>
      <c r="Q22" s="117"/>
      <c r="R22" s="117"/>
      <c r="S22" s="116"/>
      <c r="T22" s="116"/>
      <c r="U22" s="67"/>
      <c r="V22" s="67"/>
    </row>
    <row r="23" spans="2:22" x14ac:dyDescent="0.25">
      <c r="B23" s="116"/>
      <c r="C23" s="117"/>
      <c r="D23" s="117"/>
      <c r="E23" s="117"/>
      <c r="F23" s="133"/>
      <c r="G23" s="133"/>
      <c r="H23" s="117"/>
      <c r="I23" s="117"/>
      <c r="J23" s="132"/>
      <c r="K23" s="132"/>
      <c r="L23" s="134"/>
      <c r="M23" s="135"/>
      <c r="N23" s="133"/>
      <c r="O23" s="128"/>
      <c r="P23" s="117"/>
      <c r="Q23" s="117"/>
      <c r="R23" s="117"/>
      <c r="S23" s="116"/>
      <c r="T23" s="116"/>
      <c r="U23" s="67"/>
      <c r="V23" s="67"/>
    </row>
    <row r="24" spans="2:22" x14ac:dyDescent="0.25">
      <c r="B24" s="116"/>
      <c r="C24" s="117"/>
      <c r="D24" s="117"/>
      <c r="E24" s="117"/>
      <c r="F24" s="133"/>
      <c r="G24" s="133"/>
      <c r="H24" s="117"/>
      <c r="I24" s="117"/>
      <c r="J24" s="132"/>
      <c r="K24" s="132"/>
      <c r="L24" s="134"/>
      <c r="M24" s="135"/>
      <c r="N24" s="133"/>
      <c r="O24" s="128"/>
      <c r="P24" s="117"/>
      <c r="Q24" s="117"/>
      <c r="R24" s="117"/>
      <c r="S24" s="116"/>
      <c r="T24" s="116"/>
      <c r="U24" s="67"/>
      <c r="V24" s="67"/>
    </row>
    <row r="25" spans="2:22" x14ac:dyDescent="0.25">
      <c r="B25" s="116"/>
      <c r="C25" s="117"/>
      <c r="D25" s="117"/>
      <c r="E25" s="117"/>
      <c r="F25" s="133"/>
      <c r="G25" s="133"/>
      <c r="H25" s="117"/>
      <c r="I25" s="117"/>
      <c r="J25" s="132"/>
      <c r="K25" s="132"/>
      <c r="L25" s="134"/>
      <c r="M25" s="135"/>
      <c r="N25" s="133"/>
      <c r="O25" s="128"/>
      <c r="P25" s="117"/>
      <c r="Q25" s="117"/>
      <c r="R25" s="117"/>
      <c r="S25" s="116"/>
      <c r="T25" s="116"/>
      <c r="U25" s="67"/>
      <c r="V25" s="67"/>
    </row>
    <row r="26" spans="2:22" x14ac:dyDescent="0.25">
      <c r="B26" s="116"/>
      <c r="C26" s="117"/>
      <c r="D26" s="117"/>
      <c r="E26" s="117"/>
      <c r="F26" s="133"/>
      <c r="G26" s="133"/>
      <c r="H26" s="117"/>
      <c r="I26" s="117"/>
      <c r="J26" s="132"/>
      <c r="K26" s="132"/>
      <c r="L26" s="134"/>
      <c r="M26" s="135"/>
      <c r="N26" s="133"/>
      <c r="O26" s="128"/>
      <c r="P26" s="117"/>
      <c r="Q26" s="117"/>
      <c r="R26" s="117"/>
      <c r="S26" s="116"/>
      <c r="T26" s="116"/>
      <c r="U26" s="67"/>
      <c r="V26" s="67"/>
    </row>
    <row r="27" spans="2:22" x14ac:dyDescent="0.25">
      <c r="B27" s="116"/>
      <c r="C27" s="117"/>
      <c r="D27" s="117"/>
      <c r="E27" s="117"/>
      <c r="F27" s="133"/>
      <c r="G27" s="133"/>
      <c r="H27" s="117"/>
      <c r="I27" s="117"/>
      <c r="J27" s="132"/>
      <c r="K27" s="132"/>
      <c r="L27" s="134"/>
      <c r="M27" s="135"/>
      <c r="N27" s="133"/>
      <c r="O27" s="128"/>
      <c r="P27" s="117"/>
      <c r="Q27" s="117"/>
      <c r="R27" s="117"/>
      <c r="S27" s="116"/>
      <c r="T27" s="116"/>
      <c r="U27" s="67"/>
      <c r="V27" s="67"/>
    </row>
    <row r="28" spans="2:22" x14ac:dyDescent="0.25">
      <c r="B28" s="116"/>
      <c r="C28" s="117"/>
      <c r="D28" s="117"/>
      <c r="E28" s="117"/>
      <c r="F28" s="133"/>
      <c r="G28" s="133"/>
      <c r="H28" s="117"/>
      <c r="I28" s="117"/>
      <c r="J28" s="132"/>
      <c r="K28" s="132"/>
      <c r="L28" s="134"/>
      <c r="M28" s="135"/>
      <c r="N28" s="133"/>
      <c r="O28" s="128"/>
      <c r="P28" s="117"/>
      <c r="Q28" s="117"/>
      <c r="R28" s="117"/>
      <c r="S28" s="116"/>
      <c r="T28" s="116"/>
      <c r="U28" s="67"/>
      <c r="V28" s="67"/>
    </row>
    <row r="29" spans="2:22" x14ac:dyDescent="0.25">
      <c r="B29" s="116"/>
      <c r="C29" s="117"/>
      <c r="D29" s="117"/>
      <c r="E29" s="117"/>
      <c r="F29" s="133"/>
      <c r="G29" s="133"/>
      <c r="H29" s="117"/>
      <c r="I29" s="117"/>
      <c r="J29" s="132"/>
      <c r="K29" s="132"/>
      <c r="L29" s="134"/>
      <c r="M29" s="135"/>
      <c r="N29" s="133"/>
      <c r="O29" s="128"/>
      <c r="P29" s="117"/>
      <c r="Q29" s="117"/>
      <c r="R29" s="117"/>
      <c r="S29" s="116"/>
      <c r="T29" s="116"/>
      <c r="U29" s="67"/>
      <c r="V29" s="67"/>
    </row>
    <row r="30" spans="2:22" x14ac:dyDescent="0.25">
      <c r="B30" s="116"/>
      <c r="C30" s="117"/>
      <c r="D30" s="117"/>
      <c r="E30" s="117"/>
      <c r="F30" s="133"/>
      <c r="G30" s="133"/>
      <c r="H30" s="117"/>
      <c r="I30" s="117"/>
      <c r="J30" s="132"/>
      <c r="K30" s="132"/>
      <c r="L30" s="134"/>
      <c r="M30" s="135"/>
      <c r="N30" s="133"/>
      <c r="O30" s="128"/>
      <c r="P30" s="117"/>
      <c r="Q30" s="117"/>
      <c r="R30" s="117"/>
      <c r="S30" s="116"/>
      <c r="T30" s="116"/>
      <c r="U30" s="67"/>
      <c r="V30" s="67"/>
    </row>
    <row r="31" spans="2:22" x14ac:dyDescent="0.25">
      <c r="B31" s="116"/>
      <c r="C31" s="117"/>
      <c r="D31" s="117"/>
      <c r="E31" s="117"/>
      <c r="F31" s="133"/>
      <c r="G31" s="133"/>
      <c r="H31" s="117"/>
      <c r="I31" s="117"/>
      <c r="J31" s="132"/>
      <c r="K31" s="132"/>
      <c r="L31" s="134"/>
      <c r="M31" s="135"/>
      <c r="N31" s="133"/>
      <c r="O31" s="128"/>
      <c r="P31" s="117"/>
      <c r="Q31" s="117"/>
      <c r="R31" s="117"/>
      <c r="S31" s="116"/>
      <c r="T31" s="116"/>
      <c r="U31" s="67"/>
      <c r="V31" s="67"/>
    </row>
    <row r="32" spans="2:22" x14ac:dyDescent="0.25">
      <c r="B32" s="116"/>
      <c r="C32" s="117"/>
      <c r="D32" s="117"/>
      <c r="E32" s="117"/>
      <c r="F32" s="133"/>
      <c r="G32" s="133"/>
      <c r="H32" s="117"/>
      <c r="I32" s="117"/>
      <c r="J32" s="132"/>
      <c r="K32" s="132"/>
      <c r="L32" s="134"/>
      <c r="M32" s="135"/>
      <c r="N32" s="133"/>
      <c r="O32" s="128"/>
      <c r="P32" s="117"/>
      <c r="Q32" s="117"/>
      <c r="R32" s="117"/>
      <c r="S32" s="116"/>
      <c r="T32" s="116"/>
      <c r="U32" s="67"/>
      <c r="V32" s="67"/>
    </row>
    <row r="33" spans="2:22" x14ac:dyDescent="0.25">
      <c r="B33" s="116"/>
      <c r="C33" s="117"/>
      <c r="D33" s="117"/>
      <c r="E33" s="117"/>
      <c r="F33" s="133"/>
      <c r="G33" s="133"/>
      <c r="H33" s="117"/>
      <c r="I33" s="117"/>
      <c r="J33" s="132"/>
      <c r="K33" s="132"/>
      <c r="L33" s="134"/>
      <c r="M33" s="135"/>
      <c r="N33" s="133"/>
      <c r="O33" s="128"/>
      <c r="P33" s="117"/>
      <c r="Q33" s="117"/>
      <c r="R33" s="117"/>
      <c r="S33" s="116"/>
      <c r="T33" s="116"/>
      <c r="U33" s="67"/>
      <c r="V33" s="67"/>
    </row>
    <row r="34" spans="2:22" x14ac:dyDescent="0.25">
      <c r="B34" s="116"/>
      <c r="C34" s="117"/>
      <c r="D34" s="117"/>
      <c r="E34" s="117"/>
      <c r="F34" s="133"/>
      <c r="G34" s="133"/>
      <c r="H34" s="117"/>
      <c r="I34" s="117"/>
      <c r="J34" s="132"/>
      <c r="K34" s="132"/>
      <c r="L34" s="134"/>
      <c r="M34" s="135"/>
      <c r="N34" s="133"/>
      <c r="O34" s="128"/>
      <c r="P34" s="117"/>
      <c r="Q34" s="117"/>
      <c r="R34" s="117"/>
      <c r="S34" s="116"/>
      <c r="T34" s="116"/>
      <c r="U34" s="67"/>
      <c r="V34" s="67"/>
    </row>
    <row r="35" spans="2:22" x14ac:dyDescent="0.25">
      <c r="B35" s="116"/>
      <c r="C35" s="117"/>
      <c r="D35" s="117"/>
      <c r="E35" s="117"/>
      <c r="F35" s="133"/>
      <c r="G35" s="133"/>
      <c r="H35" s="117"/>
      <c r="I35" s="117"/>
      <c r="J35" s="132"/>
      <c r="K35" s="132"/>
      <c r="L35" s="134"/>
      <c r="M35" s="135"/>
      <c r="N35" s="133"/>
      <c r="O35" s="128"/>
      <c r="P35" s="117"/>
      <c r="Q35" s="117"/>
      <c r="R35" s="117"/>
      <c r="S35" s="116"/>
      <c r="T35" s="116"/>
      <c r="U35" s="67"/>
      <c r="V35" s="67"/>
    </row>
    <row r="36" spans="2:22" x14ac:dyDescent="0.25">
      <c r="B36" s="116"/>
      <c r="C36" s="117"/>
      <c r="D36" s="117"/>
      <c r="E36" s="117"/>
      <c r="F36" s="133"/>
      <c r="G36" s="133"/>
      <c r="H36" s="117"/>
      <c r="I36" s="117"/>
      <c r="J36" s="132"/>
      <c r="K36" s="132"/>
      <c r="L36" s="134"/>
      <c r="M36" s="135"/>
      <c r="N36" s="133"/>
      <c r="O36" s="128"/>
      <c r="P36" s="117"/>
      <c r="Q36" s="117"/>
      <c r="R36" s="117"/>
      <c r="S36" s="116"/>
      <c r="T36" s="116"/>
      <c r="U36" s="67"/>
      <c r="V36" s="67"/>
    </row>
    <row r="37" spans="2:22" x14ac:dyDescent="0.25">
      <c r="B37" s="116"/>
      <c r="C37" s="117"/>
      <c r="D37" s="117"/>
      <c r="E37" s="117"/>
      <c r="F37" s="133"/>
      <c r="G37" s="133"/>
      <c r="H37" s="117"/>
      <c r="I37" s="117"/>
      <c r="J37" s="132"/>
      <c r="K37" s="132"/>
      <c r="L37" s="134"/>
      <c r="M37" s="135"/>
      <c r="N37" s="133"/>
      <c r="O37" s="128"/>
      <c r="P37" s="117"/>
      <c r="Q37" s="117"/>
      <c r="R37" s="117"/>
      <c r="S37" s="116"/>
      <c r="T37" s="116"/>
      <c r="U37" s="67"/>
      <c r="V37" s="67"/>
    </row>
    <row r="38" spans="2:22" x14ac:dyDescent="0.25">
      <c r="B38" s="116"/>
      <c r="C38" s="117"/>
      <c r="D38" s="117"/>
      <c r="E38" s="117"/>
      <c r="F38" s="133"/>
      <c r="G38" s="133"/>
      <c r="H38" s="117"/>
      <c r="I38" s="117"/>
      <c r="J38" s="132"/>
      <c r="K38" s="132"/>
      <c r="L38" s="134"/>
      <c r="M38" s="135"/>
      <c r="N38" s="133"/>
      <c r="O38" s="128"/>
      <c r="P38" s="117"/>
      <c r="Q38" s="117"/>
      <c r="R38" s="117"/>
      <c r="S38" s="116"/>
      <c r="T38" s="116"/>
      <c r="U38" s="67"/>
      <c r="V38" s="67"/>
    </row>
    <row r="39" spans="2:22" x14ac:dyDescent="0.25">
      <c r="B39" s="116"/>
      <c r="C39" s="117"/>
      <c r="D39" s="117"/>
      <c r="E39" s="117"/>
      <c r="F39" s="133"/>
      <c r="G39" s="133"/>
      <c r="H39" s="117"/>
      <c r="I39" s="117"/>
      <c r="J39" s="132"/>
      <c r="K39" s="132"/>
      <c r="L39" s="134"/>
      <c r="M39" s="135"/>
      <c r="N39" s="133"/>
      <c r="O39" s="128"/>
      <c r="P39" s="117"/>
      <c r="Q39" s="117"/>
      <c r="R39" s="117"/>
      <c r="S39" s="116"/>
      <c r="T39" s="116"/>
      <c r="U39" s="67"/>
      <c r="V39" s="67"/>
    </row>
    <row r="40" spans="2:22" x14ac:dyDescent="0.25">
      <c r="B40" s="116"/>
      <c r="C40" s="117"/>
      <c r="D40" s="117"/>
      <c r="E40" s="117"/>
      <c r="F40" s="133"/>
      <c r="G40" s="133"/>
      <c r="H40" s="117"/>
      <c r="I40" s="117"/>
      <c r="J40" s="132"/>
      <c r="K40" s="132"/>
      <c r="L40" s="134"/>
      <c r="M40" s="135"/>
      <c r="N40" s="133"/>
      <c r="O40" s="128"/>
      <c r="P40" s="117"/>
      <c r="Q40" s="117"/>
      <c r="R40" s="117"/>
      <c r="S40" s="116"/>
      <c r="T40" s="116"/>
      <c r="U40" s="67"/>
      <c r="V40" s="67"/>
    </row>
    <row r="41" spans="2:22" x14ac:dyDescent="0.25">
      <c r="B41" s="116"/>
      <c r="C41" s="117"/>
      <c r="D41" s="117"/>
      <c r="E41" s="117"/>
      <c r="F41" s="133"/>
      <c r="G41" s="133"/>
      <c r="H41" s="117"/>
      <c r="I41" s="117"/>
      <c r="J41" s="132"/>
      <c r="K41" s="132"/>
      <c r="L41" s="134"/>
      <c r="M41" s="135"/>
      <c r="N41" s="133"/>
      <c r="O41" s="128"/>
      <c r="P41" s="117"/>
      <c r="Q41" s="117"/>
      <c r="R41" s="117"/>
      <c r="S41" s="116"/>
      <c r="T41" s="116"/>
      <c r="U41" s="67"/>
      <c r="V41" s="67"/>
    </row>
    <row r="42" spans="2:22" x14ac:dyDescent="0.25">
      <c r="B42" s="116"/>
      <c r="C42" s="117"/>
      <c r="D42" s="117"/>
      <c r="E42" s="117"/>
      <c r="F42" s="133"/>
      <c r="G42" s="133"/>
      <c r="H42" s="117"/>
      <c r="I42" s="117"/>
      <c r="J42" s="132"/>
      <c r="K42" s="132"/>
      <c r="L42" s="134"/>
      <c r="M42" s="135"/>
      <c r="N42" s="133"/>
      <c r="O42" s="128"/>
      <c r="P42" s="117"/>
      <c r="Q42" s="117"/>
      <c r="R42" s="117"/>
      <c r="S42" s="116"/>
      <c r="T42" s="116"/>
      <c r="U42" s="67"/>
      <c r="V42" s="67"/>
    </row>
    <row r="43" spans="2:22" x14ac:dyDescent="0.25">
      <c r="B43" s="116"/>
      <c r="C43" s="117"/>
      <c r="D43" s="117"/>
      <c r="E43" s="117"/>
      <c r="F43" s="133"/>
      <c r="G43" s="133"/>
      <c r="H43" s="117"/>
      <c r="I43" s="117"/>
      <c r="J43" s="132"/>
      <c r="K43" s="132"/>
      <c r="L43" s="134"/>
      <c r="M43" s="135"/>
      <c r="N43" s="133"/>
      <c r="O43" s="128"/>
      <c r="P43" s="117"/>
      <c r="Q43" s="117"/>
      <c r="R43" s="117"/>
      <c r="S43" s="116"/>
      <c r="T43" s="116"/>
      <c r="U43" s="67"/>
      <c r="V43" s="67"/>
    </row>
    <row r="44" spans="2:22" x14ac:dyDescent="0.25">
      <c r="B44" s="116"/>
      <c r="C44" s="117"/>
      <c r="D44" s="117"/>
      <c r="E44" s="117"/>
      <c r="F44" s="133"/>
      <c r="G44" s="133"/>
      <c r="H44" s="117"/>
      <c r="I44" s="117"/>
      <c r="J44" s="132"/>
      <c r="K44" s="132"/>
      <c r="L44" s="134"/>
      <c r="M44" s="135"/>
      <c r="N44" s="133"/>
      <c r="O44" s="128"/>
      <c r="P44" s="117"/>
      <c r="Q44" s="117"/>
      <c r="R44" s="117"/>
      <c r="S44" s="116"/>
      <c r="T44" s="116"/>
      <c r="U44" s="67"/>
      <c r="V44" s="67"/>
    </row>
    <row r="45" spans="2:22" x14ac:dyDescent="0.25">
      <c r="B45" s="116"/>
      <c r="C45" s="117"/>
      <c r="D45" s="117"/>
      <c r="E45" s="117"/>
      <c r="F45" s="133"/>
      <c r="G45" s="133"/>
      <c r="H45" s="117"/>
      <c r="I45" s="117"/>
      <c r="J45" s="132"/>
      <c r="K45" s="132"/>
      <c r="L45" s="134"/>
      <c r="M45" s="135"/>
      <c r="N45" s="133"/>
      <c r="O45" s="128"/>
      <c r="P45" s="117"/>
      <c r="Q45" s="117"/>
      <c r="R45" s="117"/>
      <c r="S45" s="116"/>
      <c r="T45" s="116"/>
      <c r="U45" s="67"/>
      <c r="V45" s="67"/>
    </row>
    <row r="46" spans="2:22" x14ac:dyDescent="0.25">
      <c r="B46" s="116"/>
      <c r="C46" s="117"/>
      <c r="D46" s="117"/>
      <c r="E46" s="117"/>
      <c r="F46" s="133"/>
      <c r="G46" s="133"/>
      <c r="H46" s="117"/>
      <c r="I46" s="117"/>
      <c r="J46" s="132"/>
      <c r="K46" s="132"/>
      <c r="L46" s="134"/>
      <c r="M46" s="135"/>
      <c r="N46" s="133"/>
      <c r="O46" s="128"/>
      <c r="P46" s="117"/>
      <c r="Q46" s="117"/>
      <c r="R46" s="117"/>
      <c r="S46" s="116"/>
      <c r="T46" s="116"/>
      <c r="U46" s="67"/>
      <c r="V46" s="67"/>
    </row>
    <row r="47" spans="2:22" x14ac:dyDescent="0.25">
      <c r="B47" s="116"/>
      <c r="C47" s="117"/>
      <c r="D47" s="117"/>
      <c r="E47" s="117"/>
      <c r="F47" s="133"/>
      <c r="G47" s="133"/>
      <c r="H47" s="117"/>
      <c r="I47" s="117"/>
      <c r="J47" s="132"/>
      <c r="K47" s="132"/>
      <c r="L47" s="134"/>
      <c r="M47" s="135"/>
      <c r="N47" s="133"/>
      <c r="O47" s="128"/>
      <c r="P47" s="117"/>
      <c r="Q47" s="117"/>
      <c r="R47" s="117"/>
      <c r="S47" s="116"/>
      <c r="T47" s="116"/>
      <c r="U47" s="67"/>
      <c r="V47" s="67"/>
    </row>
    <row r="48" spans="2:22" x14ac:dyDescent="0.25">
      <c r="B48" s="116"/>
      <c r="C48" s="117"/>
      <c r="D48" s="117"/>
      <c r="E48" s="117"/>
      <c r="F48" s="133"/>
      <c r="G48" s="133"/>
      <c r="H48" s="117"/>
      <c r="I48" s="117"/>
      <c r="J48" s="132"/>
      <c r="K48" s="132"/>
      <c r="L48" s="134"/>
      <c r="M48" s="135"/>
      <c r="N48" s="133"/>
      <c r="O48" s="128"/>
      <c r="P48" s="117"/>
      <c r="Q48" s="117"/>
      <c r="R48" s="117"/>
      <c r="S48" s="116"/>
      <c r="T48" s="116"/>
      <c r="U48" s="67"/>
      <c r="V48" s="67"/>
    </row>
    <row r="49" spans="2:22" x14ac:dyDescent="0.25">
      <c r="B49" s="116"/>
      <c r="C49" s="117"/>
      <c r="D49" s="117"/>
      <c r="E49" s="117"/>
      <c r="F49" s="133"/>
      <c r="G49" s="133"/>
      <c r="H49" s="117"/>
      <c r="I49" s="117"/>
      <c r="J49" s="132"/>
      <c r="K49" s="132"/>
      <c r="L49" s="134"/>
      <c r="M49" s="135"/>
      <c r="N49" s="133"/>
      <c r="O49" s="128"/>
      <c r="P49" s="117"/>
      <c r="Q49" s="117"/>
      <c r="R49" s="117"/>
      <c r="S49" s="116"/>
      <c r="T49" s="116"/>
      <c r="U49" s="67"/>
      <c r="V49" s="67"/>
    </row>
    <row r="50" spans="2:22" x14ac:dyDescent="0.25">
      <c r="B50" s="116"/>
      <c r="C50" s="117"/>
      <c r="D50" s="117"/>
      <c r="E50" s="117"/>
      <c r="F50" s="133"/>
      <c r="G50" s="133"/>
      <c r="H50" s="117"/>
      <c r="I50" s="117"/>
      <c r="J50" s="132"/>
      <c r="K50" s="132"/>
      <c r="L50" s="134"/>
      <c r="M50" s="135"/>
      <c r="N50" s="133"/>
      <c r="O50" s="128"/>
      <c r="P50" s="117"/>
      <c r="Q50" s="117"/>
      <c r="R50" s="117"/>
      <c r="S50" s="116"/>
      <c r="T50" s="116"/>
      <c r="U50" s="67"/>
      <c r="V50" s="67"/>
    </row>
    <row r="51" spans="2:22" x14ac:dyDescent="0.25">
      <c r="B51" s="116"/>
      <c r="C51" s="117"/>
      <c r="D51" s="117"/>
      <c r="E51" s="117"/>
      <c r="F51" s="133"/>
      <c r="G51" s="133"/>
      <c r="H51" s="117"/>
      <c r="I51" s="117"/>
      <c r="J51" s="132"/>
      <c r="K51" s="132"/>
      <c r="L51" s="134"/>
      <c r="M51" s="135"/>
      <c r="N51" s="133"/>
      <c r="O51" s="128"/>
      <c r="P51" s="117"/>
      <c r="Q51" s="117"/>
      <c r="R51" s="117"/>
      <c r="S51" s="116"/>
      <c r="T51" s="116"/>
      <c r="U51" s="67"/>
      <c r="V51" s="67"/>
    </row>
    <row r="52" spans="2:22" x14ac:dyDescent="0.25">
      <c r="B52" s="116"/>
      <c r="C52" s="117"/>
      <c r="D52" s="117"/>
      <c r="E52" s="117"/>
      <c r="F52" s="133"/>
      <c r="G52" s="133"/>
      <c r="H52" s="117"/>
      <c r="I52" s="117"/>
      <c r="J52" s="132"/>
      <c r="K52" s="132"/>
      <c r="L52" s="134"/>
      <c r="M52" s="135"/>
      <c r="N52" s="133"/>
      <c r="O52" s="128"/>
      <c r="P52" s="117"/>
      <c r="Q52" s="117"/>
      <c r="R52" s="117"/>
      <c r="S52" s="116"/>
      <c r="T52" s="116"/>
      <c r="U52" s="67"/>
      <c r="V52" s="67"/>
    </row>
    <row r="53" spans="2:22" x14ac:dyDescent="0.25">
      <c r="B53" s="116"/>
      <c r="C53" s="117"/>
      <c r="D53" s="117"/>
      <c r="E53" s="117"/>
      <c r="F53" s="133"/>
      <c r="G53" s="133"/>
      <c r="H53" s="117"/>
      <c r="I53" s="117"/>
      <c r="J53" s="132"/>
      <c r="K53" s="132"/>
      <c r="L53" s="134"/>
      <c r="M53" s="135"/>
      <c r="N53" s="133"/>
      <c r="O53" s="128"/>
      <c r="P53" s="117"/>
      <c r="Q53" s="117"/>
      <c r="R53" s="117"/>
      <c r="S53" s="116"/>
      <c r="T53" s="116"/>
      <c r="U53" s="67"/>
      <c r="V53" s="67"/>
    </row>
    <row r="54" spans="2:22" x14ac:dyDescent="0.25">
      <c r="B54" s="116"/>
      <c r="C54" s="117"/>
      <c r="D54" s="117"/>
      <c r="E54" s="117"/>
      <c r="F54" s="133"/>
      <c r="G54" s="133"/>
      <c r="H54" s="117"/>
      <c r="I54" s="117"/>
      <c r="J54" s="132"/>
      <c r="K54" s="132"/>
      <c r="L54" s="134"/>
      <c r="M54" s="135"/>
      <c r="N54" s="133"/>
      <c r="O54" s="128"/>
      <c r="P54" s="117"/>
      <c r="Q54" s="117"/>
      <c r="R54" s="117"/>
      <c r="S54" s="116"/>
      <c r="T54" s="116"/>
      <c r="U54" s="67"/>
      <c r="V54" s="67"/>
    </row>
    <row r="55" spans="2:22" x14ac:dyDescent="0.25">
      <c r="B55" s="116"/>
      <c r="C55" s="117"/>
      <c r="D55" s="117"/>
      <c r="E55" s="117"/>
      <c r="F55" s="133"/>
      <c r="G55" s="133"/>
      <c r="H55" s="117"/>
      <c r="I55" s="117"/>
      <c r="J55" s="132"/>
      <c r="K55" s="132"/>
      <c r="L55" s="134"/>
      <c r="M55" s="135"/>
      <c r="N55" s="133"/>
      <c r="O55" s="128"/>
      <c r="P55" s="117"/>
      <c r="Q55" s="117"/>
      <c r="R55" s="117"/>
      <c r="S55" s="116"/>
      <c r="T55" s="116"/>
      <c r="U55" s="67"/>
      <c r="V55" s="67"/>
    </row>
    <row r="56" spans="2:22" x14ac:dyDescent="0.25">
      <c r="B56" s="116"/>
      <c r="C56" s="117"/>
      <c r="D56" s="117"/>
      <c r="E56" s="117"/>
      <c r="F56" s="133"/>
      <c r="G56" s="133"/>
      <c r="H56" s="117"/>
      <c r="I56" s="117"/>
      <c r="J56" s="132"/>
      <c r="K56" s="132"/>
      <c r="L56" s="134"/>
      <c r="M56" s="135"/>
      <c r="N56" s="133"/>
      <c r="O56" s="128"/>
      <c r="P56" s="117"/>
      <c r="Q56" s="117"/>
      <c r="R56" s="117"/>
      <c r="S56" s="116"/>
      <c r="T56" s="116"/>
      <c r="U56" s="67"/>
      <c r="V56" s="67"/>
    </row>
    <row r="57" spans="2:22" x14ac:dyDescent="0.25">
      <c r="B57" s="116"/>
      <c r="C57" s="117"/>
      <c r="D57" s="117"/>
      <c r="E57" s="117"/>
      <c r="F57" s="133"/>
      <c r="G57" s="133"/>
      <c r="H57" s="117"/>
      <c r="I57" s="117"/>
      <c r="J57" s="132"/>
      <c r="K57" s="132"/>
      <c r="L57" s="134"/>
      <c r="M57" s="135"/>
      <c r="N57" s="133"/>
      <c r="O57" s="128"/>
      <c r="P57" s="117"/>
      <c r="Q57" s="117"/>
      <c r="R57" s="117"/>
      <c r="S57" s="116"/>
      <c r="T57" s="116"/>
      <c r="U57" s="67"/>
      <c r="V57" s="67"/>
    </row>
    <row r="58" spans="2:22" x14ac:dyDescent="0.25">
      <c r="B58" s="116"/>
      <c r="C58" s="117"/>
      <c r="D58" s="117"/>
      <c r="E58" s="117"/>
      <c r="F58" s="133"/>
      <c r="G58" s="133"/>
      <c r="H58" s="117"/>
      <c r="I58" s="117"/>
      <c r="J58" s="132"/>
      <c r="K58" s="132"/>
      <c r="L58" s="134"/>
      <c r="M58" s="135"/>
      <c r="N58" s="133"/>
      <c r="O58" s="128"/>
      <c r="P58" s="117"/>
      <c r="Q58" s="117"/>
      <c r="R58" s="117"/>
      <c r="S58" s="116"/>
      <c r="T58" s="116"/>
      <c r="U58" s="67"/>
      <c r="V58" s="67"/>
    </row>
    <row r="59" spans="2:22" x14ac:dyDescent="0.25">
      <c r="B59" s="116"/>
      <c r="C59" s="117"/>
      <c r="D59" s="117"/>
      <c r="E59" s="117"/>
      <c r="F59" s="133"/>
      <c r="G59" s="133"/>
      <c r="H59" s="117"/>
      <c r="I59" s="117"/>
      <c r="J59" s="132"/>
      <c r="K59" s="132"/>
      <c r="L59" s="134"/>
      <c r="M59" s="135"/>
      <c r="N59" s="133"/>
      <c r="O59" s="128"/>
      <c r="P59" s="117"/>
      <c r="Q59" s="117"/>
      <c r="R59" s="117"/>
      <c r="S59" s="116"/>
      <c r="T59" s="116"/>
      <c r="U59" s="67"/>
      <c r="V59" s="67"/>
    </row>
    <row r="60" spans="2:22" x14ac:dyDescent="0.25">
      <c r="B60" s="116"/>
      <c r="C60" s="117"/>
      <c r="D60" s="117"/>
      <c r="E60" s="117"/>
      <c r="F60" s="133"/>
      <c r="G60" s="133"/>
      <c r="H60" s="117"/>
      <c r="I60" s="117"/>
      <c r="J60" s="132"/>
      <c r="K60" s="132"/>
      <c r="L60" s="134"/>
      <c r="M60" s="135"/>
      <c r="N60" s="133"/>
      <c r="O60" s="128"/>
      <c r="P60" s="117"/>
      <c r="Q60" s="117"/>
      <c r="R60" s="117"/>
      <c r="S60" s="116"/>
      <c r="T60" s="116"/>
      <c r="U60" s="67"/>
      <c r="V60" s="67"/>
    </row>
    <row r="61" spans="2:22" x14ac:dyDescent="0.25">
      <c r="B61" s="116"/>
      <c r="C61" s="117"/>
      <c r="D61" s="117"/>
      <c r="E61" s="117"/>
      <c r="F61" s="133"/>
      <c r="G61" s="133"/>
      <c r="H61" s="117"/>
      <c r="I61" s="117"/>
      <c r="J61" s="132"/>
      <c r="K61" s="132"/>
      <c r="L61" s="134"/>
      <c r="M61" s="135"/>
      <c r="N61" s="133"/>
      <c r="O61" s="128"/>
      <c r="P61" s="117"/>
      <c r="Q61" s="117"/>
      <c r="R61" s="117"/>
      <c r="S61" s="116"/>
      <c r="T61" s="116"/>
      <c r="U61" s="67"/>
      <c r="V61" s="67"/>
    </row>
    <row r="62" spans="2:22" x14ac:dyDescent="0.25">
      <c r="B62" s="116"/>
      <c r="C62" s="117"/>
      <c r="D62" s="117"/>
      <c r="E62" s="117"/>
      <c r="F62" s="133"/>
      <c r="G62" s="133"/>
      <c r="H62" s="117"/>
      <c r="I62" s="117"/>
      <c r="J62" s="132"/>
      <c r="K62" s="132"/>
      <c r="L62" s="134"/>
      <c r="M62" s="135"/>
      <c r="N62" s="133"/>
      <c r="O62" s="128"/>
      <c r="P62" s="117"/>
      <c r="Q62" s="117"/>
      <c r="R62" s="117"/>
      <c r="S62" s="116"/>
      <c r="T62" s="116"/>
      <c r="U62" s="67"/>
      <c r="V62" s="67"/>
    </row>
    <row r="63" spans="2:22" x14ac:dyDescent="0.25">
      <c r="B63" s="116"/>
      <c r="C63" s="117"/>
      <c r="D63" s="117"/>
      <c r="E63" s="117"/>
      <c r="F63" s="133"/>
      <c r="G63" s="133"/>
      <c r="H63" s="117"/>
      <c r="I63" s="117"/>
      <c r="J63" s="132"/>
      <c r="K63" s="132"/>
      <c r="L63" s="134"/>
      <c r="M63" s="135"/>
      <c r="N63" s="133"/>
      <c r="O63" s="128"/>
      <c r="P63" s="117"/>
      <c r="Q63" s="117"/>
      <c r="R63" s="117"/>
      <c r="S63" s="116"/>
      <c r="T63" s="116"/>
      <c r="U63" s="67"/>
      <c r="V63" s="67"/>
    </row>
    <row r="64" spans="2:22" x14ac:dyDescent="0.25">
      <c r="B64" s="116"/>
      <c r="C64" s="117"/>
      <c r="D64" s="117"/>
      <c r="E64" s="117"/>
      <c r="F64" s="133"/>
      <c r="G64" s="133"/>
      <c r="H64" s="117"/>
      <c r="I64" s="117"/>
      <c r="J64" s="132"/>
      <c r="K64" s="132"/>
      <c r="L64" s="134"/>
      <c r="M64" s="135"/>
      <c r="N64" s="133"/>
      <c r="O64" s="128"/>
      <c r="P64" s="117"/>
      <c r="Q64" s="117"/>
      <c r="R64" s="117"/>
      <c r="S64" s="116"/>
      <c r="T64" s="116"/>
      <c r="U64" s="67"/>
      <c r="V64" s="67"/>
    </row>
    <row r="65" spans="2:22" x14ac:dyDescent="0.25">
      <c r="B65" s="116"/>
      <c r="C65" s="117"/>
      <c r="D65" s="117"/>
      <c r="E65" s="117"/>
      <c r="F65" s="133"/>
      <c r="G65" s="133"/>
      <c r="H65" s="117"/>
      <c r="I65" s="117"/>
      <c r="J65" s="132"/>
      <c r="K65" s="132"/>
      <c r="L65" s="134"/>
      <c r="M65" s="135"/>
      <c r="N65" s="133"/>
      <c r="O65" s="128"/>
      <c r="P65" s="117"/>
      <c r="Q65" s="117"/>
      <c r="R65" s="117"/>
      <c r="S65" s="116"/>
      <c r="T65" s="116"/>
      <c r="U65" s="67"/>
      <c r="V65" s="67"/>
    </row>
    <row r="66" spans="2:22" x14ac:dyDescent="0.25">
      <c r="B66" s="116"/>
      <c r="C66" s="117"/>
      <c r="D66" s="117"/>
      <c r="E66" s="117"/>
      <c r="F66" s="133"/>
      <c r="G66" s="133"/>
      <c r="H66" s="117"/>
      <c r="I66" s="117"/>
      <c r="J66" s="132"/>
      <c r="K66" s="132"/>
      <c r="L66" s="134"/>
      <c r="M66" s="135"/>
      <c r="N66" s="133"/>
      <c r="O66" s="128"/>
      <c r="P66" s="117"/>
      <c r="Q66" s="117"/>
      <c r="R66" s="117"/>
      <c r="S66" s="116"/>
      <c r="T66" s="116"/>
      <c r="U66" s="67"/>
      <c r="V66" s="67"/>
    </row>
    <row r="67" spans="2:22" x14ac:dyDescent="0.25">
      <c r="B67" s="116"/>
      <c r="C67" s="117"/>
      <c r="D67" s="117"/>
      <c r="E67" s="117"/>
      <c r="F67" s="133"/>
      <c r="G67" s="133"/>
      <c r="H67" s="117"/>
      <c r="I67" s="117"/>
      <c r="J67" s="132"/>
      <c r="K67" s="132"/>
      <c r="L67" s="134"/>
      <c r="M67" s="135"/>
      <c r="N67" s="133"/>
      <c r="O67" s="128"/>
      <c r="P67" s="117"/>
      <c r="Q67" s="117"/>
      <c r="R67" s="117"/>
      <c r="S67" s="116"/>
      <c r="T67" s="116"/>
      <c r="U67" s="67"/>
      <c r="V67" s="67"/>
    </row>
    <row r="68" spans="2:22" x14ac:dyDescent="0.25">
      <c r="B68" s="116"/>
      <c r="C68" s="117"/>
      <c r="D68" s="117"/>
      <c r="E68" s="117"/>
      <c r="F68" s="133"/>
      <c r="G68" s="133"/>
      <c r="H68" s="117"/>
      <c r="I68" s="117"/>
      <c r="J68" s="132"/>
      <c r="K68" s="132"/>
      <c r="L68" s="134"/>
      <c r="M68" s="135"/>
      <c r="N68" s="133"/>
      <c r="O68" s="128"/>
      <c r="P68" s="117"/>
      <c r="Q68" s="117"/>
      <c r="R68" s="117"/>
      <c r="S68" s="116"/>
      <c r="T68" s="116"/>
      <c r="U68" s="67"/>
      <c r="V68" s="67"/>
    </row>
    <row r="69" spans="2:22" x14ac:dyDescent="0.25">
      <c r="B69" s="116"/>
      <c r="C69" s="117"/>
      <c r="D69" s="117"/>
      <c r="E69" s="117"/>
      <c r="F69" s="133"/>
      <c r="G69" s="133"/>
      <c r="H69" s="117"/>
      <c r="I69" s="117"/>
      <c r="J69" s="132"/>
      <c r="K69" s="132"/>
      <c r="L69" s="134"/>
      <c r="M69" s="135"/>
      <c r="N69" s="133"/>
      <c r="O69" s="128"/>
      <c r="P69" s="117"/>
      <c r="Q69" s="117"/>
      <c r="R69" s="117"/>
      <c r="S69" s="116"/>
      <c r="T69" s="116"/>
      <c r="U69" s="67"/>
      <c r="V69" s="67"/>
    </row>
    <row r="70" spans="2:22" x14ac:dyDescent="0.25">
      <c r="B70" s="116"/>
      <c r="C70" s="117"/>
      <c r="D70" s="117"/>
      <c r="E70" s="117"/>
      <c r="F70" s="133"/>
      <c r="G70" s="133"/>
      <c r="H70" s="117"/>
      <c r="I70" s="117"/>
      <c r="J70" s="132"/>
      <c r="K70" s="132"/>
      <c r="L70" s="134"/>
      <c r="M70" s="135"/>
      <c r="N70" s="133"/>
      <c r="O70" s="128"/>
      <c r="P70" s="117"/>
      <c r="Q70" s="117"/>
      <c r="R70" s="117"/>
      <c r="S70" s="116"/>
      <c r="T70" s="116"/>
      <c r="U70" s="67"/>
      <c r="V70" s="67"/>
    </row>
    <row r="71" spans="2:22" x14ac:dyDescent="0.25">
      <c r="B71" s="116"/>
      <c r="C71" s="117"/>
      <c r="D71" s="117"/>
      <c r="E71" s="117"/>
      <c r="F71" s="133"/>
      <c r="G71" s="133"/>
      <c r="H71" s="117"/>
      <c r="I71" s="117"/>
      <c r="J71" s="132"/>
      <c r="K71" s="132"/>
      <c r="L71" s="134"/>
      <c r="M71" s="135"/>
      <c r="N71" s="133"/>
      <c r="O71" s="128"/>
      <c r="P71" s="117"/>
      <c r="Q71" s="117"/>
      <c r="R71" s="117"/>
      <c r="S71" s="116"/>
      <c r="T71" s="116"/>
      <c r="U71" s="67"/>
      <c r="V71" s="67"/>
    </row>
    <row r="72" spans="2:22" x14ac:dyDescent="0.25">
      <c r="B72" s="116"/>
      <c r="C72" s="117"/>
      <c r="D72" s="117"/>
      <c r="E72" s="117"/>
      <c r="F72" s="133"/>
      <c r="G72" s="133"/>
      <c r="H72" s="117"/>
      <c r="I72" s="117"/>
      <c r="J72" s="132"/>
      <c r="K72" s="132"/>
      <c r="L72" s="134"/>
      <c r="M72" s="135"/>
      <c r="N72" s="133"/>
      <c r="O72" s="128"/>
      <c r="P72" s="117"/>
      <c r="Q72" s="117"/>
      <c r="R72" s="117"/>
      <c r="S72" s="116"/>
      <c r="T72" s="116"/>
      <c r="U72" s="67"/>
      <c r="V72" s="67"/>
    </row>
    <row r="73" spans="2:22" x14ac:dyDescent="0.25">
      <c r="B73" s="116"/>
      <c r="C73" s="117"/>
      <c r="D73" s="117"/>
      <c r="E73" s="117"/>
      <c r="F73" s="133"/>
      <c r="G73" s="133"/>
      <c r="H73" s="117"/>
      <c r="I73" s="117"/>
      <c r="J73" s="132"/>
      <c r="K73" s="132"/>
      <c r="L73" s="134"/>
      <c r="M73" s="135"/>
      <c r="N73" s="133"/>
      <c r="O73" s="128"/>
      <c r="P73" s="117"/>
      <c r="Q73" s="117"/>
      <c r="R73" s="117"/>
      <c r="S73" s="116"/>
      <c r="T73" s="116"/>
      <c r="U73" s="67"/>
      <c r="V73" s="67"/>
    </row>
    <row r="74" spans="2:22" x14ac:dyDescent="0.25">
      <c r="B74" s="116"/>
      <c r="C74" s="117"/>
      <c r="D74" s="117"/>
      <c r="E74" s="117"/>
      <c r="F74" s="133"/>
      <c r="G74" s="133"/>
      <c r="H74" s="117"/>
      <c r="I74" s="117"/>
      <c r="J74" s="132"/>
      <c r="K74" s="132"/>
      <c r="L74" s="134"/>
      <c r="M74" s="135"/>
      <c r="N74" s="133"/>
      <c r="O74" s="128"/>
      <c r="P74" s="117"/>
      <c r="Q74" s="117"/>
      <c r="R74" s="117"/>
      <c r="S74" s="116"/>
      <c r="T74" s="116"/>
      <c r="U74" s="67"/>
      <c r="V74" s="67"/>
    </row>
    <row r="75" spans="2:22" x14ac:dyDescent="0.25">
      <c r="B75" s="116"/>
      <c r="C75" s="117"/>
      <c r="D75" s="117"/>
      <c r="E75" s="117"/>
      <c r="F75" s="133"/>
      <c r="G75" s="133"/>
      <c r="H75" s="117"/>
      <c r="I75" s="117"/>
      <c r="J75" s="132"/>
      <c r="K75" s="132"/>
      <c r="L75" s="134"/>
      <c r="M75" s="135"/>
      <c r="N75" s="133"/>
      <c r="O75" s="128"/>
      <c r="P75" s="117"/>
      <c r="Q75" s="117"/>
      <c r="R75" s="117"/>
      <c r="S75" s="116"/>
      <c r="T75" s="116"/>
      <c r="U75" s="67"/>
      <c r="V75" s="67"/>
    </row>
    <row r="76" spans="2:22" x14ac:dyDescent="0.25">
      <c r="B76" s="116"/>
      <c r="C76" s="117"/>
      <c r="D76" s="117"/>
      <c r="E76" s="117"/>
      <c r="F76" s="133"/>
      <c r="G76" s="133"/>
      <c r="H76" s="117"/>
      <c r="I76" s="117"/>
      <c r="J76" s="132"/>
      <c r="K76" s="132"/>
      <c r="L76" s="134"/>
      <c r="M76" s="135"/>
      <c r="N76" s="133"/>
      <c r="O76" s="128"/>
      <c r="P76" s="117"/>
      <c r="Q76" s="117"/>
      <c r="R76" s="117"/>
      <c r="S76" s="116"/>
      <c r="T76" s="116"/>
      <c r="U76" s="67"/>
      <c r="V76" s="67"/>
    </row>
    <row r="77" spans="2:22" x14ac:dyDescent="0.25">
      <c r="B77" s="116"/>
      <c r="C77" s="117"/>
      <c r="D77" s="117"/>
      <c r="E77" s="117"/>
      <c r="F77" s="133"/>
      <c r="G77" s="133"/>
      <c r="H77" s="117"/>
      <c r="I77" s="117"/>
      <c r="J77" s="132"/>
      <c r="K77" s="132"/>
      <c r="L77" s="134"/>
      <c r="M77" s="135"/>
      <c r="N77" s="133"/>
      <c r="O77" s="128"/>
      <c r="P77" s="117"/>
      <c r="Q77" s="117"/>
      <c r="R77" s="117"/>
      <c r="S77" s="116"/>
      <c r="T77" s="116"/>
      <c r="U77" s="67"/>
      <c r="V77" s="67"/>
    </row>
    <row r="78" spans="2:22" x14ac:dyDescent="0.25">
      <c r="B78" s="116"/>
      <c r="C78" s="117"/>
      <c r="D78" s="117"/>
      <c r="E78" s="117"/>
      <c r="F78" s="133"/>
      <c r="G78" s="133"/>
      <c r="H78" s="117"/>
      <c r="I78" s="117"/>
      <c r="J78" s="132"/>
      <c r="K78" s="132"/>
      <c r="L78" s="134"/>
      <c r="M78" s="135"/>
      <c r="N78" s="133"/>
      <c r="O78" s="128"/>
      <c r="P78" s="117"/>
      <c r="Q78" s="117"/>
      <c r="R78" s="117"/>
      <c r="S78" s="116"/>
      <c r="T78" s="116"/>
      <c r="U78" s="67"/>
      <c r="V78" s="67"/>
    </row>
    <row r="79" spans="2:22" x14ac:dyDescent="0.25">
      <c r="B79" s="116"/>
      <c r="C79" s="117"/>
      <c r="D79" s="117"/>
      <c r="E79" s="131"/>
      <c r="F79" s="133"/>
      <c r="G79" s="133"/>
      <c r="H79" s="117"/>
      <c r="I79" s="117"/>
      <c r="J79" s="132"/>
      <c r="K79" s="132"/>
      <c r="L79" s="134"/>
      <c r="M79" s="135"/>
      <c r="N79" s="133"/>
      <c r="O79" s="128"/>
      <c r="P79" s="117"/>
      <c r="Q79" s="117"/>
      <c r="R79" s="117"/>
      <c r="S79" s="116"/>
      <c r="T79" s="116"/>
      <c r="U79" s="67"/>
      <c r="V79" s="67"/>
    </row>
    <row r="80" spans="2:22" x14ac:dyDescent="0.25">
      <c r="B80" s="116"/>
      <c r="C80" s="117"/>
      <c r="D80" s="117"/>
      <c r="E80" s="117"/>
      <c r="F80" s="133"/>
      <c r="G80" s="133"/>
      <c r="H80" s="117"/>
      <c r="I80" s="117"/>
      <c r="J80" s="132"/>
      <c r="K80" s="132"/>
      <c r="L80" s="134"/>
      <c r="M80" s="135"/>
      <c r="N80" s="133"/>
      <c r="O80" s="128"/>
      <c r="P80" s="117"/>
      <c r="Q80" s="117"/>
      <c r="R80" s="117"/>
      <c r="S80" s="116"/>
      <c r="T80" s="116"/>
      <c r="U80" s="67"/>
      <c r="V80" s="67"/>
    </row>
    <row r="81" spans="2:22" x14ac:dyDescent="0.25">
      <c r="B81" s="116"/>
      <c r="C81" s="117"/>
      <c r="D81" s="117"/>
      <c r="E81" s="117"/>
      <c r="F81" s="133"/>
      <c r="G81" s="133"/>
      <c r="H81" s="117"/>
      <c r="I81" s="117"/>
      <c r="J81" s="132"/>
      <c r="K81" s="132"/>
      <c r="L81" s="134"/>
      <c r="M81" s="135"/>
      <c r="N81" s="133"/>
      <c r="O81" s="128"/>
      <c r="P81" s="117"/>
      <c r="Q81" s="117"/>
      <c r="R81" s="117"/>
      <c r="S81" s="116"/>
      <c r="T81" s="116"/>
      <c r="U81" s="67"/>
      <c r="V81" s="67"/>
    </row>
    <row r="82" spans="2:22" x14ac:dyDescent="0.25">
      <c r="B82" s="116"/>
      <c r="C82" s="117"/>
      <c r="D82" s="117"/>
      <c r="E82" s="117"/>
      <c r="F82" s="133"/>
      <c r="G82" s="133"/>
      <c r="H82" s="117"/>
      <c r="I82" s="117"/>
      <c r="J82" s="132"/>
      <c r="K82" s="132"/>
      <c r="L82" s="134"/>
      <c r="M82" s="135"/>
      <c r="N82" s="133"/>
      <c r="O82" s="128"/>
      <c r="P82" s="117"/>
      <c r="Q82" s="117"/>
      <c r="R82" s="117"/>
      <c r="S82" s="116"/>
      <c r="T82" s="116"/>
      <c r="U82" s="67"/>
      <c r="V82" s="67"/>
    </row>
    <row r="83" spans="2:22" x14ac:dyDescent="0.25">
      <c r="B83" s="116"/>
      <c r="C83" s="117"/>
      <c r="D83" s="117"/>
      <c r="E83" s="117"/>
      <c r="F83" s="133"/>
      <c r="G83" s="133"/>
      <c r="H83" s="117"/>
      <c r="I83" s="117"/>
      <c r="J83" s="132"/>
      <c r="K83" s="132"/>
      <c r="L83" s="134"/>
      <c r="M83" s="135"/>
      <c r="N83" s="133"/>
      <c r="O83" s="128"/>
      <c r="P83" s="117"/>
      <c r="Q83" s="117"/>
      <c r="R83" s="117"/>
      <c r="S83" s="116"/>
      <c r="T83" s="116"/>
      <c r="U83" s="67"/>
      <c r="V83" s="67"/>
    </row>
    <row r="84" spans="2:22" x14ac:dyDescent="0.25">
      <c r="B84" s="116"/>
      <c r="C84" s="117"/>
      <c r="D84" s="117"/>
      <c r="E84" s="117"/>
      <c r="F84" s="133"/>
      <c r="G84" s="133"/>
      <c r="H84" s="117"/>
      <c r="I84" s="117"/>
      <c r="J84" s="132"/>
      <c r="K84" s="132"/>
      <c r="L84" s="134"/>
      <c r="M84" s="135"/>
      <c r="N84" s="133"/>
      <c r="O84" s="128"/>
      <c r="P84" s="117"/>
      <c r="Q84" s="117"/>
      <c r="R84" s="117"/>
      <c r="S84" s="116"/>
      <c r="T84" s="116"/>
      <c r="U84" s="67"/>
      <c r="V84" s="67"/>
    </row>
    <row r="85" spans="2:22" x14ac:dyDescent="0.25">
      <c r="B85" s="116"/>
      <c r="C85" s="117"/>
      <c r="D85" s="117"/>
      <c r="E85" s="117"/>
      <c r="F85" s="133"/>
      <c r="G85" s="133"/>
      <c r="H85" s="117"/>
      <c r="I85" s="117"/>
      <c r="J85" s="132"/>
      <c r="K85" s="132"/>
      <c r="L85" s="134"/>
      <c r="M85" s="135"/>
      <c r="N85" s="133"/>
      <c r="O85" s="128"/>
      <c r="P85" s="117"/>
      <c r="Q85" s="117"/>
      <c r="R85" s="117"/>
      <c r="S85" s="116"/>
      <c r="T85" s="116"/>
      <c r="U85" s="67"/>
      <c r="V85" s="67"/>
    </row>
    <row r="86" spans="2:22" x14ac:dyDescent="0.25">
      <c r="B86" s="116"/>
      <c r="C86" s="117"/>
      <c r="D86" s="117"/>
      <c r="E86" s="117"/>
      <c r="F86" s="133"/>
      <c r="G86" s="133"/>
      <c r="H86" s="117"/>
      <c r="I86" s="117"/>
      <c r="J86" s="132"/>
      <c r="K86" s="132"/>
      <c r="L86" s="134"/>
      <c r="M86" s="135"/>
      <c r="N86" s="133"/>
      <c r="O86" s="128"/>
      <c r="P86" s="117"/>
      <c r="Q86" s="117"/>
      <c r="R86" s="117"/>
      <c r="S86" s="116"/>
      <c r="T86" s="116"/>
      <c r="U86" s="67"/>
      <c r="V86" s="67"/>
    </row>
    <row r="87" spans="2:22" x14ac:dyDescent="0.25">
      <c r="B87" s="116"/>
      <c r="C87" s="117"/>
      <c r="D87" s="117"/>
      <c r="E87" s="117"/>
      <c r="F87" s="133"/>
      <c r="G87" s="133"/>
      <c r="H87" s="117"/>
      <c r="I87" s="117"/>
      <c r="J87" s="132"/>
      <c r="K87" s="132"/>
      <c r="L87" s="134"/>
      <c r="M87" s="135"/>
      <c r="N87" s="133"/>
      <c r="O87" s="128"/>
      <c r="P87" s="117"/>
      <c r="Q87" s="117"/>
      <c r="R87" s="117"/>
      <c r="S87" s="116"/>
      <c r="T87" s="116"/>
      <c r="U87" s="67"/>
      <c r="V87" s="67"/>
    </row>
    <row r="88" spans="2:22" x14ac:dyDescent="0.25">
      <c r="B88" s="116"/>
      <c r="C88" s="117"/>
      <c r="D88" s="117"/>
      <c r="E88" s="117"/>
      <c r="F88" s="133"/>
      <c r="G88" s="133"/>
      <c r="H88" s="117"/>
      <c r="I88" s="117"/>
      <c r="J88" s="132"/>
      <c r="K88" s="132"/>
      <c r="L88" s="134"/>
      <c r="M88" s="135"/>
      <c r="N88" s="133"/>
      <c r="O88" s="128"/>
      <c r="P88" s="117"/>
      <c r="Q88" s="117"/>
      <c r="R88" s="117"/>
      <c r="S88" s="116"/>
      <c r="T88" s="116"/>
      <c r="U88" s="67"/>
      <c r="V88" s="67"/>
    </row>
    <row r="89" spans="2:22" x14ac:dyDescent="0.25">
      <c r="B89" s="116"/>
      <c r="C89" s="117"/>
      <c r="D89" s="117"/>
      <c r="E89" s="117"/>
      <c r="F89" s="133"/>
      <c r="G89" s="133"/>
      <c r="H89" s="117"/>
      <c r="I89" s="117"/>
      <c r="J89" s="132"/>
      <c r="K89" s="132"/>
      <c r="L89" s="134"/>
      <c r="M89" s="135"/>
      <c r="N89" s="133"/>
      <c r="O89" s="128"/>
      <c r="P89" s="117"/>
      <c r="Q89" s="117"/>
      <c r="R89" s="117"/>
      <c r="S89" s="116"/>
      <c r="T89" s="116"/>
      <c r="U89" s="67"/>
      <c r="V89" s="67"/>
    </row>
    <row r="90" spans="2:22" x14ac:dyDescent="0.25">
      <c r="B90" s="116"/>
      <c r="C90" s="117"/>
      <c r="D90" s="117"/>
      <c r="E90" s="117"/>
      <c r="F90" s="133"/>
      <c r="G90" s="133"/>
      <c r="H90" s="117"/>
      <c r="I90" s="117"/>
      <c r="J90" s="132"/>
      <c r="K90" s="132"/>
      <c r="L90" s="134"/>
      <c r="M90" s="135"/>
      <c r="N90" s="133"/>
      <c r="O90" s="128"/>
      <c r="P90" s="117"/>
      <c r="Q90" s="117"/>
      <c r="R90" s="117"/>
      <c r="S90" s="116"/>
      <c r="T90" s="116"/>
      <c r="U90" s="67"/>
      <c r="V90" s="67"/>
    </row>
    <row r="91" spans="2:22" x14ac:dyDescent="0.25">
      <c r="B91" s="116"/>
      <c r="C91" s="117"/>
      <c r="D91" s="117"/>
      <c r="E91" s="117"/>
      <c r="F91" s="133"/>
      <c r="G91" s="133"/>
      <c r="H91" s="117"/>
      <c r="I91" s="117"/>
      <c r="J91" s="132"/>
      <c r="K91" s="132"/>
      <c r="L91" s="134"/>
      <c r="M91" s="135"/>
      <c r="N91" s="133"/>
      <c r="O91" s="128"/>
      <c r="P91" s="117"/>
      <c r="Q91" s="117"/>
      <c r="R91" s="117"/>
      <c r="S91" s="116"/>
      <c r="T91" s="116"/>
      <c r="U91" s="67"/>
      <c r="V91" s="67"/>
    </row>
    <row r="92" spans="2:22" x14ac:dyDescent="0.25">
      <c r="B92" s="116"/>
      <c r="C92" s="117"/>
      <c r="D92" s="117"/>
      <c r="E92" s="117"/>
      <c r="F92" s="133"/>
      <c r="G92" s="133"/>
      <c r="H92" s="117"/>
      <c r="I92" s="117"/>
      <c r="J92" s="132"/>
      <c r="K92" s="132"/>
      <c r="L92" s="134"/>
      <c r="M92" s="135"/>
      <c r="N92" s="133"/>
      <c r="O92" s="128"/>
      <c r="P92" s="117"/>
      <c r="Q92" s="117"/>
      <c r="R92" s="117"/>
      <c r="S92" s="116"/>
      <c r="T92" s="116"/>
      <c r="U92" s="67"/>
      <c r="V92" s="67"/>
    </row>
    <row r="93" spans="2:22" x14ac:dyDescent="0.25">
      <c r="B93" s="116"/>
      <c r="C93" s="117"/>
      <c r="D93" s="117"/>
      <c r="E93" s="117"/>
      <c r="F93" s="133"/>
      <c r="G93" s="133"/>
      <c r="H93" s="117"/>
      <c r="I93" s="117"/>
      <c r="J93" s="132"/>
      <c r="K93" s="132"/>
      <c r="L93" s="134"/>
      <c r="M93" s="135"/>
      <c r="N93" s="133"/>
      <c r="O93" s="128"/>
      <c r="P93" s="117"/>
      <c r="Q93" s="117"/>
      <c r="R93" s="117"/>
      <c r="S93" s="116"/>
      <c r="T93" s="116"/>
      <c r="U93" s="67"/>
      <c r="V93" s="67"/>
    </row>
    <row r="94" spans="2:22" x14ac:dyDescent="0.25">
      <c r="B94" s="116"/>
      <c r="C94" s="117"/>
      <c r="D94" s="117"/>
      <c r="E94" s="117"/>
      <c r="F94" s="133"/>
      <c r="G94" s="133"/>
      <c r="H94" s="117"/>
      <c r="I94" s="117"/>
      <c r="J94" s="132"/>
      <c r="K94" s="132"/>
      <c r="L94" s="134"/>
      <c r="M94" s="135"/>
      <c r="N94" s="133"/>
      <c r="O94" s="128"/>
      <c r="P94" s="117"/>
      <c r="Q94" s="117"/>
      <c r="R94" s="117"/>
      <c r="S94" s="116"/>
      <c r="T94" s="116"/>
      <c r="U94" s="67"/>
      <c r="V94" s="67"/>
    </row>
    <row r="95" spans="2:22" x14ac:dyDescent="0.25">
      <c r="B95" s="116"/>
      <c r="C95" s="117"/>
      <c r="D95" s="117"/>
      <c r="E95" s="117"/>
      <c r="F95" s="133"/>
      <c r="G95" s="133"/>
      <c r="H95" s="117"/>
      <c r="I95" s="117"/>
      <c r="J95" s="132"/>
      <c r="K95" s="132"/>
      <c r="L95" s="134"/>
      <c r="M95" s="135"/>
      <c r="N95" s="133"/>
      <c r="O95" s="128"/>
      <c r="P95" s="117"/>
      <c r="Q95" s="117"/>
      <c r="R95" s="117"/>
      <c r="S95" s="116"/>
      <c r="T95" s="116"/>
      <c r="U95" s="67"/>
      <c r="V95" s="67"/>
    </row>
    <row r="96" spans="2:22" x14ac:dyDescent="0.25">
      <c r="B96" s="116"/>
      <c r="C96" s="117"/>
      <c r="D96" s="117"/>
      <c r="E96" s="117"/>
      <c r="F96" s="133"/>
      <c r="G96" s="133"/>
      <c r="H96" s="117"/>
      <c r="I96" s="117"/>
      <c r="J96" s="132"/>
      <c r="K96" s="132"/>
      <c r="L96" s="134"/>
      <c r="M96" s="135"/>
      <c r="N96" s="133"/>
      <c r="O96" s="128"/>
      <c r="P96" s="117"/>
      <c r="Q96" s="117"/>
      <c r="R96" s="117"/>
      <c r="S96" s="116"/>
      <c r="T96" s="116"/>
      <c r="U96" s="67"/>
      <c r="V96" s="67"/>
    </row>
    <row r="97" spans="2:22" x14ac:dyDescent="0.25">
      <c r="B97" s="116"/>
      <c r="C97" s="117"/>
      <c r="D97" s="117"/>
      <c r="E97" s="117"/>
      <c r="F97" s="133"/>
      <c r="G97" s="133"/>
      <c r="H97" s="117"/>
      <c r="I97" s="117"/>
      <c r="J97" s="132"/>
      <c r="K97" s="132"/>
      <c r="L97" s="134"/>
      <c r="M97" s="135"/>
      <c r="N97" s="133"/>
      <c r="O97" s="128"/>
      <c r="P97" s="117"/>
      <c r="Q97" s="117"/>
      <c r="R97" s="117"/>
      <c r="S97" s="116"/>
      <c r="T97" s="116"/>
      <c r="U97" s="67"/>
      <c r="V97" s="67"/>
    </row>
    <row r="98" spans="2:22" x14ac:dyDescent="0.25">
      <c r="B98" s="116"/>
      <c r="C98" s="117"/>
      <c r="D98" s="117"/>
      <c r="E98" s="117"/>
      <c r="F98" s="133"/>
      <c r="G98" s="133"/>
      <c r="H98" s="117"/>
      <c r="I98" s="117"/>
      <c r="J98" s="132"/>
      <c r="K98" s="132"/>
      <c r="L98" s="134"/>
      <c r="M98" s="135"/>
      <c r="N98" s="133"/>
      <c r="O98" s="128"/>
      <c r="P98" s="117"/>
      <c r="Q98" s="117"/>
      <c r="R98" s="117"/>
      <c r="S98" s="116"/>
      <c r="T98" s="116"/>
      <c r="U98" s="67"/>
      <c r="V98" s="67"/>
    </row>
    <row r="99" spans="2:22" x14ac:dyDescent="0.25">
      <c r="B99" s="116"/>
      <c r="C99" s="117"/>
      <c r="D99" s="117"/>
      <c r="E99" s="117"/>
      <c r="F99" s="133"/>
      <c r="G99" s="133"/>
      <c r="H99" s="117"/>
      <c r="I99" s="117"/>
      <c r="J99" s="132"/>
      <c r="K99" s="132"/>
      <c r="L99" s="134"/>
      <c r="M99" s="135"/>
      <c r="N99" s="133"/>
      <c r="O99" s="128"/>
      <c r="P99" s="117"/>
      <c r="Q99" s="117"/>
      <c r="R99" s="117"/>
      <c r="S99" s="116"/>
      <c r="T99" s="116"/>
      <c r="U99" s="67"/>
      <c r="V99" s="67"/>
    </row>
    <row r="100" spans="2:22" x14ac:dyDescent="0.25">
      <c r="B100" s="116"/>
      <c r="C100" s="117"/>
      <c r="D100" s="117"/>
      <c r="E100" s="117"/>
      <c r="F100" s="133"/>
      <c r="G100" s="133"/>
      <c r="H100" s="117"/>
      <c r="I100" s="117"/>
      <c r="J100" s="132"/>
      <c r="K100" s="132"/>
      <c r="L100" s="134"/>
      <c r="M100" s="135"/>
      <c r="N100" s="133"/>
      <c r="O100" s="128"/>
      <c r="P100" s="117"/>
      <c r="Q100" s="117"/>
      <c r="R100" s="117"/>
      <c r="S100" s="116"/>
      <c r="T100" s="116"/>
      <c r="U100" s="67"/>
      <c r="V100" s="67"/>
    </row>
    <row r="101" spans="2:22" x14ac:dyDescent="0.25">
      <c r="B101" s="116"/>
      <c r="C101" s="117"/>
      <c r="D101" s="117"/>
      <c r="E101" s="117"/>
      <c r="F101" s="133"/>
      <c r="G101" s="133"/>
      <c r="H101" s="117"/>
      <c r="I101" s="117"/>
      <c r="J101" s="132"/>
      <c r="K101" s="132"/>
      <c r="L101" s="134"/>
      <c r="M101" s="135"/>
      <c r="N101" s="133"/>
      <c r="O101" s="128"/>
      <c r="P101" s="117"/>
      <c r="Q101" s="117"/>
      <c r="R101" s="117"/>
      <c r="S101" s="116"/>
      <c r="T101" s="116"/>
      <c r="U101" s="67"/>
      <c r="V101" s="67"/>
    </row>
    <row r="102" spans="2:22" x14ac:dyDescent="0.25">
      <c r="B102" s="116"/>
      <c r="C102" s="117"/>
      <c r="D102" s="117"/>
      <c r="E102" s="117"/>
      <c r="F102" s="133"/>
      <c r="G102" s="133"/>
      <c r="H102" s="117"/>
      <c r="I102" s="117"/>
      <c r="J102" s="132"/>
      <c r="K102" s="132"/>
      <c r="L102" s="134"/>
      <c r="M102" s="135"/>
      <c r="N102" s="133"/>
      <c r="O102" s="128"/>
      <c r="P102" s="117"/>
      <c r="Q102" s="117"/>
      <c r="R102" s="117"/>
      <c r="S102" s="116"/>
      <c r="T102" s="116"/>
      <c r="U102" s="67"/>
      <c r="V102" s="67"/>
    </row>
    <row r="103" spans="2:22" x14ac:dyDescent="0.25">
      <c r="B103" s="116"/>
      <c r="C103" s="117"/>
      <c r="D103" s="117"/>
      <c r="E103" s="117"/>
      <c r="F103" s="133"/>
      <c r="G103" s="133"/>
      <c r="H103" s="117"/>
      <c r="I103" s="117"/>
      <c r="J103" s="132"/>
      <c r="K103" s="132"/>
      <c r="L103" s="134"/>
      <c r="M103" s="135"/>
      <c r="N103" s="133"/>
      <c r="O103" s="128"/>
      <c r="P103" s="117"/>
      <c r="Q103" s="117"/>
      <c r="R103" s="117"/>
      <c r="S103" s="116"/>
      <c r="T103" s="116"/>
      <c r="U103" s="67"/>
      <c r="V103" s="67"/>
    </row>
    <row r="104" spans="2:22" x14ac:dyDescent="0.25">
      <c r="B104" s="116"/>
      <c r="C104" s="117"/>
      <c r="D104" s="117"/>
      <c r="E104" s="117"/>
      <c r="F104" s="133"/>
      <c r="G104" s="133"/>
      <c r="H104" s="117"/>
      <c r="I104" s="117"/>
      <c r="J104" s="132"/>
      <c r="K104" s="132"/>
      <c r="L104" s="134"/>
      <c r="M104" s="135"/>
      <c r="N104" s="133"/>
      <c r="O104" s="128"/>
      <c r="P104" s="117"/>
      <c r="Q104" s="117"/>
      <c r="R104" s="117"/>
      <c r="S104" s="116"/>
      <c r="T104" s="116"/>
      <c r="U104" s="67"/>
      <c r="V104" s="67"/>
    </row>
    <row r="105" spans="2:22" x14ac:dyDescent="0.25">
      <c r="B105" s="116"/>
      <c r="C105" s="117"/>
      <c r="D105" s="117"/>
      <c r="E105" s="117"/>
      <c r="F105" s="133"/>
      <c r="G105" s="133"/>
      <c r="H105" s="117"/>
      <c r="I105" s="117"/>
      <c r="J105" s="132"/>
      <c r="K105" s="132"/>
      <c r="L105" s="134"/>
      <c r="M105" s="135"/>
      <c r="N105" s="133"/>
      <c r="O105" s="128"/>
      <c r="P105" s="117"/>
      <c r="Q105" s="117"/>
      <c r="R105" s="117"/>
      <c r="S105" s="116"/>
      <c r="T105" s="116"/>
      <c r="U105" s="67"/>
      <c r="V105" s="67"/>
    </row>
    <row r="106" spans="2:22" x14ac:dyDescent="0.25">
      <c r="B106" s="116"/>
      <c r="C106" s="117"/>
      <c r="D106" s="117"/>
      <c r="E106" s="117"/>
      <c r="F106" s="133"/>
      <c r="G106" s="133"/>
      <c r="H106" s="117"/>
      <c r="I106" s="117"/>
      <c r="J106" s="132"/>
      <c r="K106" s="132"/>
      <c r="L106" s="134"/>
      <c r="M106" s="135"/>
      <c r="N106" s="133"/>
      <c r="O106" s="128"/>
      <c r="P106" s="117"/>
      <c r="Q106" s="117"/>
      <c r="R106" s="117"/>
      <c r="S106" s="116"/>
      <c r="T106" s="116"/>
      <c r="U106" s="67"/>
      <c r="V106" s="67"/>
    </row>
    <row r="107" spans="2:22" x14ac:dyDescent="0.25">
      <c r="B107" s="116"/>
      <c r="C107" s="117"/>
      <c r="D107" s="117"/>
      <c r="E107" s="117"/>
      <c r="F107" s="133"/>
      <c r="G107" s="133"/>
      <c r="H107" s="117"/>
      <c r="I107" s="117"/>
      <c r="J107" s="132"/>
      <c r="K107" s="132"/>
      <c r="L107" s="134"/>
      <c r="M107" s="135"/>
      <c r="N107" s="133"/>
      <c r="O107" s="128"/>
      <c r="P107" s="117"/>
      <c r="Q107" s="117"/>
      <c r="R107" s="117"/>
      <c r="S107" s="116"/>
      <c r="T107" s="116"/>
      <c r="U107" s="67"/>
      <c r="V107" s="67"/>
    </row>
    <row r="108" spans="2:22" x14ac:dyDescent="0.25">
      <c r="B108" s="116"/>
      <c r="C108" s="117"/>
      <c r="D108" s="117"/>
      <c r="E108" s="117"/>
      <c r="F108" s="133"/>
      <c r="G108" s="133"/>
      <c r="H108" s="117"/>
      <c r="I108" s="117"/>
      <c r="J108" s="132"/>
      <c r="K108" s="132"/>
      <c r="L108" s="134"/>
      <c r="M108" s="135"/>
      <c r="N108" s="133"/>
      <c r="O108" s="128"/>
      <c r="P108" s="117"/>
      <c r="Q108" s="117"/>
      <c r="R108" s="117"/>
      <c r="S108" s="116"/>
      <c r="T108" s="116"/>
      <c r="U108" s="67"/>
      <c r="V108" s="67"/>
    </row>
    <row r="109" spans="2:22" x14ac:dyDescent="0.25">
      <c r="B109" s="116"/>
      <c r="C109" s="117"/>
      <c r="D109" s="117"/>
      <c r="E109" s="117"/>
      <c r="F109" s="133"/>
      <c r="G109" s="133"/>
      <c r="H109" s="117"/>
      <c r="I109" s="117"/>
      <c r="J109" s="132"/>
      <c r="K109" s="132"/>
      <c r="L109" s="134"/>
      <c r="M109" s="135"/>
      <c r="N109" s="133"/>
      <c r="O109" s="128"/>
      <c r="P109" s="117"/>
      <c r="Q109" s="117"/>
      <c r="R109" s="117"/>
      <c r="S109" s="116"/>
      <c r="T109" s="116"/>
      <c r="U109" s="67"/>
      <c r="V109" s="67"/>
    </row>
    <row r="110" spans="2:22" x14ac:dyDescent="0.25">
      <c r="B110" s="116"/>
      <c r="C110" s="117"/>
      <c r="D110" s="117"/>
      <c r="E110" s="117"/>
      <c r="F110" s="133"/>
      <c r="G110" s="133"/>
      <c r="H110" s="117"/>
      <c r="I110" s="117"/>
      <c r="J110" s="132"/>
      <c r="K110" s="132"/>
      <c r="L110" s="134"/>
      <c r="M110" s="135"/>
      <c r="N110" s="133"/>
      <c r="O110" s="128"/>
      <c r="P110" s="117"/>
      <c r="Q110" s="117"/>
      <c r="R110" s="117"/>
      <c r="S110" s="116"/>
      <c r="T110" s="116"/>
      <c r="U110" s="67"/>
      <c r="V110" s="67"/>
    </row>
    <row r="111" spans="2:22" x14ac:dyDescent="0.25">
      <c r="B111" s="116"/>
      <c r="C111" s="117"/>
      <c r="D111" s="117"/>
      <c r="E111" s="117"/>
      <c r="F111" s="133"/>
      <c r="G111" s="133"/>
      <c r="H111" s="117"/>
      <c r="I111" s="117"/>
      <c r="J111" s="132"/>
      <c r="K111" s="132"/>
      <c r="L111" s="134"/>
      <c r="M111" s="135"/>
      <c r="N111" s="133"/>
      <c r="O111" s="128"/>
      <c r="P111" s="117"/>
      <c r="Q111" s="117"/>
      <c r="R111" s="117"/>
      <c r="S111" s="116"/>
      <c r="T111" s="116"/>
      <c r="U111" s="67"/>
      <c r="V111" s="67"/>
    </row>
    <row r="112" spans="2:22" x14ac:dyDescent="0.25">
      <c r="B112" s="116"/>
      <c r="C112" s="117"/>
      <c r="D112" s="117"/>
      <c r="E112" s="117"/>
      <c r="F112" s="133"/>
      <c r="G112" s="133"/>
      <c r="H112" s="117"/>
      <c r="I112" s="117"/>
      <c r="J112" s="132"/>
      <c r="K112" s="132"/>
      <c r="L112" s="134"/>
      <c r="M112" s="135"/>
      <c r="N112" s="133"/>
      <c r="O112" s="128"/>
      <c r="P112" s="117"/>
      <c r="Q112" s="117"/>
      <c r="R112" s="117"/>
      <c r="S112" s="116"/>
      <c r="T112" s="116"/>
      <c r="U112" s="67"/>
      <c r="V112" s="67"/>
    </row>
    <row r="113" spans="2:22" x14ac:dyDescent="0.25">
      <c r="B113" s="116"/>
      <c r="C113" s="117"/>
      <c r="D113" s="117"/>
      <c r="E113" s="117"/>
      <c r="F113" s="133"/>
      <c r="G113" s="133"/>
      <c r="H113" s="117"/>
      <c r="I113" s="117"/>
      <c r="J113" s="132"/>
      <c r="K113" s="132"/>
      <c r="L113" s="134"/>
      <c r="M113" s="135"/>
      <c r="N113" s="133"/>
      <c r="O113" s="128"/>
      <c r="P113" s="117"/>
      <c r="Q113" s="117"/>
      <c r="R113" s="117"/>
      <c r="S113" s="116"/>
      <c r="T113" s="116"/>
      <c r="U113" s="67"/>
      <c r="V113" s="67"/>
    </row>
    <row r="114" spans="2:22" x14ac:dyDescent="0.25">
      <c r="B114" s="116"/>
      <c r="C114" s="117"/>
      <c r="D114" s="117"/>
      <c r="E114" s="117"/>
      <c r="F114" s="133"/>
      <c r="G114" s="133"/>
      <c r="H114" s="117"/>
      <c r="I114" s="117"/>
      <c r="J114" s="132"/>
      <c r="K114" s="132"/>
      <c r="L114" s="134"/>
      <c r="M114" s="135"/>
      <c r="N114" s="133"/>
      <c r="O114" s="128"/>
      <c r="P114" s="117"/>
      <c r="Q114" s="117"/>
      <c r="R114" s="117"/>
      <c r="S114" s="116"/>
      <c r="T114" s="116"/>
      <c r="U114" s="67"/>
      <c r="V114" s="67"/>
    </row>
    <row r="115" spans="2:22" x14ac:dyDescent="0.25">
      <c r="B115" s="116"/>
      <c r="C115" s="117"/>
      <c r="D115" s="117"/>
      <c r="E115" s="117"/>
      <c r="F115" s="133"/>
      <c r="G115" s="133"/>
      <c r="H115" s="117"/>
      <c r="I115" s="117"/>
      <c r="J115" s="132"/>
      <c r="K115" s="132"/>
      <c r="L115" s="134"/>
      <c r="M115" s="135"/>
      <c r="N115" s="133"/>
      <c r="O115" s="128"/>
      <c r="P115" s="117"/>
      <c r="Q115" s="117"/>
      <c r="R115" s="117"/>
      <c r="S115" s="116"/>
      <c r="T115" s="116"/>
      <c r="U115" s="67"/>
      <c r="V115" s="67"/>
    </row>
    <row r="116" spans="2:22" x14ac:dyDescent="0.25">
      <c r="B116" s="116"/>
      <c r="C116" s="117"/>
      <c r="D116" s="117"/>
      <c r="E116" s="117"/>
      <c r="F116" s="133"/>
      <c r="G116" s="133"/>
      <c r="H116" s="117"/>
      <c r="I116" s="117"/>
      <c r="J116" s="132"/>
      <c r="K116" s="132"/>
      <c r="L116" s="134"/>
      <c r="M116" s="135"/>
      <c r="N116" s="133"/>
      <c r="O116" s="128"/>
      <c r="P116" s="117"/>
      <c r="Q116" s="117"/>
      <c r="R116" s="117"/>
      <c r="S116" s="116"/>
      <c r="T116" s="116"/>
      <c r="U116" s="67"/>
      <c r="V116" s="67"/>
    </row>
    <row r="117" spans="2:22" x14ac:dyDescent="0.25">
      <c r="B117" s="116"/>
      <c r="C117" s="117"/>
      <c r="D117" s="117"/>
      <c r="E117" s="117"/>
      <c r="F117" s="133"/>
      <c r="G117" s="133"/>
      <c r="H117" s="117"/>
      <c r="I117" s="117"/>
      <c r="J117" s="132"/>
      <c r="K117" s="132"/>
      <c r="L117" s="134"/>
      <c r="M117" s="135"/>
      <c r="N117" s="133"/>
      <c r="O117" s="128"/>
      <c r="P117" s="117"/>
      <c r="Q117" s="117"/>
      <c r="R117" s="117"/>
      <c r="S117" s="116"/>
      <c r="T117" s="116"/>
      <c r="U117" s="67"/>
      <c r="V117" s="67"/>
    </row>
    <row r="118" spans="2:22" x14ac:dyDescent="0.25">
      <c r="B118" s="116"/>
      <c r="C118" s="117"/>
      <c r="D118" s="117"/>
      <c r="E118" s="117"/>
      <c r="F118" s="133"/>
      <c r="G118" s="133"/>
      <c r="H118" s="117"/>
      <c r="I118" s="117"/>
      <c r="J118" s="132"/>
      <c r="K118" s="132"/>
      <c r="L118" s="134"/>
      <c r="M118" s="135"/>
      <c r="N118" s="133"/>
      <c r="O118" s="128"/>
      <c r="P118" s="117"/>
      <c r="Q118" s="117"/>
      <c r="R118" s="117"/>
      <c r="S118" s="116"/>
      <c r="T118" s="116"/>
      <c r="U118" s="67"/>
      <c r="V118" s="67"/>
    </row>
    <row r="119" spans="2:22" x14ac:dyDescent="0.25">
      <c r="B119" s="116"/>
      <c r="C119" s="117"/>
      <c r="D119" s="117"/>
      <c r="E119" s="117"/>
      <c r="F119" s="133"/>
      <c r="G119" s="133"/>
      <c r="H119" s="117"/>
      <c r="I119" s="117"/>
      <c r="J119" s="132"/>
      <c r="K119" s="132"/>
      <c r="L119" s="134"/>
      <c r="M119" s="135"/>
      <c r="N119" s="133"/>
      <c r="O119" s="128"/>
      <c r="P119" s="117"/>
      <c r="Q119" s="117"/>
      <c r="R119" s="117"/>
      <c r="S119" s="116"/>
      <c r="T119" s="116"/>
      <c r="U119" s="67"/>
      <c r="V119" s="67"/>
    </row>
    <row r="120" spans="2:22" x14ac:dyDescent="0.25">
      <c r="B120" s="116"/>
      <c r="C120" s="117"/>
      <c r="D120" s="117"/>
      <c r="E120" s="117"/>
      <c r="F120" s="133"/>
      <c r="G120" s="133"/>
      <c r="H120" s="117"/>
      <c r="I120" s="117"/>
      <c r="J120" s="132"/>
      <c r="K120" s="132"/>
      <c r="L120" s="134"/>
      <c r="M120" s="135"/>
      <c r="N120" s="133"/>
      <c r="O120" s="128"/>
      <c r="P120" s="117"/>
      <c r="Q120" s="117"/>
      <c r="R120" s="117"/>
      <c r="S120" s="116"/>
      <c r="T120" s="116"/>
      <c r="U120" s="67"/>
      <c r="V120" s="67"/>
    </row>
    <row r="121" spans="2:22" x14ac:dyDescent="0.25">
      <c r="B121" s="116"/>
      <c r="C121" s="117"/>
      <c r="D121" s="117"/>
      <c r="E121" s="117"/>
      <c r="F121" s="133"/>
      <c r="G121" s="133"/>
      <c r="H121" s="117"/>
      <c r="I121" s="117"/>
      <c r="J121" s="132"/>
      <c r="K121" s="132"/>
      <c r="L121" s="134"/>
      <c r="M121" s="135"/>
      <c r="N121" s="133"/>
      <c r="O121" s="128"/>
      <c r="P121" s="117"/>
      <c r="Q121" s="117"/>
      <c r="R121" s="117"/>
      <c r="S121" s="116"/>
      <c r="T121" s="116"/>
      <c r="U121" s="67"/>
      <c r="V121" s="67"/>
    </row>
    <row r="122" spans="2:22" x14ac:dyDescent="0.25">
      <c r="B122" s="116"/>
      <c r="C122" s="117"/>
      <c r="D122" s="117"/>
      <c r="E122" s="117"/>
      <c r="F122" s="133"/>
      <c r="G122" s="133"/>
      <c r="H122" s="117"/>
      <c r="I122" s="117"/>
      <c r="J122" s="132"/>
      <c r="K122" s="132"/>
      <c r="L122" s="134"/>
      <c r="M122" s="135"/>
      <c r="N122" s="133"/>
      <c r="O122" s="128"/>
      <c r="P122" s="117"/>
      <c r="Q122" s="117"/>
      <c r="R122" s="117"/>
      <c r="S122" s="116"/>
      <c r="T122" s="116"/>
      <c r="U122" s="67"/>
      <c r="V122" s="67"/>
    </row>
    <row r="123" spans="2:22" x14ac:dyDescent="0.25">
      <c r="B123" s="116"/>
      <c r="C123" s="117"/>
      <c r="D123" s="117"/>
      <c r="E123" s="117"/>
      <c r="F123" s="133"/>
      <c r="G123" s="133"/>
      <c r="H123" s="117"/>
      <c r="I123" s="117"/>
      <c r="J123" s="132"/>
      <c r="K123" s="132"/>
      <c r="L123" s="134"/>
      <c r="M123" s="135"/>
      <c r="N123" s="133"/>
      <c r="O123" s="128"/>
      <c r="P123" s="117"/>
      <c r="Q123" s="117"/>
      <c r="R123" s="117"/>
      <c r="S123" s="116"/>
      <c r="T123" s="116"/>
      <c r="U123" s="67"/>
      <c r="V123" s="67"/>
    </row>
    <row r="124" spans="2:22" x14ac:dyDescent="0.25">
      <c r="B124" s="116"/>
      <c r="C124" s="117"/>
      <c r="D124" s="117"/>
      <c r="E124" s="117"/>
      <c r="F124" s="133"/>
      <c r="G124" s="133"/>
      <c r="H124" s="117"/>
      <c r="I124" s="117"/>
      <c r="J124" s="132"/>
      <c r="K124" s="132"/>
      <c r="L124" s="134"/>
      <c r="M124" s="135"/>
      <c r="N124" s="133"/>
      <c r="O124" s="128"/>
      <c r="P124" s="117"/>
      <c r="Q124" s="117"/>
      <c r="R124" s="117"/>
      <c r="S124" s="116"/>
      <c r="T124" s="116"/>
      <c r="U124" s="67"/>
      <c r="V124" s="67"/>
    </row>
    <row r="125" spans="2:22" x14ac:dyDescent="0.25">
      <c r="B125" s="116"/>
      <c r="C125" s="117"/>
      <c r="D125" s="117"/>
      <c r="E125" s="117"/>
      <c r="F125" s="133"/>
      <c r="G125" s="133"/>
      <c r="H125" s="117"/>
      <c r="I125" s="117"/>
      <c r="J125" s="132"/>
      <c r="K125" s="132"/>
      <c r="L125" s="134"/>
      <c r="M125" s="135"/>
      <c r="N125" s="133"/>
      <c r="O125" s="128"/>
      <c r="P125" s="117"/>
      <c r="Q125" s="117"/>
      <c r="R125" s="117"/>
      <c r="S125" s="116"/>
      <c r="T125" s="116"/>
      <c r="U125" s="67"/>
      <c r="V125" s="67"/>
    </row>
    <row r="126" spans="2:22" x14ac:dyDescent="0.25">
      <c r="B126" s="116"/>
      <c r="C126" s="117"/>
      <c r="D126" s="117"/>
      <c r="E126" s="117"/>
      <c r="F126" s="133"/>
      <c r="G126" s="133"/>
      <c r="H126" s="117"/>
      <c r="I126" s="117"/>
      <c r="J126" s="132"/>
      <c r="K126" s="132"/>
      <c r="L126" s="134"/>
      <c r="M126" s="135"/>
      <c r="N126" s="133"/>
      <c r="O126" s="128"/>
      <c r="P126" s="117"/>
      <c r="Q126" s="117"/>
      <c r="R126" s="117"/>
      <c r="S126" s="116"/>
      <c r="T126" s="116"/>
      <c r="U126" s="67"/>
      <c r="V126" s="67"/>
    </row>
    <row r="127" spans="2:22" x14ac:dyDescent="0.25">
      <c r="B127" s="116"/>
      <c r="C127" s="117"/>
      <c r="D127" s="117"/>
      <c r="E127" s="117"/>
      <c r="F127" s="133"/>
      <c r="G127" s="133"/>
      <c r="H127" s="117"/>
      <c r="I127" s="117"/>
      <c r="J127" s="132"/>
      <c r="K127" s="132"/>
      <c r="L127" s="134"/>
      <c r="M127" s="135"/>
      <c r="N127" s="133"/>
      <c r="O127" s="128"/>
      <c r="P127" s="117"/>
      <c r="Q127" s="117"/>
      <c r="R127" s="117"/>
      <c r="S127" s="116"/>
      <c r="T127" s="116"/>
      <c r="U127" s="67"/>
      <c r="V127" s="67"/>
    </row>
    <row r="128" spans="2:22" x14ac:dyDescent="0.25">
      <c r="B128" s="116"/>
      <c r="C128" s="117"/>
      <c r="D128" s="117"/>
      <c r="E128" s="117"/>
      <c r="F128" s="133"/>
      <c r="G128" s="133"/>
      <c r="H128" s="117"/>
      <c r="I128" s="117"/>
      <c r="J128" s="132"/>
      <c r="K128" s="132"/>
      <c r="L128" s="134"/>
      <c r="M128" s="135"/>
      <c r="N128" s="133"/>
      <c r="O128" s="128"/>
      <c r="P128" s="117"/>
      <c r="Q128" s="117"/>
      <c r="R128" s="117"/>
      <c r="S128" s="116"/>
      <c r="T128" s="116"/>
      <c r="U128" s="67"/>
      <c r="V128" s="67"/>
    </row>
    <row r="129" spans="2:22" x14ac:dyDescent="0.25">
      <c r="B129" s="116"/>
      <c r="C129" s="117"/>
      <c r="D129" s="117"/>
      <c r="E129" s="117"/>
      <c r="F129" s="133"/>
      <c r="G129" s="133"/>
      <c r="H129" s="117"/>
      <c r="I129" s="117"/>
      <c r="J129" s="132"/>
      <c r="K129" s="132"/>
      <c r="L129" s="134"/>
      <c r="M129" s="135"/>
      <c r="N129" s="133"/>
      <c r="O129" s="128"/>
      <c r="P129" s="117"/>
      <c r="Q129" s="117"/>
      <c r="R129" s="117"/>
      <c r="S129" s="116"/>
      <c r="T129" s="116"/>
      <c r="U129" s="67"/>
      <c r="V129" s="67"/>
    </row>
    <row r="130" spans="2:22" x14ac:dyDescent="0.25">
      <c r="B130" s="116"/>
      <c r="C130" s="117"/>
      <c r="D130" s="117"/>
      <c r="E130" s="117"/>
      <c r="F130" s="133"/>
      <c r="G130" s="133"/>
      <c r="H130" s="117"/>
      <c r="I130" s="117"/>
      <c r="J130" s="132"/>
      <c r="K130" s="132"/>
      <c r="L130" s="134"/>
      <c r="M130" s="135"/>
      <c r="N130" s="133"/>
      <c r="O130" s="128"/>
      <c r="P130" s="117"/>
      <c r="Q130" s="117"/>
      <c r="R130" s="117"/>
      <c r="S130" s="116"/>
      <c r="T130" s="116"/>
      <c r="U130" s="67"/>
      <c r="V130" s="67"/>
    </row>
    <row r="131" spans="2:22" x14ac:dyDescent="0.25">
      <c r="B131" s="116"/>
      <c r="C131" s="117"/>
      <c r="D131" s="117"/>
      <c r="E131" s="117"/>
      <c r="F131" s="133"/>
      <c r="G131" s="133"/>
      <c r="H131" s="117"/>
      <c r="I131" s="117"/>
      <c r="J131" s="132"/>
      <c r="K131" s="132"/>
      <c r="L131" s="134"/>
      <c r="M131" s="135"/>
      <c r="N131" s="133"/>
      <c r="O131" s="128"/>
      <c r="P131" s="117"/>
      <c r="Q131" s="117"/>
      <c r="R131" s="117"/>
      <c r="S131" s="116"/>
      <c r="T131" s="116"/>
      <c r="U131" s="67"/>
      <c r="V131" s="67"/>
    </row>
    <row r="132" spans="2:22" x14ac:dyDescent="0.25">
      <c r="B132" s="116"/>
      <c r="C132" s="117"/>
      <c r="D132" s="117"/>
      <c r="E132" s="117"/>
      <c r="F132" s="133"/>
      <c r="G132" s="133"/>
      <c r="H132" s="117"/>
      <c r="I132" s="117"/>
      <c r="J132" s="132"/>
      <c r="K132" s="132"/>
      <c r="L132" s="134"/>
      <c r="M132" s="135"/>
      <c r="N132" s="133"/>
      <c r="O132" s="128"/>
      <c r="P132" s="117"/>
      <c r="Q132" s="117"/>
      <c r="R132" s="117"/>
      <c r="S132" s="116"/>
      <c r="T132" s="116"/>
      <c r="U132" s="67"/>
      <c r="V132" s="67"/>
    </row>
    <row r="133" spans="2:22" x14ac:dyDescent="0.25">
      <c r="B133" s="116"/>
      <c r="C133" s="117"/>
      <c r="D133" s="117"/>
      <c r="E133" s="117"/>
      <c r="F133" s="133"/>
      <c r="G133" s="133"/>
      <c r="H133" s="117"/>
      <c r="I133" s="117"/>
      <c r="J133" s="132"/>
      <c r="K133" s="132"/>
      <c r="L133" s="134"/>
      <c r="M133" s="135"/>
      <c r="N133" s="133"/>
      <c r="O133" s="128"/>
      <c r="P133" s="117"/>
      <c r="Q133" s="117"/>
      <c r="R133" s="117"/>
      <c r="S133" s="116"/>
      <c r="T133" s="116"/>
      <c r="U133" s="67"/>
      <c r="V133" s="67"/>
    </row>
    <row r="134" spans="2:22" x14ac:dyDescent="0.25">
      <c r="B134" s="116"/>
      <c r="C134" s="117"/>
      <c r="D134" s="117"/>
      <c r="E134" s="117"/>
      <c r="F134" s="133"/>
      <c r="G134" s="133"/>
      <c r="H134" s="117"/>
      <c r="I134" s="117"/>
      <c r="J134" s="132"/>
      <c r="K134" s="132"/>
      <c r="L134" s="134"/>
      <c r="M134" s="135"/>
      <c r="N134" s="133"/>
      <c r="O134" s="128"/>
      <c r="P134" s="117"/>
      <c r="Q134" s="117"/>
      <c r="R134" s="117"/>
      <c r="S134" s="116"/>
      <c r="T134" s="116"/>
      <c r="U134" s="67"/>
      <c r="V134" s="67"/>
    </row>
    <row r="135" spans="2:22" x14ac:dyDescent="0.25">
      <c r="B135" s="116"/>
      <c r="C135" s="117"/>
      <c r="D135" s="117"/>
      <c r="E135" s="117"/>
      <c r="F135" s="133"/>
      <c r="G135" s="133"/>
      <c r="H135" s="117"/>
      <c r="I135" s="117"/>
      <c r="J135" s="132"/>
      <c r="K135" s="132"/>
      <c r="L135" s="134"/>
      <c r="M135" s="135"/>
      <c r="N135" s="133"/>
      <c r="O135" s="128"/>
      <c r="P135" s="117"/>
      <c r="Q135" s="117"/>
      <c r="R135" s="117"/>
      <c r="S135" s="116"/>
      <c r="T135" s="116"/>
      <c r="U135" s="67"/>
      <c r="V135" s="67"/>
    </row>
    <row r="136" spans="2:22" x14ac:dyDescent="0.25">
      <c r="B136" s="116"/>
      <c r="C136" s="117"/>
      <c r="D136" s="117"/>
      <c r="E136" s="117"/>
      <c r="F136" s="133"/>
      <c r="G136" s="133"/>
      <c r="H136" s="117"/>
      <c r="I136" s="117"/>
      <c r="J136" s="132"/>
      <c r="K136" s="132"/>
      <c r="L136" s="134"/>
      <c r="M136" s="135"/>
      <c r="N136" s="133"/>
      <c r="O136" s="128"/>
      <c r="P136" s="117"/>
      <c r="Q136" s="117"/>
      <c r="R136" s="117"/>
      <c r="S136" s="116"/>
      <c r="T136" s="116"/>
      <c r="U136" s="67"/>
      <c r="V136" s="67"/>
    </row>
    <row r="137" spans="2:22" x14ac:dyDescent="0.25">
      <c r="B137" s="116"/>
      <c r="C137" s="117"/>
      <c r="D137" s="117"/>
      <c r="E137" s="117"/>
      <c r="F137" s="133"/>
      <c r="G137" s="133"/>
      <c r="H137" s="117"/>
      <c r="I137" s="117"/>
      <c r="J137" s="132"/>
      <c r="K137" s="132"/>
      <c r="L137" s="134"/>
      <c r="M137" s="135"/>
      <c r="N137" s="133"/>
      <c r="O137" s="128"/>
      <c r="P137" s="117"/>
      <c r="Q137" s="117"/>
      <c r="R137" s="117"/>
      <c r="S137" s="116"/>
      <c r="T137" s="116"/>
      <c r="U137" s="67"/>
      <c r="V137" s="67"/>
    </row>
    <row r="138" spans="2:22" x14ac:dyDescent="0.25">
      <c r="B138" s="116"/>
      <c r="C138" s="117"/>
      <c r="D138" s="117"/>
      <c r="E138" s="117"/>
      <c r="F138" s="133"/>
      <c r="G138" s="133"/>
      <c r="H138" s="117"/>
      <c r="I138" s="117"/>
      <c r="J138" s="132"/>
      <c r="K138" s="132"/>
      <c r="L138" s="134"/>
      <c r="M138" s="135"/>
      <c r="N138" s="133"/>
      <c r="O138" s="128"/>
      <c r="P138" s="117"/>
      <c r="Q138" s="117"/>
      <c r="R138" s="117"/>
      <c r="S138" s="116"/>
      <c r="T138" s="116"/>
      <c r="U138" s="67"/>
      <c r="V138" s="67"/>
    </row>
    <row r="139" spans="2:22" x14ac:dyDescent="0.25">
      <c r="B139" s="116"/>
      <c r="C139" s="117"/>
      <c r="D139" s="117"/>
      <c r="E139" s="117"/>
      <c r="F139" s="133"/>
      <c r="G139" s="133"/>
      <c r="H139" s="117"/>
      <c r="I139" s="117"/>
      <c r="J139" s="132"/>
      <c r="K139" s="132"/>
      <c r="L139" s="134"/>
      <c r="M139" s="135"/>
      <c r="N139" s="133"/>
      <c r="O139" s="128"/>
      <c r="P139" s="117"/>
      <c r="Q139" s="117"/>
      <c r="R139" s="117"/>
      <c r="S139" s="116"/>
      <c r="T139" s="116"/>
      <c r="U139" s="67"/>
      <c r="V139" s="67"/>
    </row>
    <row r="140" spans="2:22" x14ac:dyDescent="0.25">
      <c r="B140" s="116"/>
      <c r="C140" s="117"/>
      <c r="D140" s="117"/>
      <c r="E140" s="117"/>
      <c r="F140" s="133"/>
      <c r="G140" s="133"/>
      <c r="H140" s="117"/>
      <c r="I140" s="117"/>
      <c r="J140" s="132"/>
      <c r="K140" s="132"/>
      <c r="L140" s="134"/>
      <c r="M140" s="135"/>
      <c r="N140" s="133"/>
      <c r="O140" s="128"/>
      <c r="P140" s="117"/>
      <c r="Q140" s="117"/>
      <c r="R140" s="117"/>
      <c r="S140" s="116"/>
      <c r="T140" s="116"/>
      <c r="U140" s="67"/>
      <c r="V140" s="67"/>
    </row>
    <row r="141" spans="2:22" x14ac:dyDescent="0.25">
      <c r="B141" s="116"/>
      <c r="C141" s="117"/>
      <c r="D141" s="117"/>
      <c r="E141" s="117"/>
      <c r="F141" s="133"/>
      <c r="G141" s="133"/>
      <c r="H141" s="117"/>
      <c r="I141" s="117"/>
      <c r="J141" s="132"/>
      <c r="K141" s="132"/>
      <c r="L141" s="134"/>
      <c r="M141" s="135"/>
      <c r="N141" s="133"/>
      <c r="O141" s="128"/>
      <c r="P141" s="117"/>
      <c r="Q141" s="117"/>
      <c r="R141" s="117"/>
      <c r="S141" s="116"/>
      <c r="T141" s="116"/>
      <c r="U141" s="67"/>
      <c r="V141" s="67"/>
    </row>
    <row r="142" spans="2:22" x14ac:dyDescent="0.25">
      <c r="B142" s="116"/>
      <c r="C142" s="117"/>
      <c r="D142" s="117"/>
      <c r="E142" s="117"/>
      <c r="F142" s="133"/>
      <c r="G142" s="133"/>
      <c r="H142" s="117"/>
      <c r="I142" s="117"/>
      <c r="J142" s="132"/>
      <c r="K142" s="132"/>
      <c r="L142" s="134"/>
      <c r="M142" s="135"/>
      <c r="N142" s="133"/>
      <c r="O142" s="128"/>
      <c r="P142" s="117"/>
      <c r="Q142" s="117"/>
      <c r="R142" s="117"/>
      <c r="S142" s="116"/>
      <c r="T142" s="116"/>
      <c r="U142" s="67"/>
      <c r="V142" s="67"/>
    </row>
    <row r="143" spans="2:22" x14ac:dyDescent="0.25">
      <c r="B143" s="116"/>
      <c r="C143" s="117"/>
      <c r="D143" s="117"/>
      <c r="E143" s="117"/>
      <c r="F143" s="133"/>
      <c r="G143" s="133"/>
      <c r="H143" s="117"/>
      <c r="I143" s="117"/>
      <c r="J143" s="132"/>
      <c r="K143" s="132"/>
      <c r="L143" s="134"/>
      <c r="M143" s="135"/>
      <c r="N143" s="133"/>
      <c r="O143" s="128"/>
      <c r="P143" s="117"/>
      <c r="Q143" s="117"/>
      <c r="R143" s="117"/>
      <c r="S143" s="116"/>
      <c r="T143" s="116"/>
      <c r="U143" s="67"/>
      <c r="V143" s="67"/>
    </row>
    <row r="144" spans="2:22" x14ac:dyDescent="0.25">
      <c r="B144" s="116"/>
      <c r="C144" s="117"/>
      <c r="D144" s="117"/>
      <c r="E144" s="117"/>
      <c r="F144" s="133"/>
      <c r="G144" s="133"/>
      <c r="H144" s="117"/>
      <c r="I144" s="117"/>
      <c r="J144" s="132"/>
      <c r="K144" s="132"/>
      <c r="L144" s="134"/>
      <c r="M144" s="135"/>
      <c r="N144" s="133"/>
      <c r="O144" s="128"/>
      <c r="P144" s="117"/>
      <c r="Q144" s="117"/>
      <c r="R144" s="117"/>
      <c r="S144" s="116"/>
      <c r="T144" s="116"/>
      <c r="U144" s="67"/>
      <c r="V144" s="67"/>
    </row>
    <row r="145" spans="2:22" x14ac:dyDescent="0.25">
      <c r="B145" s="116"/>
      <c r="C145" s="117"/>
      <c r="D145" s="117"/>
      <c r="E145" s="117"/>
      <c r="F145" s="133"/>
      <c r="G145" s="133"/>
      <c r="H145" s="117"/>
      <c r="I145" s="117"/>
      <c r="J145" s="132"/>
      <c r="K145" s="132"/>
      <c r="L145" s="134"/>
      <c r="M145" s="135"/>
      <c r="N145" s="133"/>
      <c r="O145" s="128"/>
      <c r="P145" s="117"/>
      <c r="Q145" s="117"/>
      <c r="R145" s="117"/>
      <c r="S145" s="116"/>
      <c r="T145" s="116"/>
      <c r="U145" s="67"/>
      <c r="V145" s="67"/>
    </row>
    <row r="146" spans="2:22" x14ac:dyDescent="0.25">
      <c r="B146" s="116"/>
      <c r="C146" s="117"/>
      <c r="D146" s="117"/>
      <c r="E146" s="117"/>
      <c r="F146" s="133"/>
      <c r="G146" s="133"/>
      <c r="H146" s="117"/>
      <c r="I146" s="117"/>
      <c r="J146" s="132"/>
      <c r="K146" s="132"/>
      <c r="L146" s="134"/>
      <c r="M146" s="135"/>
      <c r="N146" s="133"/>
      <c r="O146" s="128"/>
      <c r="P146" s="117"/>
      <c r="Q146" s="117"/>
      <c r="R146" s="117"/>
      <c r="S146" s="116"/>
      <c r="T146" s="116"/>
      <c r="U146" s="67"/>
      <c r="V146" s="67"/>
    </row>
    <row r="147" spans="2:22" x14ac:dyDescent="0.25">
      <c r="B147" s="116"/>
      <c r="C147" s="117"/>
      <c r="D147" s="117"/>
      <c r="E147" s="117"/>
      <c r="F147" s="133"/>
      <c r="G147" s="133"/>
      <c r="H147" s="117"/>
      <c r="I147" s="117"/>
      <c r="J147" s="132"/>
      <c r="K147" s="132"/>
      <c r="L147" s="134"/>
      <c r="M147" s="135"/>
      <c r="N147" s="133"/>
      <c r="O147" s="128"/>
      <c r="P147" s="117"/>
      <c r="Q147" s="117"/>
      <c r="R147" s="117"/>
      <c r="S147" s="116"/>
      <c r="T147" s="116"/>
      <c r="U147" s="67"/>
      <c r="V147" s="67"/>
    </row>
    <row r="148" spans="2:22" x14ac:dyDescent="0.25">
      <c r="B148" s="116"/>
      <c r="C148" s="117"/>
      <c r="D148" s="117"/>
      <c r="E148" s="117"/>
      <c r="F148" s="133"/>
      <c r="G148" s="133"/>
      <c r="H148" s="117"/>
      <c r="I148" s="117"/>
      <c r="J148" s="132"/>
      <c r="K148" s="132"/>
      <c r="L148" s="134"/>
      <c r="M148" s="135"/>
      <c r="N148" s="133"/>
      <c r="O148" s="128"/>
      <c r="P148" s="117"/>
      <c r="Q148" s="117"/>
      <c r="R148" s="117"/>
      <c r="S148" s="116"/>
      <c r="T148" s="116"/>
      <c r="U148" s="67"/>
      <c r="V148" s="67"/>
    </row>
    <row r="149" spans="2:22" x14ac:dyDescent="0.25">
      <c r="B149" s="116"/>
      <c r="C149" s="117"/>
      <c r="D149" s="117"/>
      <c r="E149" s="117"/>
      <c r="F149" s="133"/>
      <c r="G149" s="133"/>
      <c r="H149" s="117"/>
      <c r="I149" s="117"/>
      <c r="J149" s="132"/>
      <c r="K149" s="132"/>
      <c r="L149" s="134"/>
      <c r="M149" s="135"/>
      <c r="N149" s="133"/>
      <c r="O149" s="128"/>
      <c r="P149" s="117"/>
      <c r="Q149" s="117"/>
      <c r="R149" s="117"/>
      <c r="S149" s="116"/>
      <c r="T149" s="116"/>
      <c r="U149" s="67"/>
      <c r="V149" s="67"/>
    </row>
    <row r="150" spans="2:22" x14ac:dyDescent="0.25">
      <c r="B150" s="116"/>
      <c r="C150" s="117"/>
      <c r="D150" s="117"/>
      <c r="E150" s="117"/>
      <c r="F150" s="133"/>
      <c r="G150" s="133"/>
      <c r="H150" s="117"/>
      <c r="I150" s="117"/>
      <c r="J150" s="132"/>
      <c r="K150" s="132"/>
      <c r="L150" s="134"/>
      <c r="M150" s="135"/>
      <c r="N150" s="133"/>
      <c r="O150" s="128"/>
      <c r="P150" s="117"/>
      <c r="Q150" s="117"/>
      <c r="R150" s="117"/>
      <c r="S150" s="116"/>
      <c r="T150" s="116"/>
      <c r="U150" s="67"/>
      <c r="V150" s="67"/>
    </row>
    <row r="151" spans="2:22" x14ac:dyDescent="0.25">
      <c r="B151" s="116"/>
      <c r="C151" s="117"/>
      <c r="D151" s="117"/>
      <c r="E151" s="117"/>
      <c r="F151" s="133"/>
      <c r="G151" s="133"/>
      <c r="H151" s="117"/>
      <c r="I151" s="117"/>
      <c r="J151" s="132"/>
      <c r="K151" s="132"/>
      <c r="L151" s="134"/>
      <c r="M151" s="135"/>
      <c r="N151" s="133"/>
      <c r="O151" s="128"/>
      <c r="P151" s="117"/>
      <c r="Q151" s="117"/>
      <c r="R151" s="117"/>
      <c r="S151" s="116"/>
      <c r="T151" s="116"/>
      <c r="U151" s="67"/>
      <c r="V151" s="67"/>
    </row>
    <row r="152" spans="2:22" x14ac:dyDescent="0.25">
      <c r="B152" s="116"/>
      <c r="C152" s="117"/>
      <c r="D152" s="117"/>
      <c r="E152" s="117"/>
      <c r="F152" s="133"/>
      <c r="G152" s="133"/>
      <c r="H152" s="117"/>
      <c r="I152" s="117"/>
      <c r="J152" s="132"/>
      <c r="K152" s="132"/>
      <c r="L152" s="134"/>
      <c r="M152" s="135"/>
      <c r="N152" s="133"/>
      <c r="O152" s="128"/>
      <c r="P152" s="117"/>
      <c r="Q152" s="117"/>
      <c r="R152" s="117"/>
      <c r="S152" s="116"/>
      <c r="T152" s="116"/>
      <c r="U152" s="67"/>
      <c r="V152" s="67"/>
    </row>
    <row r="153" spans="2:22" x14ac:dyDescent="0.25">
      <c r="B153" s="116"/>
      <c r="C153" s="117"/>
      <c r="D153" s="117"/>
      <c r="E153" s="117"/>
      <c r="F153" s="133"/>
      <c r="G153" s="133"/>
      <c r="H153" s="117"/>
      <c r="I153" s="117"/>
      <c r="J153" s="132"/>
      <c r="K153" s="132"/>
      <c r="L153" s="134"/>
      <c r="M153" s="135"/>
      <c r="N153" s="133"/>
      <c r="O153" s="128"/>
      <c r="P153" s="117"/>
      <c r="Q153" s="117"/>
      <c r="R153" s="117"/>
      <c r="S153" s="116"/>
      <c r="T153" s="116"/>
      <c r="U153" s="67"/>
      <c r="V153" s="67"/>
    </row>
    <row r="154" spans="2:22" x14ac:dyDescent="0.25">
      <c r="B154" s="116"/>
      <c r="C154" s="117"/>
      <c r="D154" s="117"/>
      <c r="E154" s="117"/>
      <c r="F154" s="133"/>
      <c r="G154" s="133"/>
      <c r="H154" s="117"/>
      <c r="I154" s="117"/>
      <c r="J154" s="132"/>
      <c r="K154" s="132"/>
      <c r="L154" s="134"/>
      <c r="M154" s="135"/>
      <c r="N154" s="133"/>
      <c r="O154" s="128"/>
      <c r="P154" s="117"/>
      <c r="Q154" s="117"/>
      <c r="R154" s="117"/>
      <c r="S154" s="116"/>
      <c r="T154" s="116"/>
      <c r="U154" s="67"/>
      <c r="V154" s="67"/>
    </row>
    <row r="155" spans="2:22" x14ac:dyDescent="0.25">
      <c r="B155" s="116"/>
      <c r="C155" s="117"/>
      <c r="D155" s="117"/>
      <c r="E155" s="117"/>
      <c r="F155" s="133"/>
      <c r="G155" s="133"/>
      <c r="H155" s="117"/>
      <c r="I155" s="117"/>
      <c r="J155" s="132"/>
      <c r="K155" s="132"/>
      <c r="L155" s="134"/>
      <c r="M155" s="135"/>
      <c r="N155" s="133"/>
      <c r="O155" s="128"/>
      <c r="P155" s="117"/>
      <c r="Q155" s="117"/>
      <c r="R155" s="117"/>
      <c r="S155" s="116"/>
      <c r="T155" s="116"/>
      <c r="U155" s="67"/>
      <c r="V155" s="67"/>
    </row>
    <row r="156" spans="2:22" x14ac:dyDescent="0.25">
      <c r="B156" s="116"/>
      <c r="C156" s="117"/>
      <c r="D156" s="117"/>
      <c r="E156" s="117"/>
      <c r="F156" s="133"/>
      <c r="G156" s="133"/>
      <c r="H156" s="117"/>
      <c r="I156" s="117"/>
      <c r="J156" s="132"/>
      <c r="K156" s="132"/>
      <c r="L156" s="134"/>
      <c r="M156" s="135"/>
      <c r="N156" s="133"/>
      <c r="O156" s="128"/>
      <c r="P156" s="117"/>
      <c r="Q156" s="117"/>
      <c r="R156" s="117"/>
      <c r="S156" s="116"/>
      <c r="T156" s="116"/>
      <c r="U156" s="67"/>
      <c r="V156" s="67"/>
    </row>
    <row r="157" spans="2:22" x14ac:dyDescent="0.25">
      <c r="B157" s="116"/>
      <c r="C157" s="117"/>
      <c r="D157" s="117"/>
      <c r="E157" s="117"/>
      <c r="F157" s="133"/>
      <c r="G157" s="133"/>
      <c r="H157" s="117"/>
      <c r="I157" s="117"/>
      <c r="J157" s="132"/>
      <c r="K157" s="132"/>
      <c r="L157" s="134"/>
      <c r="M157" s="135"/>
      <c r="N157" s="133"/>
      <c r="O157" s="128"/>
      <c r="P157" s="117"/>
      <c r="Q157" s="117"/>
      <c r="R157" s="117"/>
      <c r="S157" s="116"/>
      <c r="T157" s="116"/>
      <c r="U157" s="67"/>
      <c r="V157" s="67"/>
    </row>
    <row r="158" spans="2:22" x14ac:dyDescent="0.25">
      <c r="B158" s="116"/>
      <c r="C158" s="117"/>
      <c r="D158" s="117"/>
      <c r="E158" s="117"/>
      <c r="F158" s="133"/>
      <c r="G158" s="133"/>
      <c r="H158" s="117"/>
      <c r="I158" s="117"/>
      <c r="J158" s="132"/>
      <c r="K158" s="132"/>
      <c r="L158" s="134"/>
      <c r="M158" s="135"/>
      <c r="N158" s="133"/>
      <c r="O158" s="128"/>
      <c r="P158" s="117"/>
      <c r="Q158" s="117"/>
      <c r="R158" s="117"/>
      <c r="S158" s="116"/>
      <c r="T158" s="116"/>
      <c r="U158" s="67"/>
      <c r="V158" s="67"/>
    </row>
    <row r="159" spans="2:22" x14ac:dyDescent="0.25">
      <c r="B159" s="116"/>
      <c r="C159" s="117"/>
      <c r="D159" s="117"/>
      <c r="E159" s="117"/>
      <c r="F159" s="133"/>
      <c r="G159" s="133"/>
      <c r="H159" s="117"/>
      <c r="I159" s="117"/>
      <c r="J159" s="132"/>
      <c r="K159" s="132"/>
      <c r="L159" s="134"/>
      <c r="M159" s="135"/>
      <c r="N159" s="133"/>
      <c r="O159" s="128"/>
      <c r="P159" s="117"/>
      <c r="Q159" s="117"/>
      <c r="R159" s="117"/>
      <c r="S159" s="116"/>
      <c r="T159" s="116"/>
      <c r="U159" s="67"/>
      <c r="V159" s="67"/>
    </row>
    <row r="160" spans="2:22" x14ac:dyDescent="0.25">
      <c r="B160" s="116"/>
      <c r="C160" s="117"/>
      <c r="D160" s="117"/>
      <c r="E160" s="117"/>
      <c r="F160" s="133"/>
      <c r="G160" s="133"/>
      <c r="H160" s="117"/>
      <c r="I160" s="117"/>
      <c r="J160" s="132"/>
      <c r="K160" s="132"/>
      <c r="L160" s="134"/>
      <c r="M160" s="135"/>
      <c r="N160" s="133"/>
      <c r="O160" s="128"/>
      <c r="P160" s="117"/>
      <c r="Q160" s="117"/>
      <c r="R160" s="117"/>
      <c r="S160" s="116"/>
      <c r="T160" s="116"/>
      <c r="U160" s="67"/>
      <c r="V160" s="67"/>
    </row>
    <row r="161" spans="2:22" x14ac:dyDescent="0.25">
      <c r="B161" s="116"/>
      <c r="C161" s="117"/>
      <c r="D161" s="117"/>
      <c r="E161" s="117"/>
      <c r="F161" s="133"/>
      <c r="G161" s="133"/>
      <c r="H161" s="117"/>
      <c r="I161" s="117"/>
      <c r="J161" s="132"/>
      <c r="K161" s="132"/>
      <c r="L161" s="134"/>
      <c r="M161" s="135"/>
      <c r="N161" s="133"/>
      <c r="O161" s="128"/>
      <c r="P161" s="117"/>
      <c r="Q161" s="117"/>
      <c r="R161" s="117"/>
      <c r="S161" s="116"/>
      <c r="T161" s="116"/>
      <c r="U161" s="67"/>
      <c r="V161" s="67"/>
    </row>
    <row r="162" spans="2:22" x14ac:dyDescent="0.25">
      <c r="B162" s="116"/>
      <c r="C162" s="117"/>
      <c r="D162" s="117"/>
      <c r="E162" s="117"/>
      <c r="F162" s="133"/>
      <c r="G162" s="133"/>
      <c r="H162" s="117"/>
      <c r="I162" s="117"/>
      <c r="J162" s="132"/>
      <c r="K162" s="132"/>
      <c r="L162" s="134"/>
      <c r="M162" s="135"/>
      <c r="N162" s="133"/>
      <c r="O162" s="128"/>
      <c r="P162" s="117"/>
      <c r="Q162" s="117"/>
      <c r="R162" s="117"/>
      <c r="S162" s="116"/>
      <c r="T162" s="116"/>
      <c r="U162" s="67"/>
      <c r="V162" s="67"/>
    </row>
    <row r="163" spans="2:22" x14ac:dyDescent="0.25">
      <c r="B163" s="116"/>
      <c r="C163" s="117"/>
      <c r="D163" s="117"/>
      <c r="E163" s="117"/>
      <c r="F163" s="133"/>
      <c r="G163" s="133"/>
      <c r="H163" s="117"/>
      <c r="I163" s="117"/>
      <c r="J163" s="132"/>
      <c r="K163" s="132"/>
      <c r="L163" s="134"/>
      <c r="M163" s="135"/>
      <c r="N163" s="133"/>
      <c r="O163" s="128"/>
      <c r="P163" s="117"/>
      <c r="Q163" s="117"/>
      <c r="R163" s="117"/>
      <c r="S163" s="116"/>
      <c r="T163" s="116"/>
      <c r="U163" s="67"/>
      <c r="V163" s="67"/>
    </row>
    <row r="164" spans="2:22" x14ac:dyDescent="0.25">
      <c r="B164" s="116"/>
      <c r="C164" s="117"/>
      <c r="D164" s="117"/>
      <c r="E164" s="117"/>
      <c r="F164" s="133"/>
      <c r="G164" s="133"/>
      <c r="H164" s="117"/>
      <c r="I164" s="117"/>
      <c r="J164" s="132"/>
      <c r="K164" s="132"/>
      <c r="L164" s="134"/>
      <c r="M164" s="135"/>
      <c r="N164" s="133"/>
      <c r="O164" s="128"/>
      <c r="P164" s="117"/>
      <c r="Q164" s="117"/>
      <c r="R164" s="117"/>
      <c r="S164" s="116"/>
      <c r="T164" s="116"/>
      <c r="U164" s="67"/>
      <c r="V164" s="67"/>
    </row>
    <row r="165" spans="2:22" x14ac:dyDescent="0.25">
      <c r="B165" s="116"/>
      <c r="C165" s="117"/>
      <c r="D165" s="117"/>
      <c r="E165" s="117"/>
      <c r="F165" s="133"/>
      <c r="G165" s="133"/>
      <c r="H165" s="117"/>
      <c r="I165" s="117"/>
      <c r="J165" s="132"/>
      <c r="K165" s="132"/>
      <c r="L165" s="134"/>
      <c r="M165" s="135"/>
      <c r="N165" s="133"/>
      <c r="O165" s="128"/>
      <c r="P165" s="117"/>
      <c r="Q165" s="117"/>
      <c r="R165" s="117"/>
      <c r="S165" s="116"/>
      <c r="T165" s="116"/>
      <c r="U165" s="67"/>
      <c r="V165" s="67"/>
    </row>
    <row r="166" spans="2:22" x14ac:dyDescent="0.25">
      <c r="B166" s="116"/>
      <c r="C166" s="117"/>
      <c r="D166" s="117"/>
      <c r="E166" s="117"/>
      <c r="F166" s="133"/>
      <c r="G166" s="133"/>
      <c r="H166" s="117"/>
      <c r="I166" s="117"/>
      <c r="J166" s="132"/>
      <c r="K166" s="132"/>
      <c r="L166" s="134"/>
      <c r="M166" s="135"/>
      <c r="N166" s="133"/>
      <c r="O166" s="128"/>
      <c r="P166" s="117"/>
      <c r="Q166" s="117"/>
      <c r="R166" s="117"/>
      <c r="S166" s="116"/>
      <c r="T166" s="116"/>
      <c r="U166" s="67"/>
      <c r="V166" s="67"/>
    </row>
    <row r="167" spans="2:22" x14ac:dyDescent="0.25">
      <c r="B167" s="116"/>
      <c r="C167" s="117"/>
      <c r="D167" s="117"/>
      <c r="E167" s="117"/>
      <c r="F167" s="133"/>
      <c r="G167" s="133"/>
      <c r="H167" s="117"/>
      <c r="I167" s="117"/>
      <c r="J167" s="132"/>
      <c r="K167" s="132"/>
      <c r="L167" s="134"/>
      <c r="M167" s="135"/>
      <c r="N167" s="133"/>
      <c r="O167" s="128"/>
      <c r="P167" s="117"/>
      <c r="Q167" s="117"/>
      <c r="R167" s="117"/>
      <c r="S167" s="116"/>
      <c r="T167" s="116"/>
      <c r="U167" s="67"/>
      <c r="V167" s="67"/>
    </row>
    <row r="168" spans="2:22" x14ac:dyDescent="0.25">
      <c r="B168" s="116"/>
      <c r="C168" s="117"/>
      <c r="D168" s="117"/>
      <c r="E168" s="117"/>
      <c r="F168" s="133"/>
      <c r="G168" s="133"/>
      <c r="H168" s="117"/>
      <c r="I168" s="117"/>
      <c r="J168" s="132"/>
      <c r="K168" s="132"/>
      <c r="L168" s="134"/>
      <c r="M168" s="135"/>
      <c r="N168" s="133"/>
      <c r="O168" s="128"/>
      <c r="P168" s="117"/>
      <c r="Q168" s="117"/>
      <c r="R168" s="117"/>
      <c r="S168" s="116"/>
      <c r="T168" s="116"/>
      <c r="U168" s="67"/>
      <c r="V168" s="67"/>
    </row>
    <row r="169" spans="2:22" x14ac:dyDescent="0.25">
      <c r="B169" s="116"/>
      <c r="C169" s="117"/>
      <c r="D169" s="117"/>
      <c r="E169" s="117"/>
      <c r="F169" s="133"/>
      <c r="G169" s="133"/>
      <c r="H169" s="117"/>
      <c r="I169" s="117"/>
      <c r="J169" s="132"/>
      <c r="K169" s="132"/>
      <c r="L169" s="134"/>
      <c r="M169" s="135"/>
      <c r="N169" s="133"/>
      <c r="O169" s="128"/>
      <c r="P169" s="117"/>
      <c r="Q169" s="117"/>
      <c r="R169" s="117"/>
      <c r="S169" s="116"/>
      <c r="T169" s="116"/>
      <c r="U169" s="67"/>
      <c r="V169" s="67"/>
    </row>
  </sheetData>
  <dataConsolidate/>
  <phoneticPr fontId="9" type="noConversion"/>
  <conditionalFormatting sqref="D19">
    <cfRule type="duplicateValues" dxfId="500" priority="2"/>
  </conditionalFormatting>
  <conditionalFormatting sqref="D20">
    <cfRule type="duplicateValues" dxfId="499" priority="1"/>
  </conditionalFormatting>
  <dataValidations count="2">
    <dataValidation type="list" allowBlank="1" showInputMessage="1" showErrorMessage="1" sqref="T3:T169" xr:uid="{D7B5EB46-4F95-4866-AC63-DDA3514E2DFB}">
      <formula1>"RP,TP"</formula1>
    </dataValidation>
    <dataValidation type="whole" allowBlank="1" showInputMessage="1" showErrorMessage="1" sqref="S3:S169" xr:uid="{3E9C3183-06E2-4735-B2F9-EE697804A388}">
      <formula1>1</formula1>
      <formula2>8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814A0-8C7E-49B9-BFB7-BC410D160CF6}">
  <sheetPr codeName="Sheet10">
    <tabColor rgb="FF002060"/>
  </sheetPr>
  <dimension ref="B1:W184"/>
  <sheetViews>
    <sheetView showGridLines="0" zoomScale="75" zoomScaleNormal="75" workbookViewId="0">
      <pane xSplit="1" ySplit="2" topLeftCell="B135" activePane="bottomRight" state="frozen"/>
      <selection activeCell="Q52" sqref="Q52"/>
      <selection pane="topRight" activeCell="Q52" sqref="Q52"/>
      <selection pane="bottomLeft" activeCell="Q52" sqref="Q52"/>
      <selection pane="bottomRight" activeCell="I145" sqref="I145"/>
    </sheetView>
  </sheetViews>
  <sheetFormatPr baseColWidth="10" defaultColWidth="9.140625" defaultRowHeight="15" x14ac:dyDescent="0.25"/>
  <cols>
    <col min="1" max="1" width="2.7109375" customWidth="1"/>
    <col min="2" max="2" width="16.140625" bestFit="1" customWidth="1"/>
    <col min="3" max="3" width="33.28515625" bestFit="1" customWidth="1"/>
    <col min="4" max="4" width="48.85546875" bestFit="1" customWidth="1"/>
    <col min="5" max="5" width="28.5703125" bestFit="1" customWidth="1"/>
    <col min="6" max="6" width="12" bestFit="1" customWidth="1"/>
    <col min="7" max="7" width="17.140625" bestFit="1" customWidth="1"/>
    <col min="8" max="8" width="10.28515625" bestFit="1" customWidth="1"/>
    <col min="9" max="9" width="36.140625" bestFit="1" customWidth="1"/>
    <col min="10" max="10" width="18.5703125" bestFit="1" customWidth="1"/>
    <col min="11" max="11" width="28.5703125" bestFit="1" customWidth="1"/>
    <col min="12" max="12" width="6.85546875" bestFit="1" customWidth="1"/>
    <col min="13" max="13" width="10.42578125" bestFit="1" customWidth="1"/>
    <col min="14" max="14" width="12" bestFit="1" customWidth="1"/>
    <col min="15" max="15" width="9.7109375" bestFit="1" customWidth="1"/>
    <col min="16" max="16" width="27.7109375" bestFit="1" customWidth="1"/>
    <col min="17" max="17" width="25.7109375" bestFit="1" customWidth="1"/>
    <col min="18" max="18" width="38.28515625" bestFit="1" customWidth="1"/>
    <col min="19" max="19" width="10.42578125" bestFit="1" customWidth="1"/>
    <col min="20" max="20" width="18" bestFit="1" customWidth="1"/>
    <col min="21" max="21" width="15.42578125" bestFit="1" customWidth="1"/>
  </cols>
  <sheetData>
    <row r="1" spans="2:21" x14ac:dyDescent="0.25">
      <c r="N1" s="1">
        <v>44592</v>
      </c>
    </row>
    <row r="2" spans="2:21" x14ac:dyDescent="0.25">
      <c r="B2" t="s">
        <v>61</v>
      </c>
      <c r="C2" t="s">
        <v>62</v>
      </c>
      <c r="D2" t="s">
        <v>74</v>
      </c>
      <c r="E2" t="s">
        <v>75</v>
      </c>
      <c r="F2" t="s">
        <v>76</v>
      </c>
      <c r="G2" t="s">
        <v>63</v>
      </c>
      <c r="H2" t="s">
        <v>64</v>
      </c>
      <c r="I2" t="s">
        <v>77</v>
      </c>
      <c r="J2" t="s">
        <v>65</v>
      </c>
      <c r="K2" t="s">
        <v>66</v>
      </c>
      <c r="L2" t="s">
        <v>22</v>
      </c>
      <c r="M2" t="s">
        <v>67</v>
      </c>
      <c r="N2" t="s">
        <v>68</v>
      </c>
      <c r="O2" s="3" t="s">
        <v>69</v>
      </c>
      <c r="P2" s="3" t="s">
        <v>70</v>
      </c>
      <c r="Q2" s="3" t="s">
        <v>71</v>
      </c>
      <c r="R2" s="3" t="s">
        <v>72</v>
      </c>
      <c r="S2" s="3" t="s">
        <v>0</v>
      </c>
      <c r="T2" s="3" t="s">
        <v>35</v>
      </c>
      <c r="U2" s="3" t="s">
        <v>41</v>
      </c>
    </row>
    <row r="3" spans="2:21" x14ac:dyDescent="0.25">
      <c r="B3" s="88" t="str">
        <f>Payments_Add[[#This Row],[BU]]</f>
        <v>NOUR</v>
      </c>
      <c r="C3" s="90" t="s">
        <v>957</v>
      </c>
      <c r="D3" s="90" t="s">
        <v>958</v>
      </c>
      <c r="E3" s="88" t="s">
        <v>136</v>
      </c>
      <c r="F3" s="91">
        <v>44575</v>
      </c>
      <c r="G3" s="91">
        <v>44586</v>
      </c>
      <c r="H3" s="90" t="s">
        <v>337</v>
      </c>
      <c r="I3" s="88" t="s">
        <v>129</v>
      </c>
      <c r="J3" s="88">
        <v>111468.416</v>
      </c>
      <c r="K3" s="2">
        <v>34088.200611620792</v>
      </c>
      <c r="L3" s="88" t="s">
        <v>955</v>
      </c>
      <c r="M3" s="87"/>
      <c r="N3" s="91">
        <f t="shared" ref="N3:N10" si="0">$N$1</f>
        <v>44592</v>
      </c>
      <c r="O3" s="86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3" s="97" t="s">
        <v>160</v>
      </c>
      <c r="Q3" s="97" t="s">
        <v>136</v>
      </c>
      <c r="R3" s="85" t="s">
        <v>5</v>
      </c>
    </row>
    <row r="4" spans="2:21" x14ac:dyDescent="0.25">
      <c r="B4" s="90" t="str">
        <f>Payments_Add[[#This Row],[BU]]</f>
        <v>NOUR</v>
      </c>
      <c r="C4" s="90" t="s">
        <v>959</v>
      </c>
      <c r="D4" s="90" t="s">
        <v>960</v>
      </c>
      <c r="E4" s="90" t="s">
        <v>961</v>
      </c>
      <c r="F4" s="91">
        <v>44512</v>
      </c>
      <c r="G4" s="91">
        <v>44617</v>
      </c>
      <c r="H4" s="90" t="s">
        <v>337</v>
      </c>
      <c r="I4" t="s">
        <v>962</v>
      </c>
      <c r="J4">
        <v>1715.7829999999999</v>
      </c>
      <c r="K4" s="2">
        <v>524.70428134556573</v>
      </c>
      <c r="L4" s="90" t="s">
        <v>955</v>
      </c>
      <c r="N4" s="1">
        <f t="shared" si="0"/>
        <v>44592</v>
      </c>
      <c r="O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4" s="97" t="s">
        <v>27</v>
      </c>
      <c r="Q4" s="97" t="s">
        <v>27</v>
      </c>
      <c r="R4" s="90" t="s">
        <v>5</v>
      </c>
    </row>
    <row r="5" spans="2:21" x14ac:dyDescent="0.25">
      <c r="B5" s="90" t="str">
        <f>Payments_Add[[#This Row],[BU]]</f>
        <v>NOUR</v>
      </c>
      <c r="C5" s="90" t="s">
        <v>963</v>
      </c>
      <c r="D5" s="90" t="s">
        <v>964</v>
      </c>
      <c r="E5" s="90" t="s">
        <v>965</v>
      </c>
      <c r="F5" s="91">
        <v>44545</v>
      </c>
      <c r="G5" s="91">
        <v>44635</v>
      </c>
      <c r="H5" s="90" t="s">
        <v>38</v>
      </c>
      <c r="I5" t="s">
        <v>129</v>
      </c>
      <c r="J5">
        <v>59606.1486</v>
      </c>
      <c r="K5" s="2">
        <v>18228.18</v>
      </c>
      <c r="L5" s="90" t="s">
        <v>955</v>
      </c>
      <c r="N5" s="1">
        <f t="shared" si="0"/>
        <v>44592</v>
      </c>
      <c r="O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5" s="97" t="s">
        <v>26</v>
      </c>
      <c r="Q5" s="97" t="s">
        <v>965</v>
      </c>
      <c r="R5" s="90" t="s">
        <v>5</v>
      </c>
    </row>
    <row r="6" spans="2:21" x14ac:dyDescent="0.25">
      <c r="B6" s="90" t="str">
        <f>Payments_Add[[#This Row],[BU]]</f>
        <v>NOUR</v>
      </c>
      <c r="C6" s="90" t="s">
        <v>963</v>
      </c>
      <c r="D6" s="90" t="s">
        <v>964</v>
      </c>
      <c r="E6" s="90" t="s">
        <v>965</v>
      </c>
      <c r="F6" s="91">
        <v>44558</v>
      </c>
      <c r="G6" s="91">
        <v>44648</v>
      </c>
      <c r="H6" s="90" t="s">
        <v>38</v>
      </c>
      <c r="I6" t="s">
        <v>129</v>
      </c>
      <c r="J6">
        <v>122131.42619999999</v>
      </c>
      <c r="K6" s="2">
        <v>37349.06</v>
      </c>
      <c r="L6" s="90" t="s">
        <v>955</v>
      </c>
      <c r="N6" s="1">
        <f t="shared" si="0"/>
        <v>44592</v>
      </c>
      <c r="O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" s="97" t="s">
        <v>26</v>
      </c>
      <c r="Q6" s="97" t="s">
        <v>965</v>
      </c>
      <c r="R6" s="90" t="s">
        <v>5</v>
      </c>
    </row>
    <row r="7" spans="2:21" x14ac:dyDescent="0.25">
      <c r="B7" s="90" t="str">
        <f>Payments_Add[[#This Row],[BU]]</f>
        <v>NOUR</v>
      </c>
      <c r="C7" s="90" t="s">
        <v>966</v>
      </c>
      <c r="D7" s="90" t="s">
        <v>967</v>
      </c>
      <c r="E7" s="90" t="s">
        <v>965</v>
      </c>
      <c r="F7" s="91">
        <v>44580</v>
      </c>
      <c r="G7" s="91">
        <v>44635</v>
      </c>
      <c r="H7" s="90" t="s">
        <v>337</v>
      </c>
      <c r="I7" t="s">
        <v>962</v>
      </c>
      <c r="J7">
        <v>2945.8440000000001</v>
      </c>
      <c r="K7" s="2">
        <v>900.86972477064216</v>
      </c>
      <c r="L7" s="90" t="s">
        <v>955</v>
      </c>
      <c r="N7" s="1">
        <f t="shared" si="0"/>
        <v>44592</v>
      </c>
      <c r="O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7" s="97" t="s">
        <v>26</v>
      </c>
      <c r="Q7" s="97" t="s">
        <v>965</v>
      </c>
      <c r="R7" s="90" t="s">
        <v>5</v>
      </c>
    </row>
    <row r="8" spans="2:21" x14ac:dyDescent="0.25">
      <c r="B8" s="90" t="str">
        <f>Payments_Add[[#This Row],[BU]]</f>
        <v>NOUR</v>
      </c>
      <c r="C8" s="90" t="s">
        <v>966</v>
      </c>
      <c r="D8" s="90" t="s">
        <v>967</v>
      </c>
      <c r="E8" s="90" t="s">
        <v>965</v>
      </c>
      <c r="F8" s="91">
        <v>44571</v>
      </c>
      <c r="G8" s="91">
        <v>44620</v>
      </c>
      <c r="H8" s="90" t="s">
        <v>337</v>
      </c>
      <c r="I8" t="s">
        <v>129</v>
      </c>
      <c r="J8">
        <v>56488.112500000003</v>
      </c>
      <c r="K8" s="2">
        <v>17274.652140672784</v>
      </c>
      <c r="L8" s="90" t="s">
        <v>955</v>
      </c>
      <c r="N8" s="1">
        <f t="shared" si="0"/>
        <v>44592</v>
      </c>
      <c r="O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" s="97" t="s">
        <v>26</v>
      </c>
      <c r="Q8" s="97" t="s">
        <v>965</v>
      </c>
      <c r="R8" s="90" t="s">
        <v>5</v>
      </c>
    </row>
    <row r="9" spans="2:21" x14ac:dyDescent="0.25">
      <c r="B9" s="90" t="str">
        <f>Payments_Add[[#This Row],[BU]]</f>
        <v>NOUR</v>
      </c>
      <c r="C9" s="90" t="s">
        <v>966</v>
      </c>
      <c r="D9" s="90" t="s">
        <v>967</v>
      </c>
      <c r="E9" s="90" t="s">
        <v>965</v>
      </c>
      <c r="F9" s="91">
        <v>44571</v>
      </c>
      <c r="G9" s="91">
        <v>44651</v>
      </c>
      <c r="H9" s="90" t="s">
        <v>337</v>
      </c>
      <c r="I9" t="s">
        <v>129</v>
      </c>
      <c r="J9">
        <v>56488.112500000003</v>
      </c>
      <c r="K9" s="2">
        <v>17274.652140672784</v>
      </c>
      <c r="L9" s="90" t="s">
        <v>955</v>
      </c>
      <c r="N9" s="1">
        <f t="shared" si="0"/>
        <v>44592</v>
      </c>
      <c r="O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" s="97" t="s">
        <v>26</v>
      </c>
      <c r="Q9" s="97" t="s">
        <v>965</v>
      </c>
      <c r="R9" s="90" t="s">
        <v>5</v>
      </c>
    </row>
    <row r="10" spans="2:21" x14ac:dyDescent="0.25">
      <c r="B10" s="90" t="str">
        <f>Payments_Add[[#This Row],[BU]]</f>
        <v>NOUR</v>
      </c>
      <c r="C10" s="90" t="s">
        <v>968</v>
      </c>
      <c r="D10" s="90" t="s">
        <v>969</v>
      </c>
      <c r="E10" s="90" t="s">
        <v>965</v>
      </c>
      <c r="F10" s="91">
        <v>44593</v>
      </c>
      <c r="G10" s="91">
        <v>44620</v>
      </c>
      <c r="H10" s="90" t="s">
        <v>337</v>
      </c>
      <c r="I10" t="s">
        <v>970</v>
      </c>
      <c r="J10">
        <v>2500</v>
      </c>
      <c r="K10" s="2">
        <v>764.52599388379201</v>
      </c>
      <c r="L10" s="90" t="s">
        <v>955</v>
      </c>
      <c r="N10" s="1">
        <f t="shared" si="0"/>
        <v>44592</v>
      </c>
      <c r="O1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0" s="97" t="s">
        <v>26</v>
      </c>
      <c r="Q10" s="97" t="s">
        <v>965</v>
      </c>
      <c r="R10" s="90" t="s">
        <v>5</v>
      </c>
    </row>
    <row r="11" spans="2:21" s="90" customFormat="1" x14ac:dyDescent="0.25">
      <c r="B11" s="90" t="str">
        <f>Payments_Add[[#This Row],[BU]]</f>
        <v>NOUR</v>
      </c>
      <c r="C11" s="90" t="s">
        <v>968</v>
      </c>
      <c r="D11" s="90" t="s">
        <v>969</v>
      </c>
      <c r="E11" s="90" t="s">
        <v>965</v>
      </c>
      <c r="F11" s="91">
        <v>44621</v>
      </c>
      <c r="G11" s="91">
        <v>44651</v>
      </c>
      <c r="H11" s="90" t="s">
        <v>337</v>
      </c>
      <c r="I11" s="90" t="s">
        <v>970</v>
      </c>
      <c r="J11" s="90">
        <v>2500</v>
      </c>
      <c r="K11" s="2">
        <v>764.52599388379201</v>
      </c>
      <c r="L11" s="90" t="s">
        <v>955</v>
      </c>
      <c r="N11" s="91">
        <f t="shared" ref="N11" si="1">$N$1</f>
        <v>44592</v>
      </c>
      <c r="O11" s="97">
        <v>0</v>
      </c>
      <c r="P11" s="97" t="s">
        <v>26</v>
      </c>
      <c r="Q11" s="97" t="s">
        <v>965</v>
      </c>
      <c r="R11" s="90" t="s">
        <v>5</v>
      </c>
    </row>
    <row r="12" spans="2:21" s="90" customFormat="1" x14ac:dyDescent="0.25">
      <c r="B12" s="90" t="str">
        <f>Payments_Add[[#This Row],[BU]]</f>
        <v>NOUR</v>
      </c>
      <c r="C12" s="90" t="s">
        <v>971</v>
      </c>
      <c r="D12" s="90" t="s">
        <v>972</v>
      </c>
      <c r="E12" s="90" t="s">
        <v>155</v>
      </c>
      <c r="F12" s="91">
        <v>44470</v>
      </c>
      <c r="G12" s="91">
        <v>44617</v>
      </c>
      <c r="H12" s="90" t="s">
        <v>337</v>
      </c>
      <c r="I12" s="90" t="s">
        <v>973</v>
      </c>
      <c r="J12" s="90">
        <v>13365</v>
      </c>
      <c r="K12" s="2">
        <v>4087.1559633027523</v>
      </c>
      <c r="L12" s="90" t="s">
        <v>955</v>
      </c>
      <c r="N12" s="91">
        <f t="shared" ref="N12:N50" si="2">$N$1</f>
        <v>44592</v>
      </c>
      <c r="O1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2" s="97" t="s">
        <v>1066</v>
      </c>
      <c r="Q12" s="97" t="s">
        <v>183</v>
      </c>
      <c r="R12" s="90" t="s">
        <v>9</v>
      </c>
    </row>
    <row r="13" spans="2:21" s="90" customFormat="1" x14ac:dyDescent="0.25">
      <c r="B13" s="90" t="str">
        <f>Payments_Add[[#This Row],[BU]]</f>
        <v>NOUR</v>
      </c>
      <c r="C13" s="90" t="s">
        <v>971</v>
      </c>
      <c r="D13" s="90" t="s">
        <v>972</v>
      </c>
      <c r="E13" s="90" t="s">
        <v>155</v>
      </c>
      <c r="F13" s="91">
        <v>44470</v>
      </c>
      <c r="G13" s="91">
        <v>44645</v>
      </c>
      <c r="H13" s="90" t="s">
        <v>337</v>
      </c>
      <c r="I13" s="90" t="s">
        <v>973</v>
      </c>
      <c r="J13" s="90">
        <v>13365</v>
      </c>
      <c r="K13" s="2">
        <v>4087.1559633027523</v>
      </c>
      <c r="L13" s="90" t="s">
        <v>955</v>
      </c>
      <c r="N13" s="91">
        <f t="shared" si="2"/>
        <v>44592</v>
      </c>
      <c r="O1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3" s="97" t="s">
        <v>1066</v>
      </c>
      <c r="Q13" s="97" t="s">
        <v>183</v>
      </c>
      <c r="R13" s="90" t="s">
        <v>9</v>
      </c>
    </row>
    <row r="14" spans="2:21" s="90" customFormat="1" x14ac:dyDescent="0.25">
      <c r="B14" s="90" t="str">
        <f>Payments_Add[[#This Row],[BU]]</f>
        <v>SND</v>
      </c>
      <c r="C14" s="90" t="s">
        <v>971</v>
      </c>
      <c r="D14" s="90" t="s">
        <v>972</v>
      </c>
      <c r="E14" s="90" t="s">
        <v>155</v>
      </c>
      <c r="F14" s="91">
        <v>44466</v>
      </c>
      <c r="G14" s="91">
        <v>44617</v>
      </c>
      <c r="H14" s="90" t="s">
        <v>337</v>
      </c>
      <c r="I14" s="90" t="s">
        <v>129</v>
      </c>
      <c r="J14" s="90">
        <v>35407.35</v>
      </c>
      <c r="K14" s="2">
        <v>10827.935779816513</v>
      </c>
      <c r="L14" s="90" t="s">
        <v>338</v>
      </c>
      <c r="N14" s="91">
        <f t="shared" si="2"/>
        <v>44592</v>
      </c>
      <c r="O1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4" s="97" t="s">
        <v>1066</v>
      </c>
      <c r="Q14" s="97" t="s">
        <v>183</v>
      </c>
      <c r="R14" s="90" t="s">
        <v>9</v>
      </c>
    </row>
    <row r="15" spans="2:21" s="90" customFormat="1" x14ac:dyDescent="0.25">
      <c r="B15" s="90" t="str">
        <f>Payments_Add[[#This Row],[BU]]</f>
        <v>SND</v>
      </c>
      <c r="C15" s="90" t="s">
        <v>971</v>
      </c>
      <c r="D15" s="90" t="s">
        <v>972</v>
      </c>
      <c r="E15" s="90" t="s">
        <v>155</v>
      </c>
      <c r="F15" s="91">
        <v>44466</v>
      </c>
      <c r="G15" s="91">
        <v>44645</v>
      </c>
      <c r="H15" s="90" t="s">
        <v>337</v>
      </c>
      <c r="I15" s="90" t="s">
        <v>129</v>
      </c>
      <c r="J15" s="90">
        <v>35407.35</v>
      </c>
      <c r="K15" s="2">
        <v>10827.935779816513</v>
      </c>
      <c r="L15" s="90" t="s">
        <v>338</v>
      </c>
      <c r="N15" s="91">
        <f t="shared" si="2"/>
        <v>44592</v>
      </c>
      <c r="O1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5" s="97" t="s">
        <v>1066</v>
      </c>
      <c r="Q15" s="97" t="s">
        <v>183</v>
      </c>
      <c r="R15" s="90" t="s">
        <v>9</v>
      </c>
    </row>
    <row r="16" spans="2:21" s="90" customFormat="1" x14ac:dyDescent="0.25">
      <c r="B16" s="90" t="str">
        <f>Payments_Add[[#This Row],[BU]]</f>
        <v>NOUR</v>
      </c>
      <c r="C16" s="90" t="s">
        <v>974</v>
      </c>
      <c r="D16" s="90" t="s">
        <v>960</v>
      </c>
      <c r="E16" s="90" t="s">
        <v>27</v>
      </c>
      <c r="F16" s="91">
        <v>44580</v>
      </c>
      <c r="G16" s="91">
        <v>44617</v>
      </c>
      <c r="H16" s="90" t="s">
        <v>337</v>
      </c>
      <c r="I16" s="90" t="s">
        <v>973</v>
      </c>
      <c r="J16" s="90">
        <v>276.70400000000001</v>
      </c>
      <c r="K16" s="2">
        <v>84.618960244648321</v>
      </c>
      <c r="L16" s="90" t="s">
        <v>955</v>
      </c>
      <c r="N16" s="91">
        <f t="shared" si="2"/>
        <v>44592</v>
      </c>
      <c r="O1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6" s="97" t="s">
        <v>27</v>
      </c>
      <c r="Q16" s="97" t="s">
        <v>166</v>
      </c>
      <c r="R16" s="90" t="s">
        <v>5</v>
      </c>
    </row>
    <row r="17" spans="2:22" s="90" customFormat="1" x14ac:dyDescent="0.25">
      <c r="B17" s="90" t="str">
        <f>Payments_Add[[#This Row],[BU]]</f>
        <v>NOUR</v>
      </c>
      <c r="C17" s="90" t="s">
        <v>974</v>
      </c>
      <c r="D17" s="90" t="s">
        <v>960</v>
      </c>
      <c r="E17" s="90" t="s">
        <v>27</v>
      </c>
      <c r="F17" s="91">
        <v>44580</v>
      </c>
      <c r="G17" s="91">
        <v>44625</v>
      </c>
      <c r="H17" s="90" t="s">
        <v>337</v>
      </c>
      <c r="I17" s="90" t="s">
        <v>973</v>
      </c>
      <c r="J17" s="90">
        <v>4141.3999999999996</v>
      </c>
      <c r="K17" s="2">
        <v>1266.4831804281343</v>
      </c>
      <c r="L17" s="90" t="s">
        <v>955</v>
      </c>
      <c r="N17" s="91">
        <f t="shared" si="2"/>
        <v>44592</v>
      </c>
      <c r="O1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7" s="97" t="s">
        <v>27</v>
      </c>
      <c r="Q17" s="97" t="s">
        <v>166</v>
      </c>
      <c r="R17" s="90" t="s">
        <v>5</v>
      </c>
    </row>
    <row r="18" spans="2:22" s="90" customFormat="1" x14ac:dyDescent="0.25">
      <c r="B18" s="90" t="str">
        <f>Payments_Add[[#This Row],[BU]]</f>
        <v>NOUR</v>
      </c>
      <c r="C18" s="90" t="s">
        <v>975</v>
      </c>
      <c r="D18" s="90" t="s">
        <v>976</v>
      </c>
      <c r="E18" s="90" t="s">
        <v>965</v>
      </c>
      <c r="F18" s="91">
        <v>44551</v>
      </c>
      <c r="G18" s="91">
        <v>44593</v>
      </c>
      <c r="H18" s="90" t="s">
        <v>337</v>
      </c>
      <c r="I18" s="90" t="s">
        <v>129</v>
      </c>
      <c r="J18" s="90">
        <v>23593.235000000001</v>
      </c>
      <c r="K18" s="2">
        <v>7215.0565749235475</v>
      </c>
      <c r="L18" s="90" t="s">
        <v>955</v>
      </c>
      <c r="N18" s="91">
        <f t="shared" si="2"/>
        <v>44592</v>
      </c>
      <c r="O1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" s="97" t="s">
        <v>26</v>
      </c>
      <c r="Q18" s="97" t="s">
        <v>965</v>
      </c>
      <c r="R18" s="90" t="s">
        <v>5</v>
      </c>
    </row>
    <row r="19" spans="2:22" s="90" customFormat="1" x14ac:dyDescent="0.25">
      <c r="B19" s="90" t="str">
        <f>Payments_Add[[#This Row],[BU]]</f>
        <v>NOUR</v>
      </c>
      <c r="C19" s="90" t="s">
        <v>975</v>
      </c>
      <c r="D19" s="90" t="s">
        <v>976</v>
      </c>
      <c r="E19" s="90" t="s">
        <v>965</v>
      </c>
      <c r="F19" s="91">
        <v>44561</v>
      </c>
      <c r="G19" s="91">
        <v>44600</v>
      </c>
      <c r="H19" s="90" t="s">
        <v>337</v>
      </c>
      <c r="I19" s="90" t="s">
        <v>129</v>
      </c>
      <c r="J19" s="90">
        <v>24198.173999999999</v>
      </c>
      <c r="K19" s="2">
        <v>7400.0532110091735</v>
      </c>
      <c r="L19" s="90" t="s">
        <v>955</v>
      </c>
      <c r="N19" s="91">
        <f t="shared" si="2"/>
        <v>44592</v>
      </c>
      <c r="O1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9" s="97" t="s">
        <v>26</v>
      </c>
      <c r="Q19" s="97" t="s">
        <v>965</v>
      </c>
      <c r="R19" s="90" t="s">
        <v>5</v>
      </c>
    </row>
    <row r="20" spans="2:22" s="90" customFormat="1" x14ac:dyDescent="0.25">
      <c r="B20" s="90" t="str">
        <f>Payments_Add[[#This Row],[BU]]</f>
        <v>NOUR</v>
      </c>
      <c r="C20" s="90" t="s">
        <v>975</v>
      </c>
      <c r="D20" s="90" t="s">
        <v>976</v>
      </c>
      <c r="E20" s="90" t="s">
        <v>965</v>
      </c>
      <c r="F20" s="91">
        <v>44567</v>
      </c>
      <c r="G20" s="91">
        <v>44607</v>
      </c>
      <c r="H20" s="90" t="s">
        <v>337</v>
      </c>
      <c r="I20" s="90" t="s">
        <v>129</v>
      </c>
      <c r="J20" s="90">
        <v>25408.053</v>
      </c>
      <c r="K20" s="2">
        <v>7770.0467889908259</v>
      </c>
      <c r="L20" s="90" t="s">
        <v>955</v>
      </c>
      <c r="N20" s="91">
        <f t="shared" si="2"/>
        <v>44592</v>
      </c>
      <c r="O2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20" s="90" t="s">
        <v>26</v>
      </c>
      <c r="Q20" s="90" t="s">
        <v>965</v>
      </c>
      <c r="R20" s="90" t="s">
        <v>5</v>
      </c>
    </row>
    <row r="21" spans="2:22" s="90" customFormat="1" x14ac:dyDescent="0.25">
      <c r="B21" s="90" t="str">
        <f>Payments_Add[[#This Row],[BU]]</f>
        <v>NOUR</v>
      </c>
      <c r="C21" s="90" t="s">
        <v>975</v>
      </c>
      <c r="D21" s="90" t="s">
        <v>976</v>
      </c>
      <c r="E21" s="90" t="s">
        <v>965</v>
      </c>
      <c r="F21" s="91">
        <v>44593</v>
      </c>
      <c r="G21" s="91">
        <v>44614</v>
      </c>
      <c r="H21" s="90" t="s">
        <v>337</v>
      </c>
      <c r="I21" s="90" t="s">
        <v>970</v>
      </c>
      <c r="J21" s="90">
        <v>20000</v>
      </c>
      <c r="K21" s="2">
        <v>6116.2079510703361</v>
      </c>
      <c r="L21" s="90" t="s">
        <v>955</v>
      </c>
      <c r="N21" s="91">
        <f t="shared" si="2"/>
        <v>44592</v>
      </c>
      <c r="O2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21" s="90" t="s">
        <v>26</v>
      </c>
      <c r="Q21" s="90" t="s">
        <v>965</v>
      </c>
      <c r="R21" s="90" t="s">
        <v>5</v>
      </c>
    </row>
    <row r="22" spans="2:22" s="90" customFormat="1" x14ac:dyDescent="0.25">
      <c r="B22" s="90" t="str">
        <f>Payments_Add[[#This Row],[BU]]</f>
        <v>NOUR</v>
      </c>
      <c r="C22" s="90" t="s">
        <v>975</v>
      </c>
      <c r="D22" s="106" t="s">
        <v>976</v>
      </c>
      <c r="E22" s="90" t="s">
        <v>965</v>
      </c>
      <c r="F22" s="91">
        <v>44600</v>
      </c>
      <c r="G22" s="91">
        <v>44621</v>
      </c>
      <c r="H22" s="90" t="s">
        <v>337</v>
      </c>
      <c r="I22" s="90" t="s">
        <v>970</v>
      </c>
      <c r="J22" s="90">
        <v>20000</v>
      </c>
      <c r="K22" s="2">
        <v>6116.2079510703361</v>
      </c>
      <c r="L22" s="90" t="s">
        <v>955</v>
      </c>
      <c r="N22" s="91">
        <f t="shared" si="2"/>
        <v>44592</v>
      </c>
      <c r="O2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22" s="97" t="s">
        <v>26</v>
      </c>
      <c r="Q22" s="97" t="s">
        <v>965</v>
      </c>
      <c r="R22" s="90" t="s">
        <v>5</v>
      </c>
    </row>
    <row r="23" spans="2:22" s="90" customFormat="1" x14ac:dyDescent="0.25">
      <c r="B23" s="90" t="str">
        <f>Payments_Add[[#This Row],[BU]]</f>
        <v>NOUR</v>
      </c>
      <c r="C23" s="90" t="s">
        <v>975</v>
      </c>
      <c r="D23" s="90" t="s">
        <v>976</v>
      </c>
      <c r="E23" s="90" t="s">
        <v>965</v>
      </c>
      <c r="F23" s="91">
        <v>44607</v>
      </c>
      <c r="G23" s="91">
        <v>44628</v>
      </c>
      <c r="H23" s="90" t="s">
        <v>337</v>
      </c>
      <c r="I23" s="90" t="s">
        <v>970</v>
      </c>
      <c r="J23" s="90">
        <v>20000</v>
      </c>
      <c r="K23" s="2">
        <v>6116.2079510703361</v>
      </c>
      <c r="L23" s="90" t="s">
        <v>955</v>
      </c>
      <c r="N23" s="91">
        <f t="shared" si="2"/>
        <v>44592</v>
      </c>
      <c r="O2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23" s="97" t="s">
        <v>26</v>
      </c>
      <c r="Q23" s="97" t="s">
        <v>965</v>
      </c>
      <c r="R23" s="90" t="s">
        <v>5</v>
      </c>
    </row>
    <row r="24" spans="2:22" s="90" customFormat="1" x14ac:dyDescent="0.25">
      <c r="B24" s="90" t="str">
        <f>Payments_Add[[#This Row],[BU]]</f>
        <v>NOUR</v>
      </c>
      <c r="C24" s="90" t="s">
        <v>975</v>
      </c>
      <c r="D24" s="90" t="s">
        <v>976</v>
      </c>
      <c r="E24" s="90" t="s">
        <v>965</v>
      </c>
      <c r="F24" s="91">
        <v>44614</v>
      </c>
      <c r="G24" s="91">
        <v>44635</v>
      </c>
      <c r="H24" s="90" t="s">
        <v>337</v>
      </c>
      <c r="I24" s="90" t="s">
        <v>970</v>
      </c>
      <c r="J24" s="90">
        <v>20000</v>
      </c>
      <c r="K24" s="2">
        <v>6116.2079510703361</v>
      </c>
      <c r="L24" s="90" t="s">
        <v>955</v>
      </c>
      <c r="N24" s="91">
        <f t="shared" si="2"/>
        <v>44592</v>
      </c>
      <c r="O2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24" s="97" t="s">
        <v>26</v>
      </c>
      <c r="Q24" s="97" t="s">
        <v>965</v>
      </c>
      <c r="R24" s="90" t="s">
        <v>5</v>
      </c>
    </row>
    <row r="25" spans="2:22" s="90" customFormat="1" x14ac:dyDescent="0.25">
      <c r="B25" s="90" t="str">
        <f>Payments_Add[[#This Row],[BU]]</f>
        <v>NOUR</v>
      </c>
      <c r="C25" s="90" t="s">
        <v>975</v>
      </c>
      <c r="D25" s="90" t="s">
        <v>976</v>
      </c>
      <c r="E25" s="90" t="s">
        <v>965</v>
      </c>
      <c r="F25" s="91">
        <v>44621</v>
      </c>
      <c r="G25" s="91">
        <v>44642</v>
      </c>
      <c r="H25" s="90" t="s">
        <v>337</v>
      </c>
      <c r="I25" s="90" t="s">
        <v>970</v>
      </c>
      <c r="J25" s="90">
        <v>20000</v>
      </c>
      <c r="K25" s="2">
        <v>6116.2079510703361</v>
      </c>
      <c r="L25" s="90" t="s">
        <v>955</v>
      </c>
      <c r="N25" s="91">
        <f t="shared" si="2"/>
        <v>44592</v>
      </c>
      <c r="O2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25" s="97" t="s">
        <v>26</v>
      </c>
      <c r="Q25" s="97" t="s">
        <v>965</v>
      </c>
      <c r="R25" s="90" t="s">
        <v>5</v>
      </c>
    </row>
    <row r="26" spans="2:22" s="90" customFormat="1" x14ac:dyDescent="0.25">
      <c r="B26" s="90" t="str">
        <f>Payments_Add[[#This Row],[BU]]</f>
        <v>NOUR</v>
      </c>
      <c r="C26" s="90" t="s">
        <v>975</v>
      </c>
      <c r="D26" s="90" t="s">
        <v>976</v>
      </c>
      <c r="E26" s="90" t="s">
        <v>965</v>
      </c>
      <c r="F26" s="91">
        <v>44628</v>
      </c>
      <c r="G26" s="91">
        <v>44649</v>
      </c>
      <c r="H26" s="90" t="s">
        <v>337</v>
      </c>
      <c r="I26" s="90" t="s">
        <v>970</v>
      </c>
      <c r="J26" s="90">
        <v>20000</v>
      </c>
      <c r="K26" s="2">
        <v>6116.2079510703361</v>
      </c>
      <c r="L26" s="90" t="s">
        <v>955</v>
      </c>
      <c r="N26" s="91">
        <f t="shared" si="2"/>
        <v>44592</v>
      </c>
      <c r="O2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26" s="97" t="s">
        <v>26</v>
      </c>
      <c r="Q26" s="97" t="s">
        <v>965</v>
      </c>
      <c r="R26" s="90" t="s">
        <v>5</v>
      </c>
    </row>
    <row r="27" spans="2:22" x14ac:dyDescent="0.25">
      <c r="B27" s="90" t="str">
        <f>Payments_Add[[#This Row],[BU]]</f>
        <v>NOUR</v>
      </c>
      <c r="C27" t="s">
        <v>977</v>
      </c>
      <c r="D27" s="90" t="s">
        <v>960</v>
      </c>
      <c r="E27" t="s">
        <v>27</v>
      </c>
      <c r="F27" s="91">
        <v>44538</v>
      </c>
      <c r="G27" s="1">
        <v>44597</v>
      </c>
      <c r="H27" s="90" t="s">
        <v>337</v>
      </c>
      <c r="I27" t="s">
        <v>973</v>
      </c>
      <c r="J27">
        <v>287.09300000000002</v>
      </c>
      <c r="K27" s="2">
        <v>87.796024464831802</v>
      </c>
      <c r="L27" s="90" t="s">
        <v>955</v>
      </c>
      <c r="N27" s="91">
        <f t="shared" si="2"/>
        <v>44592</v>
      </c>
      <c r="O2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27" s="97" t="s">
        <v>27</v>
      </c>
      <c r="Q27" s="97" t="s">
        <v>166</v>
      </c>
      <c r="R27" s="90" t="s">
        <v>5</v>
      </c>
    </row>
    <row r="28" spans="2:22" x14ac:dyDescent="0.25">
      <c r="B28" s="90" t="str">
        <f>Payments_Add[[#This Row],[BU]]</f>
        <v>NOUR</v>
      </c>
      <c r="C28" t="s">
        <v>977</v>
      </c>
      <c r="D28" s="90" t="s">
        <v>960</v>
      </c>
      <c r="E28" t="s">
        <v>27</v>
      </c>
      <c r="F28" s="91">
        <v>44538</v>
      </c>
      <c r="G28" s="1">
        <v>44607</v>
      </c>
      <c r="H28" s="90" t="s">
        <v>337</v>
      </c>
      <c r="I28" t="s">
        <v>973</v>
      </c>
      <c r="J28">
        <v>910.95</v>
      </c>
      <c r="K28" s="2">
        <v>278.57798165137615</v>
      </c>
      <c r="L28" s="90" t="s">
        <v>955</v>
      </c>
      <c r="N28" s="91">
        <f t="shared" si="2"/>
        <v>44592</v>
      </c>
      <c r="O2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28" s="97" t="s">
        <v>27</v>
      </c>
      <c r="Q28" s="97" t="s">
        <v>166</v>
      </c>
      <c r="R28" s="90" t="s">
        <v>5</v>
      </c>
      <c r="V28" s="90"/>
    </row>
    <row r="29" spans="2:22" x14ac:dyDescent="0.25">
      <c r="B29" s="90" t="str">
        <f>Payments_Add[[#This Row],[BU]]</f>
        <v>NOUR</v>
      </c>
      <c r="C29" t="s">
        <v>978</v>
      </c>
      <c r="D29" s="90" t="s">
        <v>960</v>
      </c>
      <c r="E29" t="s">
        <v>27</v>
      </c>
      <c r="F29" s="91">
        <v>44519</v>
      </c>
      <c r="G29" s="1">
        <v>44607</v>
      </c>
      <c r="H29" s="90" t="s">
        <v>337</v>
      </c>
      <c r="I29" t="s">
        <v>973</v>
      </c>
      <c r="J29">
        <v>2788.65</v>
      </c>
      <c r="K29" s="2">
        <v>852.79816513761466</v>
      </c>
      <c r="L29" s="90" t="s">
        <v>955</v>
      </c>
      <c r="N29" s="91">
        <f t="shared" si="2"/>
        <v>44592</v>
      </c>
      <c r="O2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29" s="97" t="s">
        <v>27</v>
      </c>
      <c r="Q29" s="97" t="s">
        <v>166</v>
      </c>
      <c r="R29" s="90" t="s">
        <v>5</v>
      </c>
      <c r="V29" s="90"/>
    </row>
    <row r="30" spans="2:22" x14ac:dyDescent="0.25">
      <c r="B30" s="90" t="str">
        <f>Payments_Add[[#This Row],[BU]]</f>
        <v>NOUR</v>
      </c>
      <c r="C30" t="s">
        <v>978</v>
      </c>
      <c r="D30" s="90" t="s">
        <v>960</v>
      </c>
      <c r="E30" t="s">
        <v>27</v>
      </c>
      <c r="F30" s="91">
        <v>44545</v>
      </c>
      <c r="G30" s="1">
        <v>44630</v>
      </c>
      <c r="H30" s="90" t="s">
        <v>337</v>
      </c>
      <c r="I30" t="s">
        <v>962</v>
      </c>
      <c r="J30">
        <v>323.80900000000003</v>
      </c>
      <c r="K30" s="2">
        <v>99.024159021406732</v>
      </c>
      <c r="L30" s="90" t="s">
        <v>955</v>
      </c>
      <c r="N30" s="91">
        <f t="shared" si="2"/>
        <v>44592</v>
      </c>
      <c r="O3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30" s="97" t="s">
        <v>27</v>
      </c>
      <c r="Q30" s="97" t="s">
        <v>166</v>
      </c>
      <c r="R30" s="90" t="s">
        <v>5</v>
      </c>
      <c r="V30" s="90"/>
    </row>
    <row r="31" spans="2:22" x14ac:dyDescent="0.25">
      <c r="B31" s="90" t="str">
        <f>Payments_Add[[#This Row],[BU]]</f>
        <v>NOUR</v>
      </c>
      <c r="C31" t="s">
        <v>978</v>
      </c>
      <c r="D31" s="90" t="s">
        <v>960</v>
      </c>
      <c r="E31" t="s">
        <v>27</v>
      </c>
      <c r="F31" s="91">
        <v>44551</v>
      </c>
      <c r="G31" s="1">
        <v>44635</v>
      </c>
      <c r="H31" s="90" t="s">
        <v>337</v>
      </c>
      <c r="I31" t="s">
        <v>962</v>
      </c>
      <c r="J31">
        <v>1831.5409999999999</v>
      </c>
      <c r="K31" s="2">
        <v>560.10428134556571</v>
      </c>
      <c r="L31" s="90" t="s">
        <v>955</v>
      </c>
      <c r="N31" s="91">
        <f t="shared" si="2"/>
        <v>44592</v>
      </c>
      <c r="O3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31" s="97" t="s">
        <v>27</v>
      </c>
      <c r="Q31" s="97" t="s">
        <v>166</v>
      </c>
      <c r="R31" s="90" t="s">
        <v>5</v>
      </c>
      <c r="V31" s="90"/>
    </row>
    <row r="32" spans="2:22" x14ac:dyDescent="0.25">
      <c r="B32" s="90" t="str">
        <f>Payments_Add[[#This Row],[BU]]</f>
        <v>NOUR</v>
      </c>
      <c r="C32" t="s">
        <v>978</v>
      </c>
      <c r="D32" s="90" t="s">
        <v>960</v>
      </c>
      <c r="E32" t="s">
        <v>27</v>
      </c>
      <c r="F32" s="91">
        <v>44574</v>
      </c>
      <c r="G32" s="1">
        <v>44645</v>
      </c>
      <c r="H32" s="90" t="s">
        <v>337</v>
      </c>
      <c r="I32" t="s">
        <v>962</v>
      </c>
      <c r="J32">
        <v>343.93</v>
      </c>
      <c r="K32" s="2">
        <v>105.17737003058105</v>
      </c>
      <c r="L32" s="90" t="s">
        <v>955</v>
      </c>
      <c r="N32" s="91">
        <f t="shared" si="2"/>
        <v>44592</v>
      </c>
      <c r="O3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32" s="97" t="s">
        <v>27</v>
      </c>
      <c r="Q32" s="97" t="s">
        <v>166</v>
      </c>
      <c r="R32" s="90" t="s">
        <v>5</v>
      </c>
      <c r="V32" s="90"/>
    </row>
    <row r="33" spans="2:22" x14ac:dyDescent="0.25">
      <c r="B33" s="90" t="str">
        <f>Payments_Add[[#This Row],[BU]]</f>
        <v>NOUR</v>
      </c>
      <c r="C33" t="s">
        <v>979</v>
      </c>
      <c r="D33" s="90" t="s">
        <v>960</v>
      </c>
      <c r="E33" t="s">
        <v>27</v>
      </c>
      <c r="F33" s="91">
        <v>44565</v>
      </c>
      <c r="G33" s="1">
        <v>44645</v>
      </c>
      <c r="H33" s="90" t="s">
        <v>337</v>
      </c>
      <c r="I33" t="s">
        <v>962</v>
      </c>
      <c r="J33">
        <v>1301.7819999999999</v>
      </c>
      <c r="K33" s="2">
        <v>398.09847094801222</v>
      </c>
      <c r="L33" s="90" t="s">
        <v>955</v>
      </c>
      <c r="N33" s="91">
        <f t="shared" si="2"/>
        <v>44592</v>
      </c>
      <c r="O3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33" s="97" t="s">
        <v>27</v>
      </c>
      <c r="Q33" s="97" t="s">
        <v>166</v>
      </c>
      <c r="R33" s="90" t="s">
        <v>5</v>
      </c>
      <c r="V33" s="90"/>
    </row>
    <row r="34" spans="2:22" x14ac:dyDescent="0.25">
      <c r="B34" s="90" t="str">
        <f>Payments_Add[[#This Row],[BU]]</f>
        <v>NOUR</v>
      </c>
      <c r="C34" t="s">
        <v>980</v>
      </c>
      <c r="D34" s="106" t="s">
        <v>981</v>
      </c>
      <c r="F34" s="91">
        <v>44565</v>
      </c>
      <c r="G34" s="1">
        <v>44612</v>
      </c>
      <c r="H34" s="90" t="s">
        <v>337</v>
      </c>
      <c r="I34" t="s">
        <v>962</v>
      </c>
      <c r="J34">
        <v>581.99</v>
      </c>
      <c r="K34" s="2">
        <v>177.97859327217125</v>
      </c>
      <c r="L34" s="90" t="s">
        <v>955</v>
      </c>
      <c r="N34" s="91">
        <f t="shared" si="2"/>
        <v>44592</v>
      </c>
      <c r="O3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34" s="97" t="s">
        <v>29</v>
      </c>
      <c r="Q34" s="97" t="s">
        <v>29</v>
      </c>
      <c r="R34" s="90" t="s">
        <v>5</v>
      </c>
      <c r="V34" s="90"/>
    </row>
    <row r="35" spans="2:22" x14ac:dyDescent="0.25">
      <c r="B35" s="90" t="str">
        <f>Payments_Add[[#This Row],[BU]]</f>
        <v>NOUR</v>
      </c>
      <c r="C35" t="s">
        <v>982</v>
      </c>
      <c r="D35" s="106" t="s">
        <v>983</v>
      </c>
      <c r="F35" s="91">
        <v>44572</v>
      </c>
      <c r="G35" s="1">
        <v>44602</v>
      </c>
      <c r="H35" s="90" t="s">
        <v>337</v>
      </c>
      <c r="I35" t="s">
        <v>973</v>
      </c>
      <c r="J35">
        <v>193.2</v>
      </c>
      <c r="K35" s="2">
        <v>59.082568807339449</v>
      </c>
      <c r="L35" s="90" t="s">
        <v>955</v>
      </c>
      <c r="N35" s="91">
        <f t="shared" si="2"/>
        <v>44592</v>
      </c>
      <c r="O3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35" s="97" t="s">
        <v>27</v>
      </c>
      <c r="Q35" s="97" t="s">
        <v>27</v>
      </c>
      <c r="R35" s="90" t="s">
        <v>5</v>
      </c>
      <c r="V35" s="90"/>
    </row>
    <row r="36" spans="2:22" x14ac:dyDescent="0.25">
      <c r="B36" s="90" t="str">
        <f>Payments_Add[[#This Row],[BU]]</f>
        <v>NOUR</v>
      </c>
      <c r="C36" t="s">
        <v>982</v>
      </c>
      <c r="D36" s="106" t="s">
        <v>983</v>
      </c>
      <c r="F36" s="91">
        <v>44565</v>
      </c>
      <c r="G36" s="1">
        <v>44607</v>
      </c>
      <c r="H36" s="90" t="s">
        <v>337</v>
      </c>
      <c r="I36" t="s">
        <v>962</v>
      </c>
      <c r="J36">
        <v>1474.828</v>
      </c>
      <c r="K36" s="2">
        <v>451.01773700305807</v>
      </c>
      <c r="L36" s="90" t="s">
        <v>955</v>
      </c>
      <c r="N36" s="91">
        <f t="shared" si="2"/>
        <v>44592</v>
      </c>
      <c r="O3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36" s="97" t="s">
        <v>27</v>
      </c>
      <c r="Q36" s="97" t="s">
        <v>27</v>
      </c>
      <c r="R36" s="90" t="s">
        <v>5</v>
      </c>
      <c r="V36" s="90"/>
    </row>
    <row r="37" spans="2:22" x14ac:dyDescent="0.25">
      <c r="B37" s="90" t="str">
        <f>Payments_Add[[#This Row],[BU]]</f>
        <v>NOUR</v>
      </c>
      <c r="C37" t="s">
        <v>982</v>
      </c>
      <c r="D37" s="90" t="s">
        <v>983</v>
      </c>
      <c r="F37" s="91">
        <v>44574</v>
      </c>
      <c r="G37" s="1">
        <v>44630</v>
      </c>
      <c r="H37" s="90" t="s">
        <v>337</v>
      </c>
      <c r="I37" t="s">
        <v>962</v>
      </c>
      <c r="J37">
        <v>1178.4179999999999</v>
      </c>
      <c r="K37" s="2">
        <v>360.37247706422016</v>
      </c>
      <c r="L37" s="90" t="s">
        <v>955</v>
      </c>
      <c r="N37" s="91">
        <f t="shared" si="2"/>
        <v>44592</v>
      </c>
      <c r="O3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37" s="97" t="s">
        <v>27</v>
      </c>
      <c r="Q37" s="97" t="s">
        <v>27</v>
      </c>
      <c r="R37" s="90" t="s">
        <v>5</v>
      </c>
      <c r="V37" s="90"/>
    </row>
    <row r="38" spans="2:22" x14ac:dyDescent="0.25">
      <c r="B38" s="90" t="str">
        <f>Payments_Add[[#This Row],[BU]]</f>
        <v>NOUR</v>
      </c>
      <c r="C38" t="s">
        <v>984</v>
      </c>
      <c r="D38" s="90" t="s">
        <v>985</v>
      </c>
      <c r="E38" t="s">
        <v>985</v>
      </c>
      <c r="F38" s="91">
        <v>44496</v>
      </c>
      <c r="G38" s="1">
        <v>44597</v>
      </c>
      <c r="H38" s="90" t="s">
        <v>337</v>
      </c>
      <c r="I38" t="s">
        <v>973</v>
      </c>
      <c r="J38">
        <v>375.45</v>
      </c>
      <c r="K38" s="2">
        <v>114.81651376146789</v>
      </c>
      <c r="L38" s="90" t="s">
        <v>955</v>
      </c>
      <c r="N38" s="91">
        <f t="shared" si="2"/>
        <v>44592</v>
      </c>
      <c r="O3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38" s="97" t="s">
        <v>27</v>
      </c>
      <c r="Q38" s="97" t="s">
        <v>27</v>
      </c>
      <c r="R38" s="90" t="s">
        <v>5</v>
      </c>
      <c r="V38" s="90"/>
    </row>
    <row r="39" spans="2:22" x14ac:dyDescent="0.25">
      <c r="B39" s="90" t="str">
        <f>Payments_Add[[#This Row],[BU]]</f>
        <v>NOUR</v>
      </c>
      <c r="C39" t="s">
        <v>984</v>
      </c>
      <c r="D39" s="90" t="s">
        <v>985</v>
      </c>
      <c r="E39" t="s">
        <v>985</v>
      </c>
      <c r="F39" s="91">
        <v>44532</v>
      </c>
      <c r="G39" s="1">
        <v>44597</v>
      </c>
      <c r="H39" s="90" t="s">
        <v>337</v>
      </c>
      <c r="I39" t="s">
        <v>973</v>
      </c>
      <c r="J39">
        <v>3301.6370000000002</v>
      </c>
      <c r="K39" s="2">
        <v>1009.6749235474007</v>
      </c>
      <c r="L39" s="90" t="s">
        <v>955</v>
      </c>
      <c r="M39" s="90"/>
      <c r="N39" s="91">
        <f t="shared" si="2"/>
        <v>44592</v>
      </c>
      <c r="O3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39" s="97" t="s">
        <v>27</v>
      </c>
      <c r="Q39" s="97" t="s">
        <v>27</v>
      </c>
      <c r="R39" s="90" t="s">
        <v>5</v>
      </c>
      <c r="V39" s="90"/>
    </row>
    <row r="40" spans="2:22" x14ac:dyDescent="0.25">
      <c r="B40" s="90" t="str">
        <f>Payments_Add[[#This Row],[BU]]</f>
        <v>NOUR</v>
      </c>
      <c r="C40" t="s">
        <v>984</v>
      </c>
      <c r="D40" s="106" t="s">
        <v>985</v>
      </c>
      <c r="E40" t="s">
        <v>985</v>
      </c>
      <c r="F40" s="91">
        <v>44532</v>
      </c>
      <c r="G40" s="1">
        <v>44617</v>
      </c>
      <c r="H40" s="90" t="s">
        <v>337</v>
      </c>
      <c r="I40" t="s">
        <v>973</v>
      </c>
      <c r="J40">
        <v>3235.0680000000002</v>
      </c>
      <c r="K40" s="2">
        <v>989.31743119266059</v>
      </c>
      <c r="L40" s="90" t="s">
        <v>955</v>
      </c>
      <c r="M40" s="90"/>
      <c r="N40" s="91">
        <f t="shared" si="2"/>
        <v>44592</v>
      </c>
      <c r="O4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40" s="97" t="s">
        <v>27</v>
      </c>
      <c r="Q40" s="97" t="s">
        <v>27</v>
      </c>
      <c r="R40" s="90" t="s">
        <v>5</v>
      </c>
      <c r="V40" s="90"/>
    </row>
    <row r="41" spans="2:22" x14ac:dyDescent="0.25">
      <c r="B41" s="90" t="str">
        <f>Payments_Add[[#This Row],[BU]]</f>
        <v>NOUR</v>
      </c>
      <c r="C41" t="s">
        <v>984</v>
      </c>
      <c r="D41" s="90" t="s">
        <v>985</v>
      </c>
      <c r="E41" t="s">
        <v>985</v>
      </c>
      <c r="F41" s="91">
        <v>44532</v>
      </c>
      <c r="G41" s="1">
        <v>44629</v>
      </c>
      <c r="H41" s="90" t="s">
        <v>337</v>
      </c>
      <c r="I41" t="s">
        <v>973</v>
      </c>
      <c r="J41">
        <v>2238.9839999999999</v>
      </c>
      <c r="K41" s="2">
        <v>684.70458715596328</v>
      </c>
      <c r="L41" s="90" t="s">
        <v>955</v>
      </c>
      <c r="M41" s="90"/>
      <c r="N41" s="91">
        <f t="shared" si="2"/>
        <v>44592</v>
      </c>
      <c r="O4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41" s="97" t="s">
        <v>27</v>
      </c>
      <c r="Q41" s="97" t="s">
        <v>27</v>
      </c>
      <c r="R41" s="90" t="s">
        <v>5</v>
      </c>
      <c r="V41" s="90"/>
    </row>
    <row r="42" spans="2:22" x14ac:dyDescent="0.25">
      <c r="B42" s="90" t="str">
        <f>Payments_Add[[#This Row],[BU]]</f>
        <v>NOUR</v>
      </c>
      <c r="C42" t="s">
        <v>984</v>
      </c>
      <c r="D42" s="90" t="s">
        <v>985</v>
      </c>
      <c r="E42" t="s">
        <v>985</v>
      </c>
      <c r="F42" s="91">
        <v>44532</v>
      </c>
      <c r="G42" s="1">
        <v>44635</v>
      </c>
      <c r="H42" s="90" t="s">
        <v>337</v>
      </c>
      <c r="I42" t="s">
        <v>973</v>
      </c>
      <c r="J42">
        <v>1044.3910000000001</v>
      </c>
      <c r="K42" s="2">
        <v>319.385626911315</v>
      </c>
      <c r="L42" s="90" t="s">
        <v>955</v>
      </c>
      <c r="M42" s="90"/>
      <c r="N42" s="91">
        <f t="shared" si="2"/>
        <v>44592</v>
      </c>
      <c r="O4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42" s="97" t="s">
        <v>27</v>
      </c>
      <c r="Q42" s="97" t="s">
        <v>27</v>
      </c>
      <c r="R42" s="90" t="s">
        <v>5</v>
      </c>
      <c r="V42" s="90"/>
    </row>
    <row r="43" spans="2:22" x14ac:dyDescent="0.25">
      <c r="B43" s="90" t="str">
        <f>Payments_Add[[#This Row],[BU]]</f>
        <v>NOUR</v>
      </c>
      <c r="C43" t="s">
        <v>984</v>
      </c>
      <c r="D43" s="90" t="s">
        <v>985</v>
      </c>
      <c r="E43" t="s">
        <v>985</v>
      </c>
      <c r="F43" s="91">
        <v>44536</v>
      </c>
      <c r="G43" s="1">
        <v>44645</v>
      </c>
      <c r="H43" s="90" t="s">
        <v>337</v>
      </c>
      <c r="I43" t="s">
        <v>962</v>
      </c>
      <c r="J43">
        <v>2019.2739999999999</v>
      </c>
      <c r="K43" s="2">
        <v>617.51498470948013</v>
      </c>
      <c r="L43" s="90" t="s">
        <v>955</v>
      </c>
      <c r="M43" s="90"/>
      <c r="N43" s="91">
        <f t="shared" si="2"/>
        <v>44592</v>
      </c>
      <c r="O4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43" s="97" t="s">
        <v>27</v>
      </c>
      <c r="Q43" s="97" t="s">
        <v>27</v>
      </c>
      <c r="R43" s="90" t="s">
        <v>5</v>
      </c>
      <c r="V43" s="90"/>
    </row>
    <row r="44" spans="2:22" x14ac:dyDescent="0.25">
      <c r="B44" s="90" t="str">
        <f>Payments_Add[[#This Row],[BU]]</f>
        <v>SND</v>
      </c>
      <c r="C44" t="s">
        <v>986</v>
      </c>
      <c r="D44" s="90" t="s">
        <v>987</v>
      </c>
      <c r="F44" s="91">
        <v>44576</v>
      </c>
      <c r="G44" s="1">
        <v>44597</v>
      </c>
      <c r="H44" s="90" t="s">
        <v>337</v>
      </c>
      <c r="I44" t="s">
        <v>129</v>
      </c>
      <c r="J44">
        <v>3445.6729999999998</v>
      </c>
      <c r="K44" s="2">
        <v>1053.7226299694189</v>
      </c>
      <c r="L44" s="90" t="s">
        <v>338</v>
      </c>
      <c r="M44" s="90"/>
      <c r="N44" s="91">
        <f t="shared" si="2"/>
        <v>44592</v>
      </c>
      <c r="O4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44" s="97" t="s">
        <v>29</v>
      </c>
      <c r="Q44" s="97" t="s">
        <v>29</v>
      </c>
      <c r="R44" s="90" t="s">
        <v>5</v>
      </c>
      <c r="V44" s="90"/>
    </row>
    <row r="45" spans="2:22" x14ac:dyDescent="0.25">
      <c r="B45" s="90" t="str">
        <f>Payments_Add[[#This Row],[BU]]</f>
        <v>NOUR</v>
      </c>
      <c r="C45" t="s">
        <v>986</v>
      </c>
      <c r="D45" s="90" t="s">
        <v>987</v>
      </c>
      <c r="F45" s="91">
        <v>44576</v>
      </c>
      <c r="G45" s="1">
        <v>44597</v>
      </c>
      <c r="H45" s="90" t="s">
        <v>337</v>
      </c>
      <c r="I45" t="s">
        <v>129</v>
      </c>
      <c r="J45">
        <v>3809.8429999999998</v>
      </c>
      <c r="K45" s="2">
        <v>1165.0896024464832</v>
      </c>
      <c r="L45" s="90" t="s">
        <v>955</v>
      </c>
      <c r="M45" s="90"/>
      <c r="N45" s="91">
        <f t="shared" si="2"/>
        <v>44592</v>
      </c>
      <c r="O4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45" s="97" t="s">
        <v>29</v>
      </c>
      <c r="Q45" s="97" t="s">
        <v>29</v>
      </c>
      <c r="R45" s="90" t="s">
        <v>5</v>
      </c>
      <c r="V45" s="90"/>
    </row>
    <row r="46" spans="2:22" x14ac:dyDescent="0.25">
      <c r="B46" s="90" t="str">
        <f>Payments_Add[[#This Row],[BU]]</f>
        <v>NOUR</v>
      </c>
      <c r="C46" t="s">
        <v>988</v>
      </c>
      <c r="D46" s="90" t="s">
        <v>989</v>
      </c>
      <c r="F46" s="91">
        <v>44574</v>
      </c>
      <c r="G46" s="1">
        <v>44574</v>
      </c>
      <c r="H46" s="90" t="s">
        <v>337</v>
      </c>
      <c r="I46" t="s">
        <v>129</v>
      </c>
      <c r="J46">
        <v>4766.38</v>
      </c>
      <c r="K46" s="2">
        <v>1457.6085626911315</v>
      </c>
      <c r="L46" s="90" t="s">
        <v>955</v>
      </c>
      <c r="M46" s="90"/>
      <c r="N46" s="91">
        <f t="shared" si="2"/>
        <v>44592</v>
      </c>
      <c r="O4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46" s="97" t="s">
        <v>29</v>
      </c>
      <c r="Q46" s="97" t="s">
        <v>29</v>
      </c>
      <c r="R46" s="90" t="s">
        <v>5</v>
      </c>
      <c r="V46" s="90"/>
    </row>
    <row r="47" spans="2:22" x14ac:dyDescent="0.25">
      <c r="B47" s="90" t="str">
        <f>Payments_Add[[#This Row],[BU]]</f>
        <v>NOUR</v>
      </c>
      <c r="C47" t="s">
        <v>990</v>
      </c>
      <c r="D47" s="90" t="s">
        <v>991</v>
      </c>
      <c r="E47" t="s">
        <v>992</v>
      </c>
      <c r="F47" s="91">
        <v>44579</v>
      </c>
      <c r="G47" s="1">
        <v>44635</v>
      </c>
      <c r="H47" s="90" t="s">
        <v>337</v>
      </c>
      <c r="I47" t="s">
        <v>973</v>
      </c>
      <c r="J47">
        <v>2309.67</v>
      </c>
      <c r="K47" s="2">
        <v>706.32110091743118</v>
      </c>
      <c r="L47" s="90" t="s">
        <v>955</v>
      </c>
      <c r="M47" s="90"/>
      <c r="N47" s="91">
        <f t="shared" si="2"/>
        <v>44592</v>
      </c>
      <c r="O4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47" s="97" t="s">
        <v>27</v>
      </c>
      <c r="Q47" s="97" t="s">
        <v>27</v>
      </c>
      <c r="R47" s="90" t="s">
        <v>5</v>
      </c>
      <c r="V47" s="90"/>
    </row>
    <row r="48" spans="2:22" x14ac:dyDescent="0.25">
      <c r="B48" s="90" t="str">
        <f>Payments_Add[[#This Row],[BU]]</f>
        <v>NOUR</v>
      </c>
      <c r="C48" t="s">
        <v>993</v>
      </c>
      <c r="D48" s="106" t="s">
        <v>994</v>
      </c>
      <c r="E48" t="s">
        <v>995</v>
      </c>
      <c r="F48" s="91">
        <v>44574</v>
      </c>
      <c r="G48" s="1">
        <v>44586</v>
      </c>
      <c r="H48" s="90" t="s">
        <v>337</v>
      </c>
      <c r="I48" t="s">
        <v>962</v>
      </c>
      <c r="J48">
        <v>916.9</v>
      </c>
      <c r="K48" s="2">
        <v>280.39755351681958</v>
      </c>
      <c r="L48" s="90" t="s">
        <v>955</v>
      </c>
      <c r="M48" s="90"/>
      <c r="N48" s="91">
        <f t="shared" si="2"/>
        <v>44592</v>
      </c>
      <c r="O4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48" s="97" t="s">
        <v>29</v>
      </c>
      <c r="Q48" s="97" t="s">
        <v>29</v>
      </c>
      <c r="R48" s="90" t="s">
        <v>5</v>
      </c>
      <c r="V48" s="90"/>
    </row>
    <row r="49" spans="2:22" x14ac:dyDescent="0.25">
      <c r="B49" s="90" t="str">
        <f>Payments_Add[[#This Row],[BU]]</f>
        <v>NOUR</v>
      </c>
      <c r="C49" t="s">
        <v>996</v>
      </c>
      <c r="D49" s="90" t="s">
        <v>960</v>
      </c>
      <c r="F49" s="91">
        <v>44544</v>
      </c>
      <c r="G49" s="1">
        <v>44602</v>
      </c>
      <c r="H49" s="90" t="s">
        <v>337</v>
      </c>
      <c r="I49" t="s">
        <v>962</v>
      </c>
      <c r="J49">
        <v>451.31299999999999</v>
      </c>
      <c r="K49" s="2">
        <v>138.01620795107033</v>
      </c>
      <c r="L49" s="90" t="s">
        <v>955</v>
      </c>
      <c r="M49" s="90"/>
      <c r="N49" s="91">
        <f t="shared" si="2"/>
        <v>44592</v>
      </c>
      <c r="O4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49" s="97" t="s">
        <v>27</v>
      </c>
      <c r="Q49" s="97" t="s">
        <v>166</v>
      </c>
      <c r="R49" s="90" t="s">
        <v>5</v>
      </c>
      <c r="V49" s="90"/>
    </row>
    <row r="50" spans="2:22" x14ac:dyDescent="0.25">
      <c r="B50" s="90" t="str">
        <f>Payments_Add[[#This Row],[BU]]</f>
        <v>NOUR</v>
      </c>
      <c r="C50" t="s">
        <v>997</v>
      </c>
      <c r="D50" s="90" t="s">
        <v>998</v>
      </c>
      <c r="E50" t="s">
        <v>999</v>
      </c>
      <c r="F50" s="91">
        <v>44545</v>
      </c>
      <c r="G50" s="1">
        <v>44607</v>
      </c>
      <c r="H50" s="90" t="s">
        <v>337</v>
      </c>
      <c r="I50" t="s">
        <v>973</v>
      </c>
      <c r="J50">
        <v>16458.434000000001</v>
      </c>
      <c r="K50" s="2">
        <v>5033.1602446483184</v>
      </c>
      <c r="L50" s="90" t="s">
        <v>955</v>
      </c>
      <c r="M50" s="90"/>
      <c r="N50" s="91">
        <f t="shared" si="2"/>
        <v>44592</v>
      </c>
      <c r="O5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50" s="97" t="s">
        <v>26</v>
      </c>
      <c r="Q50" s="97" t="s">
        <v>1067</v>
      </c>
      <c r="R50" s="90" t="s">
        <v>5</v>
      </c>
      <c r="V50" s="90"/>
    </row>
    <row r="51" spans="2:22" x14ac:dyDescent="0.25">
      <c r="B51" s="90" t="str">
        <f>Payments_Add[[#This Row],[BU]]</f>
        <v>NOUR</v>
      </c>
      <c r="C51" t="s">
        <v>997</v>
      </c>
      <c r="D51" s="90" t="s">
        <v>998</v>
      </c>
      <c r="E51" t="s">
        <v>999</v>
      </c>
      <c r="F51" s="91">
        <v>44517</v>
      </c>
      <c r="G51" s="1">
        <v>44625</v>
      </c>
      <c r="H51" s="90" t="s">
        <v>337</v>
      </c>
      <c r="I51" t="s">
        <v>973</v>
      </c>
      <c r="J51">
        <v>17633.441999999999</v>
      </c>
      <c r="K51" s="2">
        <v>5392.4899082568809</v>
      </c>
      <c r="L51" s="90" t="s">
        <v>955</v>
      </c>
      <c r="M51" s="90"/>
      <c r="N51" s="91">
        <f t="shared" ref="N51:N114" si="3">$N$1</f>
        <v>44592</v>
      </c>
      <c r="O5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1" s="97" t="s">
        <v>26</v>
      </c>
      <c r="Q51" s="97" t="s">
        <v>1067</v>
      </c>
      <c r="R51" s="90" t="s">
        <v>5</v>
      </c>
      <c r="V51" s="90"/>
    </row>
    <row r="52" spans="2:22" x14ac:dyDescent="0.25">
      <c r="B52" s="90" t="str">
        <f>Payments_Add[[#This Row],[BU]]</f>
        <v>NOUR</v>
      </c>
      <c r="C52" t="s">
        <v>997</v>
      </c>
      <c r="D52" s="90" t="s">
        <v>998</v>
      </c>
      <c r="E52" t="s">
        <v>999</v>
      </c>
      <c r="F52" s="91">
        <v>44532</v>
      </c>
      <c r="G52" s="1">
        <v>44625</v>
      </c>
      <c r="H52" s="90" t="s">
        <v>337</v>
      </c>
      <c r="I52" t="s">
        <v>973</v>
      </c>
      <c r="J52">
        <v>1183.337</v>
      </c>
      <c r="K52" s="2">
        <v>361.87675840978591</v>
      </c>
      <c r="L52" s="90" t="s">
        <v>955</v>
      </c>
      <c r="M52" s="90"/>
      <c r="N52" s="91">
        <f t="shared" si="3"/>
        <v>44592</v>
      </c>
      <c r="O5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2" s="97" t="s">
        <v>26</v>
      </c>
      <c r="Q52" s="97" t="s">
        <v>1067</v>
      </c>
      <c r="R52" s="90" t="s">
        <v>5</v>
      </c>
      <c r="V52" s="90"/>
    </row>
    <row r="53" spans="2:22" x14ac:dyDescent="0.25">
      <c r="B53" s="90" t="str">
        <f>Payments_Add[[#This Row],[BU]]</f>
        <v>NOUR</v>
      </c>
      <c r="C53" t="s">
        <v>997</v>
      </c>
      <c r="D53" s="90" t="s">
        <v>998</v>
      </c>
      <c r="E53" t="s">
        <v>999</v>
      </c>
      <c r="F53" s="91">
        <v>44517</v>
      </c>
      <c r="G53" s="1">
        <v>44630</v>
      </c>
      <c r="H53" s="90" t="s">
        <v>337</v>
      </c>
      <c r="I53" t="s">
        <v>973</v>
      </c>
      <c r="J53">
        <v>12712.57</v>
      </c>
      <c r="K53" s="2">
        <v>3887.6360856269112</v>
      </c>
      <c r="L53" s="90" t="s">
        <v>955</v>
      </c>
      <c r="M53" s="90"/>
      <c r="N53" s="91">
        <f t="shared" si="3"/>
        <v>44592</v>
      </c>
      <c r="O5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53" s="97" t="s">
        <v>26</v>
      </c>
      <c r="Q53" s="97" t="s">
        <v>1067</v>
      </c>
      <c r="R53" s="90" t="s">
        <v>5</v>
      </c>
      <c r="V53" s="90"/>
    </row>
    <row r="54" spans="2:22" x14ac:dyDescent="0.25">
      <c r="B54" s="90" t="str">
        <f>Payments_Add[[#This Row],[BU]]</f>
        <v>NOUR</v>
      </c>
      <c r="C54" t="s">
        <v>997</v>
      </c>
      <c r="D54" s="90" t="s">
        <v>998</v>
      </c>
      <c r="E54" t="s">
        <v>999</v>
      </c>
      <c r="F54" s="91">
        <v>44552</v>
      </c>
      <c r="G54" s="1">
        <v>44640</v>
      </c>
      <c r="H54" s="90" t="s">
        <v>337</v>
      </c>
      <c r="I54" t="s">
        <v>973</v>
      </c>
      <c r="J54">
        <v>14301.654</v>
      </c>
      <c r="K54" s="2">
        <v>4373.5944954128445</v>
      </c>
      <c r="L54" s="90" t="s">
        <v>955</v>
      </c>
      <c r="M54" s="90"/>
      <c r="N54" s="91">
        <f t="shared" si="3"/>
        <v>44592</v>
      </c>
      <c r="O5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54" s="97" t="s">
        <v>26</v>
      </c>
      <c r="Q54" s="97" t="s">
        <v>1067</v>
      </c>
      <c r="R54" s="90" t="s">
        <v>5</v>
      </c>
      <c r="V54" s="90"/>
    </row>
    <row r="55" spans="2:22" x14ac:dyDescent="0.25">
      <c r="B55" s="90" t="str">
        <f>Payments_Add[[#This Row],[BU]]</f>
        <v>NOUR</v>
      </c>
      <c r="C55" t="s">
        <v>1000</v>
      </c>
      <c r="D55" s="90" t="s">
        <v>1001</v>
      </c>
      <c r="E55" t="s">
        <v>29</v>
      </c>
      <c r="F55" s="91">
        <v>44593</v>
      </c>
      <c r="G55" s="1">
        <v>44620</v>
      </c>
      <c r="H55" s="90" t="s">
        <v>337</v>
      </c>
      <c r="I55" t="s">
        <v>970</v>
      </c>
      <c r="J55">
        <v>4900</v>
      </c>
      <c r="K55" s="2">
        <v>1498.4709480122324</v>
      </c>
      <c r="L55" s="90" t="s">
        <v>955</v>
      </c>
      <c r="M55" s="90"/>
      <c r="N55" s="91">
        <f t="shared" si="3"/>
        <v>44592</v>
      </c>
      <c r="O5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5" s="97" t="s">
        <v>29</v>
      </c>
      <c r="Q55" s="97" t="s">
        <v>29</v>
      </c>
      <c r="R55" s="90" t="s">
        <v>5</v>
      </c>
      <c r="V55" s="90"/>
    </row>
    <row r="56" spans="2:22" x14ac:dyDescent="0.25">
      <c r="B56" s="90" t="str">
        <f>Payments_Add[[#This Row],[BU]]</f>
        <v>SND</v>
      </c>
      <c r="C56" t="s">
        <v>1000</v>
      </c>
      <c r="D56" s="90" t="s">
        <v>1001</v>
      </c>
      <c r="E56" t="s">
        <v>29</v>
      </c>
      <c r="F56" s="91">
        <v>44593</v>
      </c>
      <c r="G56" s="1">
        <v>44620</v>
      </c>
      <c r="H56" s="90" t="s">
        <v>337</v>
      </c>
      <c r="I56" t="s">
        <v>970</v>
      </c>
      <c r="J56">
        <v>11000</v>
      </c>
      <c r="K56" s="2">
        <v>3363.9143730886849</v>
      </c>
      <c r="L56" s="90" t="s">
        <v>338</v>
      </c>
      <c r="M56" s="90"/>
      <c r="N56" s="91">
        <f t="shared" si="3"/>
        <v>44592</v>
      </c>
      <c r="O5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6" s="97" t="s">
        <v>29</v>
      </c>
      <c r="Q56" s="97" t="s">
        <v>29</v>
      </c>
      <c r="R56" s="90" t="s">
        <v>5</v>
      </c>
      <c r="V56" s="90"/>
    </row>
    <row r="57" spans="2:22" x14ac:dyDescent="0.25">
      <c r="B57" s="90" t="str">
        <f>Payments_Add[[#This Row],[BU]]</f>
        <v>TIP</v>
      </c>
      <c r="C57" t="s">
        <v>1000</v>
      </c>
      <c r="D57" s="90" t="s">
        <v>1001</v>
      </c>
      <c r="E57" t="s">
        <v>29</v>
      </c>
      <c r="F57" s="91">
        <v>44593</v>
      </c>
      <c r="G57" s="1">
        <v>44620</v>
      </c>
      <c r="H57" s="90" t="s">
        <v>337</v>
      </c>
      <c r="I57" t="s">
        <v>970</v>
      </c>
      <c r="J57">
        <v>900</v>
      </c>
      <c r="K57" s="2">
        <v>275.22935779816515</v>
      </c>
      <c r="L57" s="90" t="s">
        <v>1002</v>
      </c>
      <c r="M57" s="90"/>
      <c r="N57" s="91">
        <f t="shared" si="3"/>
        <v>44592</v>
      </c>
      <c r="O5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7" s="97" t="s">
        <v>29</v>
      </c>
      <c r="Q57" s="97" t="s">
        <v>29</v>
      </c>
      <c r="R57" s="90" t="s">
        <v>5</v>
      </c>
      <c r="V57" s="90"/>
    </row>
    <row r="58" spans="2:22" x14ac:dyDescent="0.25">
      <c r="B58" s="90" t="str">
        <f>Payments_Add[[#This Row],[BU]]</f>
        <v>NOUR</v>
      </c>
      <c r="C58" t="s">
        <v>1003</v>
      </c>
      <c r="D58" s="90" t="s">
        <v>1004</v>
      </c>
      <c r="E58" t="s">
        <v>965</v>
      </c>
      <c r="F58" s="91">
        <v>44588</v>
      </c>
      <c r="G58" s="1">
        <v>44618</v>
      </c>
      <c r="H58" s="90" t="s">
        <v>38</v>
      </c>
      <c r="I58" t="s">
        <v>1005</v>
      </c>
      <c r="J58">
        <v>50465.4522</v>
      </c>
      <c r="K58" s="2">
        <v>15432.86</v>
      </c>
      <c r="L58" s="90" t="s">
        <v>955</v>
      </c>
      <c r="M58" s="90"/>
      <c r="N58" s="91">
        <f t="shared" si="3"/>
        <v>44592</v>
      </c>
      <c r="O5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58" s="97" t="s">
        <v>26</v>
      </c>
      <c r="Q58" s="97" t="s">
        <v>132</v>
      </c>
      <c r="R58" s="90" t="s">
        <v>5</v>
      </c>
      <c r="V58" s="90"/>
    </row>
    <row r="59" spans="2:22" x14ac:dyDescent="0.25">
      <c r="B59" s="90" t="str">
        <f>Payments_Add[[#This Row],[BU]]</f>
        <v>NOUR</v>
      </c>
      <c r="C59" t="s">
        <v>1006</v>
      </c>
      <c r="D59" s="90" t="s">
        <v>1007</v>
      </c>
      <c r="E59" t="s">
        <v>333</v>
      </c>
      <c r="F59" s="91">
        <v>44620</v>
      </c>
      <c r="G59" s="1">
        <v>44620</v>
      </c>
      <c r="H59" s="90" t="s">
        <v>337</v>
      </c>
      <c r="I59" t="s">
        <v>970</v>
      </c>
      <c r="J59">
        <v>297500</v>
      </c>
      <c r="K59" s="2">
        <v>90978.59327217126</v>
      </c>
      <c r="L59" s="90" t="s">
        <v>955</v>
      </c>
      <c r="M59" s="90"/>
      <c r="N59" s="91">
        <f t="shared" si="3"/>
        <v>44592</v>
      </c>
      <c r="O5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59" s="97" t="s">
        <v>146</v>
      </c>
      <c r="Q59" s="97" t="s">
        <v>333</v>
      </c>
      <c r="R59" s="90" t="s">
        <v>5</v>
      </c>
      <c r="V59" s="90"/>
    </row>
    <row r="60" spans="2:22" x14ac:dyDescent="0.25">
      <c r="B60" s="90" t="str">
        <f>Payments_Add[[#This Row],[BU]]</f>
        <v>NOUR</v>
      </c>
      <c r="C60" t="s">
        <v>1006</v>
      </c>
      <c r="D60" s="90" t="s">
        <v>1007</v>
      </c>
      <c r="E60" t="s">
        <v>333</v>
      </c>
      <c r="F60" s="91">
        <v>44648</v>
      </c>
      <c r="G60" s="1">
        <v>44648</v>
      </c>
      <c r="H60" s="90" t="s">
        <v>337</v>
      </c>
      <c r="I60" t="s">
        <v>970</v>
      </c>
      <c r="J60">
        <v>297500</v>
      </c>
      <c r="K60" s="2">
        <v>90978.59327217126</v>
      </c>
      <c r="L60" s="90" t="s">
        <v>955</v>
      </c>
      <c r="M60" s="90"/>
      <c r="N60" s="91">
        <f t="shared" si="3"/>
        <v>44592</v>
      </c>
      <c r="O6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0" s="97" t="s">
        <v>146</v>
      </c>
      <c r="Q60" s="97" t="s">
        <v>333</v>
      </c>
      <c r="R60" s="90" t="s">
        <v>5</v>
      </c>
      <c r="V60" s="90"/>
    </row>
    <row r="61" spans="2:22" x14ac:dyDescent="0.25">
      <c r="B61" s="90" t="str">
        <f>Payments_Add[[#This Row],[BU]]</f>
        <v>NOUR</v>
      </c>
      <c r="C61" t="s">
        <v>1008</v>
      </c>
      <c r="D61" s="90" t="s">
        <v>1009</v>
      </c>
      <c r="E61" t="s">
        <v>965</v>
      </c>
      <c r="F61" s="91">
        <v>44510</v>
      </c>
      <c r="G61" s="1">
        <v>44600</v>
      </c>
      <c r="H61" s="90" t="s">
        <v>38</v>
      </c>
      <c r="I61" t="s">
        <v>129</v>
      </c>
      <c r="J61">
        <v>124817.8947</v>
      </c>
      <c r="K61" s="2">
        <v>38170.61</v>
      </c>
      <c r="L61" s="90" t="s">
        <v>955</v>
      </c>
      <c r="M61" s="90"/>
      <c r="N61" s="91">
        <f t="shared" si="3"/>
        <v>44592</v>
      </c>
      <c r="O6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61" s="97" t="s">
        <v>26</v>
      </c>
      <c r="Q61" s="97" t="s">
        <v>965</v>
      </c>
      <c r="R61" s="90" t="s">
        <v>5</v>
      </c>
      <c r="V61" s="90"/>
    </row>
    <row r="62" spans="2:22" x14ac:dyDescent="0.25">
      <c r="B62" s="90" t="str">
        <f>Payments_Add[[#This Row],[BU]]</f>
        <v>NOUR</v>
      </c>
      <c r="C62" t="s">
        <v>1008</v>
      </c>
      <c r="D62" s="90" t="s">
        <v>1009</v>
      </c>
      <c r="E62" t="s">
        <v>965</v>
      </c>
      <c r="F62" s="91">
        <v>44550</v>
      </c>
      <c r="G62" s="1">
        <v>44640</v>
      </c>
      <c r="H62" s="90" t="s">
        <v>38</v>
      </c>
      <c r="I62" t="s">
        <v>129</v>
      </c>
      <c r="J62">
        <v>128006.99490000001</v>
      </c>
      <c r="K62" s="2">
        <v>39145.870000000003</v>
      </c>
      <c r="L62" s="90" t="s">
        <v>955</v>
      </c>
      <c r="M62" s="90"/>
      <c r="N62" s="91">
        <f t="shared" si="3"/>
        <v>44592</v>
      </c>
      <c r="O6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62" s="97" t="s">
        <v>26</v>
      </c>
      <c r="Q62" s="97" t="s">
        <v>965</v>
      </c>
      <c r="R62" s="90" t="s">
        <v>5</v>
      </c>
      <c r="V62" s="90"/>
    </row>
    <row r="63" spans="2:22" x14ac:dyDescent="0.25">
      <c r="B63" s="90" t="str">
        <f>Payments_Add[[#This Row],[BU]]</f>
        <v>NOUR</v>
      </c>
      <c r="C63" t="s">
        <v>1010</v>
      </c>
      <c r="D63" s="90" t="s">
        <v>960</v>
      </c>
      <c r="F63" s="91">
        <v>44550</v>
      </c>
      <c r="G63" s="1">
        <v>44586</v>
      </c>
      <c r="H63" s="90" t="s">
        <v>337</v>
      </c>
      <c r="I63" t="s">
        <v>962</v>
      </c>
      <c r="J63">
        <v>7772.0959999999995</v>
      </c>
      <c r="K63" s="2">
        <v>2376.7877675840978</v>
      </c>
      <c r="L63" s="90" t="s">
        <v>955</v>
      </c>
      <c r="M63" s="90"/>
      <c r="N63" s="91">
        <f t="shared" si="3"/>
        <v>44592</v>
      </c>
      <c r="O6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63" s="97" t="s">
        <v>27</v>
      </c>
      <c r="Q63" s="97" t="s">
        <v>166</v>
      </c>
      <c r="R63" s="90" t="s">
        <v>5</v>
      </c>
      <c r="V63" s="90"/>
    </row>
    <row r="64" spans="2:22" x14ac:dyDescent="0.25">
      <c r="B64" s="90" t="str">
        <f>Payments_Add[[#This Row],[BU]]</f>
        <v>SND</v>
      </c>
      <c r="C64" t="s">
        <v>1011</v>
      </c>
      <c r="D64" s="90" t="s">
        <v>1012</v>
      </c>
      <c r="F64" s="91">
        <v>44593</v>
      </c>
      <c r="G64" s="1">
        <v>44620</v>
      </c>
      <c r="H64" s="90" t="s">
        <v>337</v>
      </c>
      <c r="I64" t="s">
        <v>970</v>
      </c>
      <c r="J64">
        <v>1000</v>
      </c>
      <c r="K64" s="2">
        <v>305.81039755351679</v>
      </c>
      <c r="L64" s="90" t="s">
        <v>338</v>
      </c>
      <c r="M64" s="90"/>
      <c r="N64" s="91">
        <f t="shared" si="3"/>
        <v>44592</v>
      </c>
      <c r="O6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64" s="97" t="s">
        <v>150</v>
      </c>
      <c r="Q64" s="97" t="s">
        <v>150</v>
      </c>
      <c r="R64" s="90" t="s">
        <v>5</v>
      </c>
      <c r="V64" s="90"/>
    </row>
    <row r="65" spans="2:23" x14ac:dyDescent="0.25">
      <c r="B65" s="90" t="str">
        <f>Payments_Add[[#This Row],[BU]]</f>
        <v>SND</v>
      </c>
      <c r="C65" t="s">
        <v>1011</v>
      </c>
      <c r="D65" s="90" t="s">
        <v>1012</v>
      </c>
      <c r="F65" s="91">
        <v>44621</v>
      </c>
      <c r="G65" s="1">
        <v>44651</v>
      </c>
      <c r="H65" s="90" t="s">
        <v>337</v>
      </c>
      <c r="I65" t="s">
        <v>970</v>
      </c>
      <c r="J65">
        <v>1000</v>
      </c>
      <c r="K65" s="2">
        <v>305.81039755351679</v>
      </c>
      <c r="L65" s="90" t="s">
        <v>338</v>
      </c>
      <c r="M65" s="90"/>
      <c r="N65" s="91">
        <f t="shared" si="3"/>
        <v>44592</v>
      </c>
      <c r="O6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5" s="97" t="s">
        <v>150</v>
      </c>
      <c r="Q65" s="97" t="s">
        <v>150</v>
      </c>
      <c r="R65" s="90" t="s">
        <v>5</v>
      </c>
      <c r="V65" s="90"/>
    </row>
    <row r="66" spans="2:23" x14ac:dyDescent="0.25">
      <c r="B66" s="90" t="str">
        <f>Payments_Add[[#This Row],[BU]]</f>
        <v>NOUR</v>
      </c>
      <c r="C66" t="s">
        <v>1011</v>
      </c>
      <c r="D66" s="90" t="s">
        <v>1012</v>
      </c>
      <c r="F66" s="91">
        <v>44593</v>
      </c>
      <c r="G66" s="1">
        <v>44620</v>
      </c>
      <c r="H66" s="90" t="s">
        <v>337</v>
      </c>
      <c r="I66" t="s">
        <v>970</v>
      </c>
      <c r="J66">
        <v>900</v>
      </c>
      <c r="K66" s="2">
        <v>275.22935779816515</v>
      </c>
      <c r="L66" s="90" t="s">
        <v>955</v>
      </c>
      <c r="M66" s="90"/>
      <c r="N66" s="91">
        <f t="shared" si="3"/>
        <v>44592</v>
      </c>
      <c r="O6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66" s="97" t="s">
        <v>150</v>
      </c>
      <c r="Q66" s="97" t="s">
        <v>150</v>
      </c>
      <c r="R66" s="90" t="s">
        <v>5</v>
      </c>
      <c r="V66" s="90"/>
    </row>
    <row r="67" spans="2:23" x14ac:dyDescent="0.25">
      <c r="B67" s="90" t="str">
        <f>Payments_Add[[#This Row],[BU]]</f>
        <v>NOUR</v>
      </c>
      <c r="C67" t="s">
        <v>1011</v>
      </c>
      <c r="D67" s="90" t="s">
        <v>1012</v>
      </c>
      <c r="F67" s="91">
        <v>44621</v>
      </c>
      <c r="G67" s="1">
        <v>44651</v>
      </c>
      <c r="H67" s="90" t="s">
        <v>337</v>
      </c>
      <c r="I67" t="s">
        <v>970</v>
      </c>
      <c r="J67">
        <v>900</v>
      </c>
      <c r="K67" s="2">
        <v>275.22935779816515</v>
      </c>
      <c r="L67" s="90" t="s">
        <v>955</v>
      </c>
      <c r="M67" s="90"/>
      <c r="N67" s="91">
        <f t="shared" si="3"/>
        <v>44592</v>
      </c>
      <c r="O6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7" s="97" t="s">
        <v>150</v>
      </c>
      <c r="Q67" s="97" t="s">
        <v>150</v>
      </c>
      <c r="R67" s="90" t="s">
        <v>5</v>
      </c>
      <c r="V67" s="90"/>
    </row>
    <row r="68" spans="2:23" x14ac:dyDescent="0.25">
      <c r="B68" s="90" t="str">
        <f>Payments_Add[[#This Row],[BU]]</f>
        <v>SND</v>
      </c>
      <c r="C68" t="s">
        <v>1013</v>
      </c>
      <c r="D68" s="90" t="s">
        <v>1014</v>
      </c>
      <c r="F68" s="91">
        <v>44593</v>
      </c>
      <c r="G68" s="1">
        <v>44620</v>
      </c>
      <c r="H68" s="90" t="s">
        <v>337</v>
      </c>
      <c r="I68" t="s">
        <v>970</v>
      </c>
      <c r="J68">
        <v>15000</v>
      </c>
      <c r="K68" s="2">
        <v>4587.1559633027518</v>
      </c>
      <c r="L68" s="90" t="s">
        <v>338</v>
      </c>
      <c r="M68" s="90"/>
      <c r="N68" s="91">
        <f t="shared" si="3"/>
        <v>44592</v>
      </c>
      <c r="O6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68" s="97" t="s">
        <v>150</v>
      </c>
      <c r="Q68" s="97" t="s">
        <v>150</v>
      </c>
      <c r="R68" s="90" t="s">
        <v>5</v>
      </c>
      <c r="V68" s="90"/>
    </row>
    <row r="69" spans="2:23" x14ac:dyDescent="0.25">
      <c r="B69" s="90" t="str">
        <f>Payments_Add[[#This Row],[BU]]</f>
        <v>SND</v>
      </c>
      <c r="C69" t="s">
        <v>1013</v>
      </c>
      <c r="D69" s="90" t="s">
        <v>1014</v>
      </c>
      <c r="F69" s="91">
        <v>44621</v>
      </c>
      <c r="G69" s="1">
        <v>44651</v>
      </c>
      <c r="H69" s="90" t="s">
        <v>337</v>
      </c>
      <c r="I69" t="s">
        <v>970</v>
      </c>
      <c r="J69">
        <v>15000</v>
      </c>
      <c r="K69" s="2">
        <v>4587.1559633027518</v>
      </c>
      <c r="L69" s="90" t="s">
        <v>338</v>
      </c>
      <c r="M69" s="90"/>
      <c r="N69" s="91">
        <f t="shared" si="3"/>
        <v>44592</v>
      </c>
      <c r="O6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69" s="97" t="s">
        <v>150</v>
      </c>
      <c r="Q69" s="97" t="s">
        <v>150</v>
      </c>
      <c r="R69" s="90" t="s">
        <v>5</v>
      </c>
      <c r="V69" s="90"/>
    </row>
    <row r="70" spans="2:23" x14ac:dyDescent="0.25">
      <c r="B70" s="90" t="str">
        <f>Payments_Add[[#This Row],[BU]]</f>
        <v>NOUR</v>
      </c>
      <c r="C70" t="s">
        <v>1013</v>
      </c>
      <c r="D70" s="90" t="s">
        <v>1014</v>
      </c>
      <c r="F70" s="91">
        <v>44593</v>
      </c>
      <c r="G70" s="1">
        <v>44620</v>
      </c>
      <c r="H70" s="90" t="s">
        <v>337</v>
      </c>
      <c r="I70" t="s">
        <v>970</v>
      </c>
      <c r="J70" s="2">
        <v>25000</v>
      </c>
      <c r="K70" s="2">
        <v>7645.2599388379203</v>
      </c>
      <c r="L70" s="90" t="s">
        <v>955</v>
      </c>
      <c r="M70" s="90"/>
      <c r="N70" s="91">
        <f t="shared" si="3"/>
        <v>44592</v>
      </c>
      <c r="O7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70" s="97" t="s">
        <v>150</v>
      </c>
      <c r="Q70" s="97" t="s">
        <v>150</v>
      </c>
      <c r="R70" s="90" t="s">
        <v>5</v>
      </c>
      <c r="V70" s="90"/>
      <c r="W70" s="90"/>
    </row>
    <row r="71" spans="2:23" s="90" customFormat="1" x14ac:dyDescent="0.25">
      <c r="B71" s="90" t="str">
        <f>Payments_Add[[#This Row],[BU]]</f>
        <v>NOUR</v>
      </c>
      <c r="C71" s="90" t="s">
        <v>1013</v>
      </c>
      <c r="D71" s="90" t="s">
        <v>1014</v>
      </c>
      <c r="F71" s="91">
        <v>44621</v>
      </c>
      <c r="G71" s="91">
        <v>44651</v>
      </c>
      <c r="H71" s="90" t="s">
        <v>337</v>
      </c>
      <c r="I71" s="90" t="s">
        <v>970</v>
      </c>
      <c r="J71" s="90">
        <v>25000</v>
      </c>
      <c r="K71" s="89">
        <v>7645.2599388379203</v>
      </c>
      <c r="L71" s="90" t="s">
        <v>955</v>
      </c>
      <c r="N71" s="91">
        <f t="shared" si="3"/>
        <v>44592</v>
      </c>
      <c r="O7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71" s="97" t="s">
        <v>150</v>
      </c>
      <c r="Q71" s="97" t="s">
        <v>150</v>
      </c>
      <c r="R71" s="90" t="s">
        <v>5</v>
      </c>
    </row>
    <row r="72" spans="2:23" x14ac:dyDescent="0.25">
      <c r="B72" s="90" t="str">
        <f>Payments_Add[[#This Row],[BU]]</f>
        <v>NOUR</v>
      </c>
      <c r="C72" s="90" t="s">
        <v>1013</v>
      </c>
      <c r="D72" s="90" t="s">
        <v>1015</v>
      </c>
      <c r="E72" s="90"/>
      <c r="F72" s="91">
        <v>44593</v>
      </c>
      <c r="G72" s="91">
        <v>44620</v>
      </c>
      <c r="H72" s="90" t="s">
        <v>337</v>
      </c>
      <c r="I72" s="90" t="s">
        <v>970</v>
      </c>
      <c r="J72" s="90">
        <v>7000</v>
      </c>
      <c r="K72" s="2">
        <v>2140.672782874618</v>
      </c>
      <c r="L72" s="90" t="s">
        <v>955</v>
      </c>
      <c r="M72" s="90"/>
      <c r="N72" s="91">
        <f t="shared" si="3"/>
        <v>44592</v>
      </c>
      <c r="O7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72" s="97" t="s">
        <v>150</v>
      </c>
      <c r="Q72" s="97" t="s">
        <v>150</v>
      </c>
      <c r="R72" s="90" t="s">
        <v>5</v>
      </c>
    </row>
    <row r="73" spans="2:23" x14ac:dyDescent="0.25">
      <c r="B73" s="90" t="str">
        <f>Payments_Add[[#This Row],[BU]]</f>
        <v>NOUR</v>
      </c>
      <c r="C73" s="90" t="s">
        <v>1013</v>
      </c>
      <c r="D73" s="90" t="s">
        <v>1015</v>
      </c>
      <c r="E73" s="90"/>
      <c r="F73" s="91">
        <v>44621</v>
      </c>
      <c r="G73" s="91">
        <v>44651</v>
      </c>
      <c r="H73" s="90" t="s">
        <v>337</v>
      </c>
      <c r="I73" s="90" t="s">
        <v>970</v>
      </c>
      <c r="J73" s="90">
        <v>7000</v>
      </c>
      <c r="K73" s="2">
        <v>2140.672782874618</v>
      </c>
      <c r="L73" s="90" t="s">
        <v>955</v>
      </c>
      <c r="M73" s="90"/>
      <c r="N73" s="91">
        <f t="shared" si="3"/>
        <v>44592</v>
      </c>
      <c r="O7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73" s="97" t="s">
        <v>150</v>
      </c>
      <c r="Q73" s="97" t="s">
        <v>150</v>
      </c>
      <c r="R73" s="90" t="s">
        <v>5</v>
      </c>
    </row>
    <row r="74" spans="2:23" x14ac:dyDescent="0.25">
      <c r="B74" s="90" t="str">
        <f>Payments_Add[[#This Row],[BU]]</f>
        <v>SND</v>
      </c>
      <c r="C74" t="s">
        <v>1013</v>
      </c>
      <c r="D74" s="97" t="s">
        <v>1015</v>
      </c>
      <c r="F74" s="91">
        <v>44593</v>
      </c>
      <c r="G74" s="91">
        <v>44620</v>
      </c>
      <c r="H74" s="90" t="s">
        <v>337</v>
      </c>
      <c r="I74" t="s">
        <v>970</v>
      </c>
      <c r="J74">
        <v>2000</v>
      </c>
      <c r="K74" s="2">
        <v>611.62079510703359</v>
      </c>
      <c r="L74" s="90" t="s">
        <v>338</v>
      </c>
      <c r="N74" s="91">
        <f t="shared" si="3"/>
        <v>44592</v>
      </c>
      <c r="O7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74" s="97" t="s">
        <v>150</v>
      </c>
      <c r="Q74" s="97" t="s">
        <v>150</v>
      </c>
      <c r="R74" s="90" t="s">
        <v>5</v>
      </c>
    </row>
    <row r="75" spans="2:23" x14ac:dyDescent="0.25">
      <c r="B75" s="90" t="str">
        <f>Payments_Add[[#This Row],[BU]]</f>
        <v>SND</v>
      </c>
      <c r="C75" t="s">
        <v>1013</v>
      </c>
      <c r="D75" s="97" t="s">
        <v>1015</v>
      </c>
      <c r="F75" s="91">
        <v>44621</v>
      </c>
      <c r="G75" s="91">
        <v>44651</v>
      </c>
      <c r="H75" s="90" t="s">
        <v>337</v>
      </c>
      <c r="I75" t="s">
        <v>970</v>
      </c>
      <c r="J75">
        <v>2000</v>
      </c>
      <c r="K75" s="2">
        <v>611.62079510703359</v>
      </c>
      <c r="L75" s="90" t="s">
        <v>338</v>
      </c>
      <c r="N75" s="91">
        <f t="shared" si="3"/>
        <v>44592</v>
      </c>
      <c r="O7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75" s="97" t="s">
        <v>150</v>
      </c>
      <c r="Q75" s="97" t="s">
        <v>150</v>
      </c>
      <c r="R75" s="90" t="s">
        <v>5</v>
      </c>
    </row>
    <row r="76" spans="2:23" x14ac:dyDescent="0.25">
      <c r="B76" s="90" t="str">
        <f>Payments_Add[[#This Row],[BU]]</f>
        <v>NOUR</v>
      </c>
      <c r="C76" t="s">
        <v>1016</v>
      </c>
      <c r="D76" s="97" t="s">
        <v>960</v>
      </c>
      <c r="F76" s="91">
        <v>44593</v>
      </c>
      <c r="G76" s="91">
        <v>44620</v>
      </c>
      <c r="H76" s="90" t="s">
        <v>337</v>
      </c>
      <c r="I76" t="s">
        <v>970</v>
      </c>
      <c r="J76">
        <v>30000</v>
      </c>
      <c r="K76" s="2">
        <v>9174.3119266055037</v>
      </c>
      <c r="L76" s="90" t="s">
        <v>955</v>
      </c>
      <c r="N76" s="91">
        <f t="shared" si="3"/>
        <v>44592</v>
      </c>
      <c r="O7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76" s="97" t="s">
        <v>27</v>
      </c>
      <c r="Q76" s="97" t="s">
        <v>166</v>
      </c>
      <c r="R76" s="90" t="s">
        <v>5</v>
      </c>
    </row>
    <row r="77" spans="2:23" x14ac:dyDescent="0.25">
      <c r="B77" s="90" t="str">
        <f>Payments_Add[[#This Row],[BU]]</f>
        <v>NOUR</v>
      </c>
      <c r="C77" t="s">
        <v>1016</v>
      </c>
      <c r="D77" s="97" t="s">
        <v>960</v>
      </c>
      <c r="F77" s="91">
        <v>44621</v>
      </c>
      <c r="G77" s="91">
        <v>44651</v>
      </c>
      <c r="H77" s="90" t="s">
        <v>337</v>
      </c>
      <c r="I77" t="s">
        <v>970</v>
      </c>
      <c r="J77">
        <v>30000</v>
      </c>
      <c r="K77" s="2">
        <v>9174.3119266055037</v>
      </c>
      <c r="L77" s="90" t="s">
        <v>955</v>
      </c>
      <c r="N77" s="91">
        <f t="shared" si="3"/>
        <v>44592</v>
      </c>
      <c r="O7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77" s="97" t="s">
        <v>27</v>
      </c>
      <c r="Q77" s="97" t="s">
        <v>166</v>
      </c>
      <c r="R77" s="90" t="s">
        <v>5</v>
      </c>
    </row>
    <row r="78" spans="2:23" x14ac:dyDescent="0.25">
      <c r="B78" s="90" t="str">
        <f>Payments_Add[[#This Row],[BU]]</f>
        <v>NOUR</v>
      </c>
      <c r="C78" t="s">
        <v>1017</v>
      </c>
      <c r="D78" s="97" t="s">
        <v>1018</v>
      </c>
      <c r="F78" s="91">
        <v>44538</v>
      </c>
      <c r="G78" s="91">
        <v>44597</v>
      </c>
      <c r="H78" s="90" t="s">
        <v>337</v>
      </c>
      <c r="I78" t="s">
        <v>973</v>
      </c>
      <c r="J78">
        <v>7892.1210000000001</v>
      </c>
      <c r="K78" s="2">
        <v>2413.4926605504588</v>
      </c>
      <c r="L78" s="90" t="s">
        <v>955</v>
      </c>
      <c r="N78" s="91">
        <f t="shared" si="3"/>
        <v>44592</v>
      </c>
      <c r="O7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78" s="97" t="s">
        <v>154</v>
      </c>
      <c r="Q78" s="97" t="s">
        <v>154</v>
      </c>
      <c r="R78" s="90" t="s">
        <v>5</v>
      </c>
    </row>
    <row r="79" spans="2:23" x14ac:dyDescent="0.25">
      <c r="B79" s="90" t="str">
        <f>Payments_Add[[#This Row],[BU]]</f>
        <v>NOUR</v>
      </c>
      <c r="C79" t="s">
        <v>1017</v>
      </c>
      <c r="D79" s="97" t="s">
        <v>1018</v>
      </c>
      <c r="F79" s="91">
        <v>44574</v>
      </c>
      <c r="G79" s="91">
        <v>44645</v>
      </c>
      <c r="H79" s="90" t="s">
        <v>337</v>
      </c>
      <c r="I79" t="s">
        <v>962</v>
      </c>
      <c r="J79">
        <v>1565.5830000000001</v>
      </c>
      <c r="K79" s="2">
        <v>478.77155963302755</v>
      </c>
      <c r="L79" s="90" t="s">
        <v>955</v>
      </c>
      <c r="N79" s="91">
        <f t="shared" si="3"/>
        <v>44592</v>
      </c>
      <c r="O7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79" s="97" t="s">
        <v>154</v>
      </c>
      <c r="Q79" s="97" t="s">
        <v>154</v>
      </c>
      <c r="R79" s="90" t="s">
        <v>5</v>
      </c>
    </row>
    <row r="80" spans="2:23" x14ac:dyDescent="0.25">
      <c r="B80" s="90" t="str">
        <f>Payments_Add[[#This Row],[BU]]</f>
        <v>NOUR</v>
      </c>
      <c r="C80" t="s">
        <v>1019</v>
      </c>
      <c r="D80" s="97" t="s">
        <v>1020</v>
      </c>
      <c r="E80" t="s">
        <v>317</v>
      </c>
      <c r="F80" s="91">
        <v>44620</v>
      </c>
      <c r="G80" s="91">
        <v>44620</v>
      </c>
      <c r="H80" s="90" t="s">
        <v>337</v>
      </c>
      <c r="I80" t="s">
        <v>970</v>
      </c>
      <c r="J80">
        <v>200000</v>
      </c>
      <c r="K80" s="2">
        <v>61162.079510703363</v>
      </c>
      <c r="L80" s="90" t="s">
        <v>955</v>
      </c>
      <c r="N80" s="91">
        <f t="shared" si="3"/>
        <v>44592</v>
      </c>
      <c r="O8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0" s="97" t="s">
        <v>30</v>
      </c>
      <c r="Q80" s="97" t="s">
        <v>135</v>
      </c>
      <c r="R80" s="90" t="s">
        <v>5</v>
      </c>
    </row>
    <row r="81" spans="2:18" x14ac:dyDescent="0.25">
      <c r="B81" s="90" t="str">
        <f>Payments_Add[[#This Row],[BU]]</f>
        <v>SND</v>
      </c>
      <c r="C81" t="s">
        <v>1019</v>
      </c>
      <c r="D81" s="97" t="s">
        <v>1020</v>
      </c>
      <c r="E81" t="s">
        <v>317</v>
      </c>
      <c r="F81" s="91">
        <v>44620</v>
      </c>
      <c r="G81" s="91">
        <v>44620</v>
      </c>
      <c r="H81" s="90" t="s">
        <v>337</v>
      </c>
      <c r="I81" t="s">
        <v>970</v>
      </c>
      <c r="J81">
        <v>40000</v>
      </c>
      <c r="K81" s="2">
        <v>12232.415902140672</v>
      </c>
      <c r="L81" s="90" t="s">
        <v>338</v>
      </c>
      <c r="N81" s="91">
        <f t="shared" si="3"/>
        <v>44592</v>
      </c>
      <c r="O8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1" s="97" t="s">
        <v>30</v>
      </c>
      <c r="Q81" s="97" t="s">
        <v>135</v>
      </c>
      <c r="R81" s="90" t="s">
        <v>5</v>
      </c>
    </row>
    <row r="82" spans="2:18" x14ac:dyDescent="0.25">
      <c r="B82" s="90" t="str">
        <f>Payments_Add[[#This Row],[BU]]</f>
        <v>NOUR</v>
      </c>
      <c r="C82" t="s">
        <v>1019</v>
      </c>
      <c r="D82" s="97" t="s">
        <v>1020</v>
      </c>
      <c r="E82" t="s">
        <v>317</v>
      </c>
      <c r="F82" s="91">
        <v>44648</v>
      </c>
      <c r="G82" s="91">
        <v>44648</v>
      </c>
      <c r="H82" s="90" t="s">
        <v>337</v>
      </c>
      <c r="I82" t="s">
        <v>970</v>
      </c>
      <c r="J82">
        <v>200000</v>
      </c>
      <c r="K82" s="2">
        <v>61162.079510703363</v>
      </c>
      <c r="L82" s="90" t="s">
        <v>955</v>
      </c>
      <c r="N82" s="91">
        <f t="shared" si="3"/>
        <v>44592</v>
      </c>
      <c r="O8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82" s="97" t="s">
        <v>30</v>
      </c>
      <c r="Q82" s="97" t="s">
        <v>135</v>
      </c>
      <c r="R82" s="90" t="s">
        <v>5</v>
      </c>
    </row>
    <row r="83" spans="2:18" x14ac:dyDescent="0.25">
      <c r="B83" s="90" t="str">
        <f>Payments_Add[[#This Row],[BU]]</f>
        <v>SND</v>
      </c>
      <c r="C83" t="s">
        <v>1019</v>
      </c>
      <c r="D83" s="97" t="s">
        <v>1020</v>
      </c>
      <c r="E83" t="s">
        <v>317</v>
      </c>
      <c r="F83" s="91">
        <v>44648</v>
      </c>
      <c r="G83" s="91">
        <v>44648</v>
      </c>
      <c r="H83" s="90" t="s">
        <v>337</v>
      </c>
      <c r="I83" t="s">
        <v>970</v>
      </c>
      <c r="J83">
        <v>40000</v>
      </c>
      <c r="K83" s="2">
        <v>12232.415902140672</v>
      </c>
      <c r="L83" s="90" t="s">
        <v>338</v>
      </c>
      <c r="N83" s="91">
        <f t="shared" si="3"/>
        <v>44592</v>
      </c>
      <c r="O8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83" s="97" t="s">
        <v>30</v>
      </c>
      <c r="Q83" s="97" t="s">
        <v>135</v>
      </c>
      <c r="R83" s="90" t="s">
        <v>5</v>
      </c>
    </row>
    <row r="84" spans="2:18" x14ac:dyDescent="0.25">
      <c r="B84" s="90" t="str">
        <f>Payments_Add[[#This Row],[BU]]</f>
        <v>NOUR</v>
      </c>
      <c r="C84" t="s">
        <v>1021</v>
      </c>
      <c r="D84" s="97" t="s">
        <v>981</v>
      </c>
      <c r="F84" s="91">
        <v>44551</v>
      </c>
      <c r="G84" s="91">
        <v>44597</v>
      </c>
      <c r="H84" s="90" t="s">
        <v>337</v>
      </c>
      <c r="I84" t="s">
        <v>962</v>
      </c>
      <c r="J84">
        <v>345.7</v>
      </c>
      <c r="K84" s="2">
        <v>105.71865443425077</v>
      </c>
      <c r="L84" s="90" t="s">
        <v>955</v>
      </c>
      <c r="N84" s="91">
        <f t="shared" si="3"/>
        <v>44592</v>
      </c>
      <c r="O8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84" s="97" t="s">
        <v>150</v>
      </c>
      <c r="Q84" s="97" t="s">
        <v>150</v>
      </c>
      <c r="R84" s="90" t="s">
        <v>5</v>
      </c>
    </row>
    <row r="85" spans="2:18" x14ac:dyDescent="0.25">
      <c r="B85" s="90" t="str">
        <f>Payments_Add[[#This Row],[BU]]</f>
        <v>NOUR</v>
      </c>
      <c r="C85" t="s">
        <v>1021</v>
      </c>
      <c r="D85" s="97" t="s">
        <v>981</v>
      </c>
      <c r="F85" s="91">
        <v>44574</v>
      </c>
      <c r="G85" s="91">
        <v>44625</v>
      </c>
      <c r="H85" s="90" t="s">
        <v>337</v>
      </c>
      <c r="I85" t="s">
        <v>962</v>
      </c>
      <c r="J85">
        <v>1708.8389999999999</v>
      </c>
      <c r="K85" s="2">
        <v>522.58073394495409</v>
      </c>
      <c r="L85" s="90" t="s">
        <v>955</v>
      </c>
      <c r="N85" s="91">
        <f t="shared" si="3"/>
        <v>44592</v>
      </c>
      <c r="O8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5" s="97" t="s">
        <v>150</v>
      </c>
      <c r="Q85" s="97" t="s">
        <v>150</v>
      </c>
      <c r="R85" s="90" t="s">
        <v>5</v>
      </c>
    </row>
    <row r="86" spans="2:18" x14ac:dyDescent="0.25">
      <c r="B86" s="90" t="str">
        <f>Payments_Add[[#This Row],[BU]]</f>
        <v>NOUR</v>
      </c>
      <c r="C86" t="s">
        <v>1021</v>
      </c>
      <c r="D86" s="97" t="s">
        <v>981</v>
      </c>
      <c r="F86" s="91">
        <v>44580</v>
      </c>
      <c r="G86" s="91">
        <v>44635</v>
      </c>
      <c r="H86" s="90" t="s">
        <v>337</v>
      </c>
      <c r="I86" t="s">
        <v>962</v>
      </c>
      <c r="J86">
        <v>488.5</v>
      </c>
      <c r="K86" s="2">
        <v>149.38837920489297</v>
      </c>
      <c r="L86" s="90" t="s">
        <v>955</v>
      </c>
      <c r="N86" s="91">
        <f t="shared" si="3"/>
        <v>44592</v>
      </c>
      <c r="O8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86" s="97" t="s">
        <v>150</v>
      </c>
      <c r="Q86" s="97" t="s">
        <v>150</v>
      </c>
      <c r="R86" s="90" t="s">
        <v>5</v>
      </c>
    </row>
    <row r="87" spans="2:18" x14ac:dyDescent="0.25">
      <c r="B87" s="90" t="str">
        <f>Payments_Add[[#This Row],[BU]]</f>
        <v>NOUR</v>
      </c>
      <c r="C87" t="s">
        <v>1022</v>
      </c>
      <c r="D87" s="97" t="s">
        <v>1023</v>
      </c>
      <c r="F87" s="91">
        <v>44560</v>
      </c>
      <c r="G87" s="91">
        <v>44597</v>
      </c>
      <c r="H87" s="90" t="s">
        <v>337</v>
      </c>
      <c r="I87" t="s">
        <v>973</v>
      </c>
      <c r="J87">
        <v>5987.2749999999996</v>
      </c>
      <c r="K87" s="2">
        <v>1830.9709480122324</v>
      </c>
      <c r="L87" s="90" t="s">
        <v>955</v>
      </c>
      <c r="N87" s="91">
        <f t="shared" si="3"/>
        <v>44592</v>
      </c>
      <c r="O8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87" s="97" t="s">
        <v>154</v>
      </c>
      <c r="Q87" s="97" t="s">
        <v>154</v>
      </c>
      <c r="R87" s="90" t="s">
        <v>5</v>
      </c>
    </row>
    <row r="88" spans="2:18" x14ac:dyDescent="0.25">
      <c r="B88" s="90" t="str">
        <f>Payments_Add[[#This Row],[BU]]</f>
        <v>NBI</v>
      </c>
      <c r="C88" t="s">
        <v>1024</v>
      </c>
      <c r="D88" s="97" t="s">
        <v>28</v>
      </c>
      <c r="E88" t="s">
        <v>138</v>
      </c>
      <c r="F88" s="91">
        <v>44620</v>
      </c>
      <c r="G88" s="91">
        <v>44620</v>
      </c>
      <c r="H88" s="90" t="s">
        <v>337</v>
      </c>
      <c r="I88" t="s">
        <v>970</v>
      </c>
      <c r="J88" s="158">
        <v>5200</v>
      </c>
      <c r="K88" s="2">
        <f>+Payments_Add[[#This Row],[Сума във Валута]]/3.27</f>
        <v>1590.2140672782875</v>
      </c>
      <c r="L88" s="90" t="s">
        <v>1025</v>
      </c>
      <c r="N88" s="91">
        <f t="shared" si="3"/>
        <v>44592</v>
      </c>
      <c r="O8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88" s="97" t="s">
        <v>28</v>
      </c>
      <c r="Q88" s="97" t="s">
        <v>171</v>
      </c>
      <c r="R88" s="90" t="s">
        <v>5</v>
      </c>
    </row>
    <row r="89" spans="2:18" x14ac:dyDescent="0.25">
      <c r="B89" s="90" t="str">
        <f>Payments_Add[[#This Row],[BU]]</f>
        <v>NBI</v>
      </c>
      <c r="C89" t="s">
        <v>1024</v>
      </c>
      <c r="D89" s="97" t="s">
        <v>28</v>
      </c>
      <c r="E89" t="s">
        <v>138</v>
      </c>
      <c r="F89" s="91">
        <v>44651</v>
      </c>
      <c r="G89" s="91">
        <v>44651</v>
      </c>
      <c r="H89" s="90" t="s">
        <v>337</v>
      </c>
      <c r="I89" t="s">
        <v>970</v>
      </c>
      <c r="J89" s="158">
        <v>5200</v>
      </c>
      <c r="K89" s="2">
        <f>+Payments_Add[[#This Row],[Сума във Валута]]/3.27</f>
        <v>1590.2140672782875</v>
      </c>
      <c r="L89" s="90" t="s">
        <v>1025</v>
      </c>
      <c r="N89" s="91">
        <f t="shared" si="3"/>
        <v>44592</v>
      </c>
      <c r="O8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89" s="97" t="s">
        <v>28</v>
      </c>
      <c r="Q89" s="97" t="s">
        <v>171</v>
      </c>
      <c r="R89" s="90" t="s">
        <v>5</v>
      </c>
    </row>
    <row r="90" spans="2:18" x14ac:dyDescent="0.25">
      <c r="B90" s="90" t="str">
        <f>Payments_Add[[#This Row],[BU]]</f>
        <v>NOUR</v>
      </c>
      <c r="C90" t="s">
        <v>1026</v>
      </c>
      <c r="D90" s="97" t="s">
        <v>28</v>
      </c>
      <c r="E90" t="s">
        <v>138</v>
      </c>
      <c r="F90" s="91">
        <v>44620</v>
      </c>
      <c r="G90" s="91">
        <v>44620</v>
      </c>
      <c r="H90" s="90" t="s">
        <v>337</v>
      </c>
      <c r="I90" t="s">
        <v>970</v>
      </c>
      <c r="J90" s="158">
        <v>190000</v>
      </c>
      <c r="K90" s="2">
        <f>+Payments_Add[[#This Row],[Сума във Валута]]/3.27</f>
        <v>58103.975535168196</v>
      </c>
      <c r="L90" s="90" t="s">
        <v>955</v>
      </c>
      <c r="N90" s="91">
        <f t="shared" si="3"/>
        <v>44592</v>
      </c>
      <c r="O9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90" s="97" t="s">
        <v>28</v>
      </c>
      <c r="Q90" s="97" t="s">
        <v>171</v>
      </c>
      <c r="R90" s="90" t="s">
        <v>5</v>
      </c>
    </row>
    <row r="91" spans="2:18" x14ac:dyDescent="0.25">
      <c r="B91" s="90" t="str">
        <f>Payments_Add[[#This Row],[BU]]</f>
        <v>NOUR</v>
      </c>
      <c r="C91" t="s">
        <v>1026</v>
      </c>
      <c r="D91" s="97" t="s">
        <v>28</v>
      </c>
      <c r="E91" t="s">
        <v>138</v>
      </c>
      <c r="F91" s="91">
        <v>44651</v>
      </c>
      <c r="G91" s="91">
        <v>44651</v>
      </c>
      <c r="H91" s="90" t="s">
        <v>337</v>
      </c>
      <c r="I91" t="s">
        <v>970</v>
      </c>
      <c r="J91" s="158">
        <v>190000</v>
      </c>
      <c r="K91" s="2">
        <f>+Payments_Add[[#This Row],[Сума във Валута]]/3.27</f>
        <v>58103.975535168196</v>
      </c>
      <c r="L91" s="90" t="s">
        <v>955</v>
      </c>
      <c r="N91" s="91">
        <f t="shared" si="3"/>
        <v>44592</v>
      </c>
      <c r="O9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1" s="97" t="s">
        <v>28</v>
      </c>
      <c r="Q91" s="97" t="s">
        <v>171</v>
      </c>
      <c r="R91" s="90" t="s">
        <v>5</v>
      </c>
    </row>
    <row r="92" spans="2:18" x14ac:dyDescent="0.25">
      <c r="B92" s="90" t="str">
        <f>Payments_Add[[#This Row],[BU]]</f>
        <v>SND</v>
      </c>
      <c r="C92" t="s">
        <v>1027</v>
      </c>
      <c r="D92" s="97" t="s">
        <v>28</v>
      </c>
      <c r="E92" t="s">
        <v>138</v>
      </c>
      <c r="F92" s="91">
        <v>44620</v>
      </c>
      <c r="G92" s="91">
        <v>44620</v>
      </c>
      <c r="H92" s="90" t="s">
        <v>337</v>
      </c>
      <c r="I92" t="s">
        <v>970</v>
      </c>
      <c r="J92" s="158">
        <v>45000</v>
      </c>
      <c r="K92" s="2">
        <f>+Payments_Add[[#This Row],[Сума във Валута]]/3.27</f>
        <v>13761.467889908257</v>
      </c>
      <c r="L92" s="90" t="s">
        <v>338</v>
      </c>
      <c r="N92" s="91">
        <f t="shared" si="3"/>
        <v>44592</v>
      </c>
      <c r="O9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92" s="97" t="s">
        <v>28</v>
      </c>
      <c r="Q92" s="97" t="s">
        <v>171</v>
      </c>
      <c r="R92" s="90" t="s">
        <v>5</v>
      </c>
    </row>
    <row r="93" spans="2:18" x14ac:dyDescent="0.25">
      <c r="B93" s="90" t="str">
        <f>Payments_Add[[#This Row],[BU]]</f>
        <v>SND</v>
      </c>
      <c r="C93" t="s">
        <v>1027</v>
      </c>
      <c r="D93" s="97" t="s">
        <v>28</v>
      </c>
      <c r="E93" t="s">
        <v>138</v>
      </c>
      <c r="F93" s="91">
        <v>44651</v>
      </c>
      <c r="G93" s="91">
        <v>44651</v>
      </c>
      <c r="H93" s="90" t="s">
        <v>337</v>
      </c>
      <c r="I93" t="s">
        <v>970</v>
      </c>
      <c r="J93" s="158">
        <v>45000</v>
      </c>
      <c r="K93" s="2">
        <f>+Payments_Add[[#This Row],[Сума във Валута]]/3.27</f>
        <v>13761.467889908257</v>
      </c>
      <c r="L93" s="90" t="s">
        <v>338</v>
      </c>
      <c r="N93" s="91">
        <f t="shared" si="3"/>
        <v>44592</v>
      </c>
      <c r="O9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3" s="97" t="s">
        <v>28</v>
      </c>
      <c r="Q93" s="97" t="s">
        <v>171</v>
      </c>
      <c r="R93" s="90" t="s">
        <v>5</v>
      </c>
    </row>
    <row r="94" spans="2:18" x14ac:dyDescent="0.25">
      <c r="B94" s="90" t="str">
        <f>Payments_Add[[#This Row],[BU]]</f>
        <v>TIP</v>
      </c>
      <c r="C94" t="s">
        <v>1028</v>
      </c>
      <c r="D94" s="97" t="s">
        <v>28</v>
      </c>
      <c r="E94" t="s">
        <v>138</v>
      </c>
      <c r="F94" s="91">
        <v>44620</v>
      </c>
      <c r="G94" s="91">
        <v>44620</v>
      </c>
      <c r="H94" s="90" t="s">
        <v>337</v>
      </c>
      <c r="I94" t="s">
        <v>970</v>
      </c>
      <c r="J94" s="158">
        <v>3000</v>
      </c>
      <c r="K94" s="2">
        <f>+Payments_Add[[#This Row],[Сума във Валута]]/3.27</f>
        <v>917.43119266055044</v>
      </c>
      <c r="L94" s="90" t="s">
        <v>1002</v>
      </c>
      <c r="N94" s="91">
        <f t="shared" si="3"/>
        <v>44592</v>
      </c>
      <c r="O9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94" s="97" t="s">
        <v>28</v>
      </c>
      <c r="Q94" s="97" t="s">
        <v>171</v>
      </c>
      <c r="R94" s="90" t="s">
        <v>5</v>
      </c>
    </row>
    <row r="95" spans="2:18" x14ac:dyDescent="0.25">
      <c r="B95" s="90" t="str">
        <f>Payments_Add[[#This Row],[BU]]</f>
        <v>TIP</v>
      </c>
      <c r="C95" t="s">
        <v>1028</v>
      </c>
      <c r="D95" s="97" t="s">
        <v>28</v>
      </c>
      <c r="E95" t="s">
        <v>138</v>
      </c>
      <c r="F95" s="91">
        <v>44651</v>
      </c>
      <c r="G95" s="91">
        <v>44651</v>
      </c>
      <c r="H95" s="90" t="s">
        <v>337</v>
      </c>
      <c r="I95" t="s">
        <v>970</v>
      </c>
      <c r="J95" s="158">
        <v>3000</v>
      </c>
      <c r="K95" s="2">
        <f>+Payments_Add[[#This Row],[Сума във Валута]]/3.27</f>
        <v>917.43119266055044</v>
      </c>
      <c r="L95" s="90" t="s">
        <v>1002</v>
      </c>
      <c r="N95" s="91">
        <f t="shared" si="3"/>
        <v>44592</v>
      </c>
      <c r="O9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5" s="97" t="s">
        <v>28</v>
      </c>
      <c r="Q95" s="97" t="s">
        <v>171</v>
      </c>
      <c r="R95" s="90" t="s">
        <v>5</v>
      </c>
    </row>
    <row r="96" spans="2:18" x14ac:dyDescent="0.25">
      <c r="B96" s="90" t="str">
        <f>Payments_Add[[#This Row],[BU]]</f>
        <v>NOUR</v>
      </c>
      <c r="C96" t="s">
        <v>1029</v>
      </c>
      <c r="D96" s="97" t="s">
        <v>981</v>
      </c>
      <c r="F96" s="91">
        <v>44593</v>
      </c>
      <c r="G96" s="91">
        <v>44620</v>
      </c>
      <c r="H96" s="90" t="s">
        <v>337</v>
      </c>
      <c r="I96" t="s">
        <v>970</v>
      </c>
      <c r="J96">
        <v>30000</v>
      </c>
      <c r="K96" s="2">
        <v>9174.3119266055037</v>
      </c>
      <c r="L96" s="90" t="s">
        <v>955</v>
      </c>
      <c r="N96" s="91">
        <f t="shared" si="3"/>
        <v>44592</v>
      </c>
      <c r="O9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96" s="97" t="s">
        <v>150</v>
      </c>
      <c r="Q96" s="97" t="s">
        <v>150</v>
      </c>
      <c r="R96" s="90" t="s">
        <v>5</v>
      </c>
    </row>
    <row r="97" spans="2:19" x14ac:dyDescent="0.25">
      <c r="B97" s="90" t="str">
        <f>Payments_Add[[#This Row],[BU]]</f>
        <v>NOUR</v>
      </c>
      <c r="C97" t="s">
        <v>1029</v>
      </c>
      <c r="D97" s="97" t="s">
        <v>981</v>
      </c>
      <c r="F97" s="91">
        <v>44621</v>
      </c>
      <c r="G97" s="91">
        <v>44651</v>
      </c>
      <c r="H97" s="90" t="s">
        <v>337</v>
      </c>
      <c r="I97" t="s">
        <v>970</v>
      </c>
      <c r="J97">
        <v>30000</v>
      </c>
      <c r="K97" s="2">
        <v>9174.3119266055037</v>
      </c>
      <c r="L97" s="90" t="s">
        <v>955</v>
      </c>
      <c r="N97" s="91">
        <f t="shared" si="3"/>
        <v>44592</v>
      </c>
      <c r="O9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97" s="97" t="s">
        <v>150</v>
      </c>
      <c r="Q97" s="97" t="s">
        <v>150</v>
      </c>
      <c r="R97" s="90" t="s">
        <v>5</v>
      </c>
    </row>
    <row r="98" spans="2:19" x14ac:dyDescent="0.25">
      <c r="B98" s="90" t="str">
        <f>Payments_Add[[#This Row],[BU]]</f>
        <v>NOUR</v>
      </c>
      <c r="C98" t="s">
        <v>1030</v>
      </c>
      <c r="D98" s="97" t="s">
        <v>1031</v>
      </c>
      <c r="F98" s="91">
        <v>44550</v>
      </c>
      <c r="G98" s="91">
        <v>44635</v>
      </c>
      <c r="H98" s="90" t="s">
        <v>337</v>
      </c>
      <c r="I98" t="s">
        <v>962</v>
      </c>
      <c r="J98">
        <v>545.096</v>
      </c>
      <c r="K98" s="2">
        <v>166.69602446483179</v>
      </c>
      <c r="L98" s="90" t="s">
        <v>955</v>
      </c>
      <c r="N98" s="91">
        <f t="shared" si="3"/>
        <v>44592</v>
      </c>
      <c r="O9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98" s="97" t="s">
        <v>27</v>
      </c>
      <c r="Q98" s="97" t="s">
        <v>27</v>
      </c>
      <c r="R98" s="90" t="s">
        <v>5</v>
      </c>
    </row>
    <row r="99" spans="2:19" x14ac:dyDescent="0.25">
      <c r="B99" s="90" t="str">
        <f>Payments_Add[[#This Row],[BU]]</f>
        <v>NOUR</v>
      </c>
      <c r="C99" t="s">
        <v>1032</v>
      </c>
      <c r="D99" s="97" t="s">
        <v>1033</v>
      </c>
      <c r="F99" s="91">
        <v>44593</v>
      </c>
      <c r="G99" s="91">
        <v>44593</v>
      </c>
      <c r="H99" s="90" t="s">
        <v>337</v>
      </c>
      <c r="I99" t="s">
        <v>970</v>
      </c>
      <c r="J99">
        <v>10000</v>
      </c>
      <c r="K99" s="2">
        <v>3058.103975535168</v>
      </c>
      <c r="L99" s="90" t="s">
        <v>955</v>
      </c>
      <c r="N99" s="91">
        <f t="shared" si="3"/>
        <v>44592</v>
      </c>
      <c r="O9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99" s="97" t="s">
        <v>31</v>
      </c>
      <c r="Q99" s="97" t="s">
        <v>1068</v>
      </c>
      <c r="R99" s="90" t="s">
        <v>5</v>
      </c>
    </row>
    <row r="100" spans="2:19" x14ac:dyDescent="0.25">
      <c r="B100" s="90" t="str">
        <f>Payments_Add[[#This Row],[BU]]</f>
        <v>NOUR</v>
      </c>
      <c r="C100" t="s">
        <v>1032</v>
      </c>
      <c r="D100" s="97" t="s">
        <v>1033</v>
      </c>
      <c r="F100" s="91">
        <v>44621</v>
      </c>
      <c r="G100" s="91">
        <v>44621</v>
      </c>
      <c r="H100" s="90" t="s">
        <v>337</v>
      </c>
      <c r="I100" t="s">
        <v>970</v>
      </c>
      <c r="J100">
        <v>10000</v>
      </c>
      <c r="K100" s="2">
        <v>3058.103975535168</v>
      </c>
      <c r="L100" s="90" t="s">
        <v>955</v>
      </c>
      <c r="N100" s="91">
        <f t="shared" si="3"/>
        <v>44592</v>
      </c>
      <c r="O10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00" s="97" t="s">
        <v>31</v>
      </c>
      <c r="Q100" s="97" t="s">
        <v>1068</v>
      </c>
      <c r="R100" s="90" t="s">
        <v>5</v>
      </c>
    </row>
    <row r="101" spans="2:19" x14ac:dyDescent="0.25">
      <c r="B101" s="90" t="str">
        <f>Payments_Add[[#This Row],[BU]]</f>
        <v>NOUR</v>
      </c>
      <c r="C101" t="s">
        <v>1034</v>
      </c>
      <c r="D101" s="97" t="s">
        <v>145</v>
      </c>
      <c r="F101" s="91">
        <v>44593</v>
      </c>
      <c r="G101" s="91">
        <v>44607</v>
      </c>
      <c r="H101" s="90" t="s">
        <v>337</v>
      </c>
      <c r="I101" t="s">
        <v>970</v>
      </c>
      <c r="J101">
        <v>820000</v>
      </c>
      <c r="K101" s="2">
        <v>250764.52599388378</v>
      </c>
      <c r="L101" s="90" t="s">
        <v>955</v>
      </c>
      <c r="N101" s="91">
        <f t="shared" si="3"/>
        <v>44592</v>
      </c>
      <c r="O10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01" s="97" t="s">
        <v>1066</v>
      </c>
      <c r="Q101" s="97" t="s">
        <v>185</v>
      </c>
      <c r="R101" s="90" t="s">
        <v>9</v>
      </c>
      <c r="S101" t="s">
        <v>1088</v>
      </c>
    </row>
    <row r="102" spans="2:19" x14ac:dyDescent="0.25">
      <c r="B102" s="90" t="str">
        <f>Payments_Add[[#This Row],[BU]]</f>
        <v>NOUR</v>
      </c>
      <c r="C102" t="s">
        <v>1035</v>
      </c>
      <c r="D102" s="97" t="s">
        <v>1036</v>
      </c>
      <c r="F102" s="91">
        <v>44578</v>
      </c>
      <c r="G102" s="91">
        <v>44617</v>
      </c>
      <c r="H102" s="90" t="s">
        <v>337</v>
      </c>
      <c r="I102" t="s">
        <v>973</v>
      </c>
      <c r="J102">
        <v>5419.8540000000003</v>
      </c>
      <c r="K102" s="2">
        <v>1657.4477064220184</v>
      </c>
      <c r="L102" s="90" t="s">
        <v>955</v>
      </c>
      <c r="N102" s="91">
        <f t="shared" si="3"/>
        <v>44592</v>
      </c>
      <c r="O10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02" s="97" t="s">
        <v>27</v>
      </c>
      <c r="Q102" s="97" t="s">
        <v>27</v>
      </c>
      <c r="R102" s="90" t="s">
        <v>5</v>
      </c>
    </row>
    <row r="103" spans="2:19" x14ac:dyDescent="0.25">
      <c r="B103" s="90" t="str">
        <f>Payments_Add[[#This Row],[BU]]</f>
        <v>NOUR</v>
      </c>
      <c r="C103" t="s">
        <v>1035</v>
      </c>
      <c r="D103" s="97" t="s">
        <v>1036</v>
      </c>
      <c r="F103" s="91">
        <v>44585</v>
      </c>
      <c r="G103" s="91">
        <v>44635</v>
      </c>
      <c r="H103" s="90" t="s">
        <v>337</v>
      </c>
      <c r="I103" t="s">
        <v>962</v>
      </c>
      <c r="J103">
        <v>1841.9939999999999</v>
      </c>
      <c r="K103" s="2">
        <v>563.3009174311926</v>
      </c>
      <c r="L103" s="90" t="s">
        <v>955</v>
      </c>
      <c r="N103" s="91">
        <f t="shared" si="3"/>
        <v>44592</v>
      </c>
      <c r="O10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03" s="97" t="s">
        <v>27</v>
      </c>
      <c r="Q103" s="97" t="s">
        <v>27</v>
      </c>
      <c r="R103" s="90" t="s">
        <v>5</v>
      </c>
    </row>
    <row r="104" spans="2:19" x14ac:dyDescent="0.25">
      <c r="B104" s="90" t="str">
        <f>Payments_Add[[#This Row],[BU]]</f>
        <v>NOUR</v>
      </c>
      <c r="C104" t="s">
        <v>1037</v>
      </c>
      <c r="D104" s="97" t="s">
        <v>1038</v>
      </c>
      <c r="E104" t="s">
        <v>1038</v>
      </c>
      <c r="F104" s="91">
        <v>44586</v>
      </c>
      <c r="G104" s="91">
        <v>44605</v>
      </c>
      <c r="H104" s="90" t="s">
        <v>337</v>
      </c>
      <c r="I104" t="s">
        <v>129</v>
      </c>
      <c r="J104">
        <v>18241.099999999999</v>
      </c>
      <c r="K104" s="2">
        <v>5578.3180428134556</v>
      </c>
      <c r="L104" s="90" t="s">
        <v>955</v>
      </c>
      <c r="N104" s="91">
        <f t="shared" si="3"/>
        <v>44592</v>
      </c>
      <c r="O10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04" s="97" t="s">
        <v>160</v>
      </c>
      <c r="Q104" s="97" t="s">
        <v>1069</v>
      </c>
      <c r="R104" s="90" t="s">
        <v>5</v>
      </c>
    </row>
    <row r="105" spans="2:19" x14ac:dyDescent="0.25">
      <c r="B105" s="90" t="str">
        <f>Payments_Add[[#This Row],[BU]]</f>
        <v>NOUR</v>
      </c>
      <c r="C105" t="s">
        <v>1039</v>
      </c>
      <c r="D105" s="97" t="s">
        <v>1040</v>
      </c>
      <c r="E105" t="s">
        <v>130</v>
      </c>
      <c r="F105" s="91">
        <v>44593</v>
      </c>
      <c r="G105" s="91">
        <v>44596</v>
      </c>
      <c r="H105" s="90" t="s">
        <v>337</v>
      </c>
      <c r="I105" t="s">
        <v>970</v>
      </c>
      <c r="J105">
        <v>111919.5</v>
      </c>
      <c r="K105" s="2">
        <v>34226.146788990824</v>
      </c>
      <c r="L105" s="90" t="s">
        <v>955</v>
      </c>
      <c r="N105" s="91">
        <f t="shared" si="3"/>
        <v>44592</v>
      </c>
      <c r="O10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05" s="97" t="s">
        <v>146</v>
      </c>
      <c r="Q105" s="97" t="s">
        <v>130</v>
      </c>
      <c r="R105" s="90" t="s">
        <v>5</v>
      </c>
    </row>
    <row r="106" spans="2:19" x14ac:dyDescent="0.25">
      <c r="B106" s="90" t="str">
        <f>Payments_Add[[#This Row],[BU]]</f>
        <v>NOUR</v>
      </c>
      <c r="C106" t="s">
        <v>1039</v>
      </c>
      <c r="D106" s="97" t="s">
        <v>1040</v>
      </c>
      <c r="E106" t="s">
        <v>130</v>
      </c>
      <c r="F106" s="91">
        <v>44599</v>
      </c>
      <c r="G106" s="91">
        <v>44599</v>
      </c>
      <c r="H106" s="90" t="s">
        <v>337</v>
      </c>
      <c r="I106" t="s">
        <v>970</v>
      </c>
      <c r="J106">
        <v>111919.5</v>
      </c>
      <c r="K106" s="2">
        <v>34226.146788990824</v>
      </c>
      <c r="L106" s="90" t="s">
        <v>955</v>
      </c>
      <c r="N106" s="91">
        <f t="shared" si="3"/>
        <v>44592</v>
      </c>
      <c r="O10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06" s="97" t="s">
        <v>146</v>
      </c>
      <c r="Q106" s="97" t="s">
        <v>130</v>
      </c>
      <c r="R106" s="90" t="s">
        <v>5</v>
      </c>
    </row>
    <row r="107" spans="2:19" x14ac:dyDescent="0.25">
      <c r="B107" s="90" t="str">
        <f>Payments_Add[[#This Row],[BU]]</f>
        <v>NOUR</v>
      </c>
      <c r="C107" t="s">
        <v>1039</v>
      </c>
      <c r="D107" s="97" t="s">
        <v>1040</v>
      </c>
      <c r="E107" t="s">
        <v>130</v>
      </c>
      <c r="F107" s="91">
        <v>44606</v>
      </c>
      <c r="G107" s="91">
        <v>44606</v>
      </c>
      <c r="H107" s="90" t="s">
        <v>337</v>
      </c>
      <c r="I107" t="s">
        <v>970</v>
      </c>
      <c r="J107">
        <v>111919.5</v>
      </c>
      <c r="K107" s="2">
        <v>34226.146788990824</v>
      </c>
      <c r="L107" s="90" t="s">
        <v>955</v>
      </c>
      <c r="N107" s="91">
        <f t="shared" si="3"/>
        <v>44592</v>
      </c>
      <c r="O10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07" s="97" t="s">
        <v>146</v>
      </c>
      <c r="Q107" s="97" t="s">
        <v>130</v>
      </c>
      <c r="R107" s="90" t="s">
        <v>5</v>
      </c>
    </row>
    <row r="108" spans="2:19" x14ac:dyDescent="0.25">
      <c r="B108" s="90" t="str">
        <f>Payments_Add[[#This Row],[BU]]</f>
        <v>NOUR</v>
      </c>
      <c r="C108" t="s">
        <v>1039</v>
      </c>
      <c r="D108" s="97" t="s">
        <v>1040</v>
      </c>
      <c r="E108" t="s">
        <v>130</v>
      </c>
      <c r="F108" s="91">
        <v>44613</v>
      </c>
      <c r="G108" s="91">
        <v>44613</v>
      </c>
      <c r="H108" s="90" t="s">
        <v>337</v>
      </c>
      <c r="I108" t="s">
        <v>970</v>
      </c>
      <c r="J108">
        <v>111919.5</v>
      </c>
      <c r="K108" s="2">
        <v>34226.146788990824</v>
      </c>
      <c r="L108" s="90" t="s">
        <v>955</v>
      </c>
      <c r="N108" s="91">
        <f t="shared" si="3"/>
        <v>44592</v>
      </c>
      <c r="O10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08" s="97" t="s">
        <v>146</v>
      </c>
      <c r="Q108" s="97" t="s">
        <v>130</v>
      </c>
      <c r="R108" s="90" t="s">
        <v>5</v>
      </c>
    </row>
    <row r="109" spans="2:19" x14ac:dyDescent="0.25">
      <c r="B109" s="90" t="str">
        <f>Payments_Add[[#This Row],[BU]]</f>
        <v>NOUR</v>
      </c>
      <c r="C109" t="s">
        <v>1039</v>
      </c>
      <c r="D109" s="97" t="s">
        <v>1040</v>
      </c>
      <c r="E109" t="s">
        <v>130</v>
      </c>
      <c r="F109" s="91">
        <v>44621</v>
      </c>
      <c r="G109" s="91">
        <v>44621</v>
      </c>
      <c r="H109" s="90" t="s">
        <v>337</v>
      </c>
      <c r="I109" t="s">
        <v>970</v>
      </c>
      <c r="J109">
        <v>111919.5</v>
      </c>
      <c r="K109" s="2">
        <v>34226.146788990824</v>
      </c>
      <c r="L109" s="90" t="s">
        <v>955</v>
      </c>
      <c r="N109" s="91">
        <f t="shared" si="3"/>
        <v>44592</v>
      </c>
      <c r="O10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09" s="97" t="s">
        <v>146</v>
      </c>
      <c r="Q109" s="97" t="s">
        <v>130</v>
      </c>
      <c r="R109" s="90" t="s">
        <v>5</v>
      </c>
    </row>
    <row r="110" spans="2:19" x14ac:dyDescent="0.25">
      <c r="B110" s="90" t="str">
        <f>Payments_Add[[#This Row],[BU]]</f>
        <v>NOUR</v>
      </c>
      <c r="C110" t="s">
        <v>1039</v>
      </c>
      <c r="D110" s="97" t="s">
        <v>1040</v>
      </c>
      <c r="E110" t="s">
        <v>130</v>
      </c>
      <c r="F110" s="91">
        <v>44627</v>
      </c>
      <c r="G110" s="91">
        <v>44627</v>
      </c>
      <c r="H110" s="90" t="s">
        <v>337</v>
      </c>
      <c r="I110" t="s">
        <v>970</v>
      </c>
      <c r="J110">
        <v>111919.5</v>
      </c>
      <c r="K110" s="2">
        <v>34226.146788990824</v>
      </c>
      <c r="L110" s="90" t="s">
        <v>955</v>
      </c>
      <c r="N110" s="91">
        <f t="shared" si="3"/>
        <v>44592</v>
      </c>
      <c r="O11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110" s="97" t="s">
        <v>146</v>
      </c>
      <c r="Q110" s="97" t="s">
        <v>130</v>
      </c>
      <c r="R110" s="90" t="s">
        <v>5</v>
      </c>
    </row>
    <row r="111" spans="2:19" x14ac:dyDescent="0.25">
      <c r="B111" s="90" t="str">
        <f>Payments_Add[[#This Row],[BU]]</f>
        <v>NOUR</v>
      </c>
      <c r="C111" t="s">
        <v>1039</v>
      </c>
      <c r="D111" s="97" t="s">
        <v>1040</v>
      </c>
      <c r="E111" t="s">
        <v>130</v>
      </c>
      <c r="F111" s="91">
        <v>44634</v>
      </c>
      <c r="G111" s="91">
        <v>44634</v>
      </c>
      <c r="H111" s="90" t="s">
        <v>337</v>
      </c>
      <c r="I111" t="s">
        <v>970</v>
      </c>
      <c r="J111">
        <v>111919.5</v>
      </c>
      <c r="K111" s="2">
        <v>34226.146788990824</v>
      </c>
      <c r="L111" s="90" t="s">
        <v>955</v>
      </c>
      <c r="N111" s="91">
        <f t="shared" si="3"/>
        <v>44592</v>
      </c>
      <c r="O11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11" s="97" t="s">
        <v>146</v>
      </c>
      <c r="Q111" s="97" t="s">
        <v>130</v>
      </c>
      <c r="R111" s="90" t="s">
        <v>5</v>
      </c>
    </row>
    <row r="112" spans="2:19" x14ac:dyDescent="0.25">
      <c r="B112" s="90" t="str">
        <f>Payments_Add[[#This Row],[BU]]</f>
        <v>NOUR</v>
      </c>
      <c r="C112" t="s">
        <v>1039</v>
      </c>
      <c r="D112" s="97" t="s">
        <v>1040</v>
      </c>
      <c r="E112" t="s">
        <v>130</v>
      </c>
      <c r="F112" s="91">
        <v>44641</v>
      </c>
      <c r="G112" s="91">
        <v>44641</v>
      </c>
      <c r="H112" s="90" t="s">
        <v>337</v>
      </c>
      <c r="I112" t="s">
        <v>970</v>
      </c>
      <c r="J112">
        <v>111919.5</v>
      </c>
      <c r="K112" s="2">
        <v>34226.146788990824</v>
      </c>
      <c r="L112" s="90" t="s">
        <v>955</v>
      </c>
      <c r="N112" s="91">
        <f t="shared" si="3"/>
        <v>44592</v>
      </c>
      <c r="O11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12" s="97" t="s">
        <v>146</v>
      </c>
      <c r="Q112" s="97" t="s">
        <v>130</v>
      </c>
      <c r="R112" s="90" t="s">
        <v>5</v>
      </c>
    </row>
    <row r="113" spans="2:18" x14ac:dyDescent="0.25">
      <c r="B113" s="90" t="str">
        <f>Payments_Add[[#This Row],[BU]]</f>
        <v>NOUR</v>
      </c>
      <c r="C113" t="s">
        <v>1039</v>
      </c>
      <c r="D113" s="97" t="s">
        <v>1040</v>
      </c>
      <c r="E113" t="s">
        <v>130</v>
      </c>
      <c r="F113" s="91">
        <v>44648</v>
      </c>
      <c r="G113" s="91">
        <v>44648</v>
      </c>
      <c r="H113" s="90" t="s">
        <v>337</v>
      </c>
      <c r="I113" t="s">
        <v>970</v>
      </c>
      <c r="J113">
        <v>111919.5</v>
      </c>
      <c r="K113" s="2">
        <v>34226.146788990824</v>
      </c>
      <c r="L113" s="90" t="s">
        <v>955</v>
      </c>
      <c r="N113" s="91">
        <f t="shared" si="3"/>
        <v>44592</v>
      </c>
      <c r="O11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13" s="97" t="s">
        <v>146</v>
      </c>
      <c r="Q113" s="97" t="s">
        <v>130</v>
      </c>
      <c r="R113" s="90" t="s">
        <v>5</v>
      </c>
    </row>
    <row r="114" spans="2:18" x14ac:dyDescent="0.25">
      <c r="B114" s="90" t="str">
        <f>Payments_Add[[#This Row],[BU]]</f>
        <v>NOUR</v>
      </c>
      <c r="C114" t="s">
        <v>1041</v>
      </c>
      <c r="D114" s="97" t="s">
        <v>1042</v>
      </c>
      <c r="E114" t="s">
        <v>130</v>
      </c>
      <c r="F114" s="91">
        <v>44524</v>
      </c>
      <c r="G114" s="91">
        <v>44602</v>
      </c>
      <c r="H114" s="90" t="s">
        <v>337</v>
      </c>
      <c r="I114" t="s">
        <v>962</v>
      </c>
      <c r="J114">
        <v>150000</v>
      </c>
      <c r="K114" s="2">
        <v>45871.559633027522</v>
      </c>
      <c r="L114" s="90" t="s">
        <v>955</v>
      </c>
      <c r="N114" s="91">
        <f t="shared" si="3"/>
        <v>44592</v>
      </c>
      <c r="O11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4" s="97" t="s">
        <v>146</v>
      </c>
      <c r="Q114" s="97" t="s">
        <v>130</v>
      </c>
      <c r="R114" s="90" t="s">
        <v>5</v>
      </c>
    </row>
    <row r="115" spans="2:18" x14ac:dyDescent="0.25">
      <c r="B115" s="90" t="str">
        <f>Payments_Add[[#This Row],[BU]]</f>
        <v>NOUR</v>
      </c>
      <c r="C115" t="s">
        <v>1041</v>
      </c>
      <c r="D115" s="97" t="s">
        <v>1042</v>
      </c>
      <c r="E115" t="s">
        <v>130</v>
      </c>
      <c r="F115" s="91">
        <v>44524</v>
      </c>
      <c r="G115" s="91">
        <v>44617</v>
      </c>
      <c r="H115" s="90" t="s">
        <v>337</v>
      </c>
      <c r="I115" t="s">
        <v>962</v>
      </c>
      <c r="J115">
        <v>150000</v>
      </c>
      <c r="K115" s="2">
        <v>45871.559633027522</v>
      </c>
      <c r="L115" s="90" t="s">
        <v>955</v>
      </c>
      <c r="N115" s="91">
        <f t="shared" ref="N115:N129" si="4">$N$1</f>
        <v>44592</v>
      </c>
      <c r="O11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15" s="97" t="s">
        <v>146</v>
      </c>
      <c r="Q115" s="97" t="s">
        <v>130</v>
      </c>
      <c r="R115" s="90" t="s">
        <v>5</v>
      </c>
    </row>
    <row r="116" spans="2:18" x14ac:dyDescent="0.25">
      <c r="B116" s="90" t="str">
        <f>Payments_Add[[#This Row],[BU]]</f>
        <v>SND</v>
      </c>
      <c r="C116" t="s">
        <v>1041</v>
      </c>
      <c r="D116" s="97" t="s">
        <v>1043</v>
      </c>
      <c r="E116" t="s">
        <v>27</v>
      </c>
      <c r="F116" s="91">
        <v>44602</v>
      </c>
      <c r="G116" s="91">
        <v>44602</v>
      </c>
      <c r="H116" s="90" t="s">
        <v>337</v>
      </c>
      <c r="I116" t="s">
        <v>129</v>
      </c>
      <c r="J116">
        <v>36146.25</v>
      </c>
      <c r="K116" s="2">
        <v>11053.899082568807</v>
      </c>
      <c r="L116" s="90" t="s">
        <v>338</v>
      </c>
      <c r="N116" s="91">
        <f t="shared" si="4"/>
        <v>44592</v>
      </c>
      <c r="O11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6" s="97" t="s">
        <v>150</v>
      </c>
      <c r="Q116" s="97" t="s">
        <v>150</v>
      </c>
      <c r="R116" s="90" t="s">
        <v>5</v>
      </c>
    </row>
    <row r="117" spans="2:18" x14ac:dyDescent="0.25">
      <c r="B117" s="90" t="str">
        <f>Payments_Add[[#This Row],[BU]]</f>
        <v>NOUR</v>
      </c>
      <c r="C117" t="s">
        <v>1041</v>
      </c>
      <c r="D117" s="97" t="s">
        <v>1043</v>
      </c>
      <c r="E117" t="s">
        <v>27</v>
      </c>
      <c r="F117" s="91">
        <v>44602</v>
      </c>
      <c r="G117" s="91">
        <v>44602</v>
      </c>
      <c r="H117" s="90" t="s">
        <v>337</v>
      </c>
      <c r="I117" t="s">
        <v>129</v>
      </c>
      <c r="J117">
        <v>91570.5</v>
      </c>
      <c r="K117" s="2">
        <v>28003.211009174312</v>
      </c>
      <c r="L117" s="90" t="s">
        <v>955</v>
      </c>
      <c r="N117" s="91">
        <f t="shared" si="4"/>
        <v>44592</v>
      </c>
      <c r="O11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7" s="97" t="s">
        <v>150</v>
      </c>
      <c r="Q117" s="97" t="s">
        <v>150</v>
      </c>
      <c r="R117" s="90" t="s">
        <v>5</v>
      </c>
    </row>
    <row r="118" spans="2:18" x14ac:dyDescent="0.25">
      <c r="B118" s="90" t="str">
        <f>Payments_Add[[#This Row],[BU]]</f>
        <v>SND</v>
      </c>
      <c r="C118" t="s">
        <v>1041</v>
      </c>
      <c r="D118" s="97" t="s">
        <v>1043</v>
      </c>
      <c r="E118" t="s">
        <v>27</v>
      </c>
      <c r="F118" s="91">
        <v>44602</v>
      </c>
      <c r="G118" s="91">
        <v>44602</v>
      </c>
      <c r="H118" s="90" t="s">
        <v>337</v>
      </c>
      <c r="I118" t="s">
        <v>129</v>
      </c>
      <c r="J118">
        <v>3855.6000000000004</v>
      </c>
      <c r="K118" s="2">
        <v>1179.0825688073396</v>
      </c>
      <c r="L118" s="90" t="s">
        <v>338</v>
      </c>
      <c r="N118" s="91">
        <f t="shared" si="4"/>
        <v>44592</v>
      </c>
      <c r="O11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8" s="97" t="s">
        <v>150</v>
      </c>
      <c r="Q118" s="97" t="s">
        <v>150</v>
      </c>
      <c r="R118" s="90" t="s">
        <v>5</v>
      </c>
    </row>
    <row r="119" spans="2:18" x14ac:dyDescent="0.25">
      <c r="B119" s="90" t="str">
        <f>Payments_Add[[#This Row],[BU]]</f>
        <v>SND</v>
      </c>
      <c r="C119" t="s">
        <v>1041</v>
      </c>
      <c r="D119" s="97" t="s">
        <v>1043</v>
      </c>
      <c r="E119" t="s">
        <v>27</v>
      </c>
      <c r="F119" s="91">
        <v>44602</v>
      </c>
      <c r="G119" s="91">
        <v>44602</v>
      </c>
      <c r="H119" s="90" t="s">
        <v>337</v>
      </c>
      <c r="I119" t="s">
        <v>129</v>
      </c>
      <c r="J119">
        <v>3213</v>
      </c>
      <c r="K119" s="2">
        <v>982.56880733944956</v>
      </c>
      <c r="L119" s="90" t="s">
        <v>338</v>
      </c>
      <c r="N119" s="91">
        <f t="shared" si="4"/>
        <v>44592</v>
      </c>
      <c r="O11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19" s="97" t="s">
        <v>150</v>
      </c>
      <c r="Q119" s="97" t="s">
        <v>150</v>
      </c>
      <c r="R119" s="90" t="s">
        <v>5</v>
      </c>
    </row>
    <row r="120" spans="2:18" x14ac:dyDescent="0.25">
      <c r="B120" s="90" t="str">
        <f>Payments_Add[[#This Row],[BU]]</f>
        <v>NOUR</v>
      </c>
      <c r="C120" t="s">
        <v>1044</v>
      </c>
      <c r="D120" s="97" t="s">
        <v>1045</v>
      </c>
      <c r="E120" t="s">
        <v>192</v>
      </c>
      <c r="F120" s="91">
        <v>44562</v>
      </c>
      <c r="G120" s="91">
        <v>44651</v>
      </c>
      <c r="H120" s="90" t="s">
        <v>337</v>
      </c>
      <c r="I120" t="s">
        <v>129</v>
      </c>
      <c r="J120">
        <v>2656.25</v>
      </c>
      <c r="K120" s="2">
        <v>812.30886850152899</v>
      </c>
      <c r="L120" s="90" t="s">
        <v>955</v>
      </c>
      <c r="N120" s="91">
        <f t="shared" si="4"/>
        <v>44592</v>
      </c>
      <c r="O120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0" s="97" t="s">
        <v>324</v>
      </c>
      <c r="Q120" s="97" t="s">
        <v>192</v>
      </c>
      <c r="R120" s="90" t="s">
        <v>12</v>
      </c>
    </row>
    <row r="121" spans="2:18" x14ac:dyDescent="0.25">
      <c r="B121" s="90" t="str">
        <f>Payments_Add[[#This Row],[BU]]</f>
        <v>NOUR</v>
      </c>
      <c r="C121" t="s">
        <v>1044</v>
      </c>
      <c r="D121" s="97" t="s">
        <v>1045</v>
      </c>
      <c r="E121" t="s">
        <v>192</v>
      </c>
      <c r="F121" s="91">
        <v>44562</v>
      </c>
      <c r="G121" s="91">
        <v>44651</v>
      </c>
      <c r="H121" s="90" t="s">
        <v>337</v>
      </c>
      <c r="I121" t="s">
        <v>129</v>
      </c>
      <c r="J121">
        <v>6109.375</v>
      </c>
      <c r="K121" s="2">
        <v>1868.3103975535169</v>
      </c>
      <c r="L121" s="90" t="s">
        <v>955</v>
      </c>
      <c r="N121" s="91">
        <f t="shared" si="4"/>
        <v>44592</v>
      </c>
      <c r="O121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1" s="97" t="s">
        <v>324</v>
      </c>
      <c r="Q121" s="97" t="s">
        <v>192</v>
      </c>
      <c r="R121" s="90" t="s">
        <v>12</v>
      </c>
    </row>
    <row r="122" spans="2:18" x14ac:dyDescent="0.25">
      <c r="B122" s="90" t="str">
        <f>Payments_Add[[#This Row],[BU]]</f>
        <v>NOUR</v>
      </c>
      <c r="C122" t="s">
        <v>1044</v>
      </c>
      <c r="D122" s="97" t="s">
        <v>1045</v>
      </c>
      <c r="E122" t="s">
        <v>192</v>
      </c>
      <c r="F122" s="91">
        <v>44562</v>
      </c>
      <c r="G122" s="91">
        <v>44651</v>
      </c>
      <c r="H122" s="90" t="s">
        <v>337</v>
      </c>
      <c r="I122" t="s">
        <v>129</v>
      </c>
      <c r="J122">
        <v>5312.5</v>
      </c>
      <c r="K122" s="2">
        <v>1624.617737003058</v>
      </c>
      <c r="L122" s="90" t="s">
        <v>955</v>
      </c>
      <c r="N122" s="91">
        <f t="shared" si="4"/>
        <v>44592</v>
      </c>
      <c r="O122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2" s="97" t="s">
        <v>324</v>
      </c>
      <c r="Q122" s="97" t="s">
        <v>192</v>
      </c>
      <c r="R122" s="90" t="s">
        <v>12</v>
      </c>
    </row>
    <row r="123" spans="2:18" x14ac:dyDescent="0.25">
      <c r="B123" s="90" t="str">
        <f>Payments_Add[[#This Row],[BU]]</f>
        <v>NOUR</v>
      </c>
      <c r="C123" t="s">
        <v>1044</v>
      </c>
      <c r="D123" s="97" t="s">
        <v>1045</v>
      </c>
      <c r="E123" t="s">
        <v>192</v>
      </c>
      <c r="F123" s="91">
        <v>44562</v>
      </c>
      <c r="G123" s="91">
        <v>44651</v>
      </c>
      <c r="H123" s="90" t="s">
        <v>337</v>
      </c>
      <c r="I123" t="s">
        <v>129</v>
      </c>
      <c r="J123">
        <v>1859.375</v>
      </c>
      <c r="K123" s="2">
        <v>568.61620795107035</v>
      </c>
      <c r="L123" s="90" t="s">
        <v>955</v>
      </c>
      <c r="N123" s="91">
        <f t="shared" si="4"/>
        <v>44592</v>
      </c>
      <c r="O123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3" s="97" t="s">
        <v>324</v>
      </c>
      <c r="Q123" s="97" t="s">
        <v>192</v>
      </c>
      <c r="R123" s="90" t="s">
        <v>12</v>
      </c>
    </row>
    <row r="124" spans="2:18" x14ac:dyDescent="0.25">
      <c r="B124" s="90" t="str">
        <f>Payments_Add[[#This Row],[BU]]</f>
        <v>NOUR</v>
      </c>
      <c r="C124" t="s">
        <v>1044</v>
      </c>
      <c r="D124" s="97" t="s">
        <v>1045</v>
      </c>
      <c r="E124" t="s">
        <v>192</v>
      </c>
      <c r="F124" s="91">
        <v>44562</v>
      </c>
      <c r="G124" s="91">
        <v>44651</v>
      </c>
      <c r="H124" s="90" t="s">
        <v>337</v>
      </c>
      <c r="I124" t="s">
        <v>129</v>
      </c>
      <c r="J124">
        <v>2656.25</v>
      </c>
      <c r="K124" s="2">
        <v>812.30886850152899</v>
      </c>
      <c r="L124" s="90" t="s">
        <v>955</v>
      </c>
      <c r="N124" s="91">
        <f t="shared" si="4"/>
        <v>44592</v>
      </c>
      <c r="O124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4" s="97" t="s">
        <v>324</v>
      </c>
      <c r="Q124" s="97" t="s">
        <v>192</v>
      </c>
      <c r="R124" s="90" t="s">
        <v>12</v>
      </c>
    </row>
    <row r="125" spans="2:18" x14ac:dyDescent="0.25">
      <c r="B125" s="90" t="str">
        <f>Payments_Add[[#This Row],[BU]]</f>
        <v>NOUR</v>
      </c>
      <c r="C125" t="s">
        <v>1044</v>
      </c>
      <c r="D125" s="97" t="s">
        <v>1046</v>
      </c>
      <c r="E125" t="s">
        <v>43</v>
      </c>
      <c r="F125" s="91">
        <v>44562</v>
      </c>
      <c r="G125" s="91">
        <v>44651</v>
      </c>
      <c r="H125" s="90" t="s">
        <v>337</v>
      </c>
      <c r="I125" t="s">
        <v>129</v>
      </c>
      <c r="J125">
        <v>41666.667000000001</v>
      </c>
      <c r="K125" s="2">
        <v>12742.1</v>
      </c>
      <c r="L125" s="90" t="s">
        <v>955</v>
      </c>
      <c r="N125" s="91">
        <f t="shared" si="4"/>
        <v>44592</v>
      </c>
      <c r="O125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5" s="97" t="s">
        <v>324</v>
      </c>
      <c r="Q125" s="97" t="s">
        <v>43</v>
      </c>
      <c r="R125" s="90" t="s">
        <v>12</v>
      </c>
    </row>
    <row r="126" spans="2:18" x14ac:dyDescent="0.25">
      <c r="B126" s="90" t="str">
        <f>Payments_Add[[#This Row],[BU]]</f>
        <v>NOUR</v>
      </c>
      <c r="C126" t="s">
        <v>1044</v>
      </c>
      <c r="D126" s="97" t="s">
        <v>1046</v>
      </c>
      <c r="E126" t="s">
        <v>43</v>
      </c>
      <c r="F126" s="91">
        <v>44562</v>
      </c>
      <c r="G126" s="91">
        <v>44651</v>
      </c>
      <c r="H126" s="90" t="s">
        <v>337</v>
      </c>
      <c r="I126" t="s">
        <v>129</v>
      </c>
      <c r="J126">
        <v>95833.333333333328</v>
      </c>
      <c r="K126" s="2">
        <v>29306.829765545361</v>
      </c>
      <c r="L126" s="90" t="s">
        <v>955</v>
      </c>
      <c r="N126" s="91">
        <f t="shared" si="4"/>
        <v>44592</v>
      </c>
      <c r="O126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6" s="97" t="s">
        <v>324</v>
      </c>
      <c r="Q126" s="97" t="s">
        <v>43</v>
      </c>
      <c r="R126" s="90" t="s">
        <v>12</v>
      </c>
    </row>
    <row r="127" spans="2:18" x14ac:dyDescent="0.25">
      <c r="B127" s="90" t="str">
        <f>Payments_Add[[#This Row],[BU]]</f>
        <v>NOUR</v>
      </c>
      <c r="C127" t="s">
        <v>1044</v>
      </c>
      <c r="D127" s="97" t="s">
        <v>1046</v>
      </c>
      <c r="E127" t="s">
        <v>43</v>
      </c>
      <c r="F127" s="91">
        <v>44562</v>
      </c>
      <c r="G127" s="91">
        <v>44651</v>
      </c>
      <c r="H127" s="90" t="s">
        <v>337</v>
      </c>
      <c r="I127" t="s">
        <v>129</v>
      </c>
      <c r="J127">
        <v>83333.333333333328</v>
      </c>
      <c r="K127" s="2">
        <v>25484.199796126399</v>
      </c>
      <c r="L127" s="90" t="s">
        <v>955</v>
      </c>
      <c r="N127" s="91">
        <f t="shared" si="4"/>
        <v>44592</v>
      </c>
      <c r="O127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7" s="97" t="s">
        <v>324</v>
      </c>
      <c r="Q127" s="97" t="s">
        <v>43</v>
      </c>
      <c r="R127" s="90" t="s">
        <v>12</v>
      </c>
    </row>
    <row r="128" spans="2:18" x14ac:dyDescent="0.25">
      <c r="B128" s="90" t="str">
        <f>Payments_Add[[#This Row],[BU]]</f>
        <v>NOUR</v>
      </c>
      <c r="C128" t="s">
        <v>1044</v>
      </c>
      <c r="D128" s="97" t="s">
        <v>1046</v>
      </c>
      <c r="E128" t="s">
        <v>43</v>
      </c>
      <c r="F128" s="91">
        <v>44562</v>
      </c>
      <c r="G128" s="91">
        <v>44651</v>
      </c>
      <c r="H128" s="90" t="s">
        <v>337</v>
      </c>
      <c r="I128" t="s">
        <v>129</v>
      </c>
      <c r="J128">
        <v>29166.667000000001</v>
      </c>
      <c r="K128" s="2">
        <v>8919.4700305810402</v>
      </c>
      <c r="L128" s="90" t="s">
        <v>955</v>
      </c>
      <c r="N128" s="91">
        <f t="shared" si="4"/>
        <v>44592</v>
      </c>
      <c r="O128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8" s="97" t="s">
        <v>324</v>
      </c>
      <c r="Q128" s="97" t="s">
        <v>43</v>
      </c>
      <c r="R128" s="90" t="s">
        <v>12</v>
      </c>
    </row>
    <row r="129" spans="2:18" x14ac:dyDescent="0.25">
      <c r="B129" s="90" t="str">
        <f>Payments_Add[[#This Row],[BU]]</f>
        <v>NOUR</v>
      </c>
      <c r="C129" t="s">
        <v>1044</v>
      </c>
      <c r="D129" s="97" t="s">
        <v>1046</v>
      </c>
      <c r="E129" t="s">
        <v>43</v>
      </c>
      <c r="F129" s="91">
        <v>44562</v>
      </c>
      <c r="G129" s="91">
        <v>44651</v>
      </c>
      <c r="H129" s="90" t="s">
        <v>337</v>
      </c>
      <c r="I129" t="s">
        <v>129</v>
      </c>
      <c r="J129">
        <v>41666.667000000001</v>
      </c>
      <c r="K129" s="2">
        <v>12742.1</v>
      </c>
      <c r="L129" s="90" t="s">
        <v>955</v>
      </c>
      <c r="N129" s="91">
        <f t="shared" si="4"/>
        <v>44592</v>
      </c>
      <c r="O129" s="11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29" s="97" t="s">
        <v>324</v>
      </c>
      <c r="Q129" s="97" t="s">
        <v>43</v>
      </c>
      <c r="R129" s="90" t="s">
        <v>12</v>
      </c>
    </row>
    <row r="130" spans="2:18" x14ac:dyDescent="0.25">
      <c r="B130" t="str">
        <f>Payments_Add[[#This Row],[BU]]</f>
        <v>NOUR</v>
      </c>
      <c r="C130" t="s">
        <v>1047</v>
      </c>
      <c r="D130" s="97" t="s">
        <v>1040</v>
      </c>
      <c r="E130" t="s">
        <v>130</v>
      </c>
      <c r="F130" s="91">
        <v>44593</v>
      </c>
      <c r="G130" s="91">
        <v>44596</v>
      </c>
      <c r="H130" s="90" t="s">
        <v>337</v>
      </c>
      <c r="I130" t="s">
        <v>970</v>
      </c>
      <c r="J130">
        <v>111919.5</v>
      </c>
      <c r="K130" s="2">
        <v>34226.146788990824</v>
      </c>
      <c r="L130" t="s">
        <v>955</v>
      </c>
      <c r="N130" s="91">
        <f>$N$1</f>
        <v>44592</v>
      </c>
      <c r="O13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30" s="97" t="s">
        <v>146</v>
      </c>
      <c r="Q130" s="97" t="s">
        <v>130</v>
      </c>
      <c r="R130" s="90" t="s">
        <v>5</v>
      </c>
    </row>
    <row r="131" spans="2:18" x14ac:dyDescent="0.25">
      <c r="B131" s="90" t="str">
        <f>Payments_Add[[#This Row],[BU]]</f>
        <v>NOUR</v>
      </c>
      <c r="C131" t="s">
        <v>1047</v>
      </c>
      <c r="D131" s="97" t="s">
        <v>1040</v>
      </c>
      <c r="E131" t="s">
        <v>130</v>
      </c>
      <c r="F131" s="91">
        <v>44599</v>
      </c>
      <c r="G131" s="91">
        <v>44599</v>
      </c>
      <c r="H131" s="90" t="s">
        <v>337</v>
      </c>
      <c r="I131" t="s">
        <v>970</v>
      </c>
      <c r="J131">
        <v>111919.5</v>
      </c>
      <c r="K131" s="2">
        <v>34226.146788990824</v>
      </c>
      <c r="L131" s="90" t="s">
        <v>955</v>
      </c>
      <c r="N131" s="91">
        <f>$N$1</f>
        <v>44592</v>
      </c>
      <c r="O13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31" s="97" t="s">
        <v>146</v>
      </c>
      <c r="Q131" s="97" t="s">
        <v>130</v>
      </c>
      <c r="R131" s="90" t="s">
        <v>5</v>
      </c>
    </row>
    <row r="132" spans="2:18" x14ac:dyDescent="0.25">
      <c r="B132" s="90" t="str">
        <f>Payments_Add[[#This Row],[BU]]</f>
        <v>NOUR</v>
      </c>
      <c r="C132" t="s">
        <v>1047</v>
      </c>
      <c r="D132" s="97" t="s">
        <v>1040</v>
      </c>
      <c r="E132" t="s">
        <v>130</v>
      </c>
      <c r="F132" s="91">
        <v>44606</v>
      </c>
      <c r="G132" s="91">
        <v>44606</v>
      </c>
      <c r="H132" s="90" t="s">
        <v>337</v>
      </c>
      <c r="I132" t="s">
        <v>970</v>
      </c>
      <c r="J132">
        <v>111919.5</v>
      </c>
      <c r="K132" s="2">
        <v>34226.146788990824</v>
      </c>
      <c r="L132" s="90" t="s">
        <v>955</v>
      </c>
      <c r="N132" s="91">
        <f>$N$1</f>
        <v>44592</v>
      </c>
      <c r="O13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32" s="97" t="s">
        <v>146</v>
      </c>
      <c r="Q132" s="97" t="s">
        <v>130</v>
      </c>
      <c r="R132" s="90" t="s">
        <v>5</v>
      </c>
    </row>
    <row r="133" spans="2:18" x14ac:dyDescent="0.25">
      <c r="B133" s="90" t="str">
        <f>Payments_Add[[#This Row],[BU]]</f>
        <v>NOUR</v>
      </c>
      <c r="C133" t="s">
        <v>1047</v>
      </c>
      <c r="D133" s="97" t="s">
        <v>1040</v>
      </c>
      <c r="E133" t="s">
        <v>130</v>
      </c>
      <c r="F133" s="91">
        <v>44613</v>
      </c>
      <c r="G133" s="91">
        <v>44613</v>
      </c>
      <c r="H133" s="90" t="s">
        <v>337</v>
      </c>
      <c r="I133" t="s">
        <v>970</v>
      </c>
      <c r="J133">
        <v>111919.5</v>
      </c>
      <c r="K133" s="2">
        <v>34226.146788990824</v>
      </c>
      <c r="L133" s="90" t="s">
        <v>955</v>
      </c>
      <c r="N133" s="91">
        <f>$N$1</f>
        <v>44592</v>
      </c>
      <c r="O13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33" s="97" t="s">
        <v>146</v>
      </c>
      <c r="Q133" s="97" t="s">
        <v>130</v>
      </c>
      <c r="R133" s="90" t="s">
        <v>5</v>
      </c>
    </row>
    <row r="134" spans="2:18" x14ac:dyDescent="0.25">
      <c r="B134" s="90" t="str">
        <f>Payments_Add[[#This Row],[BU]]</f>
        <v>NOUR</v>
      </c>
      <c r="C134" t="s">
        <v>1047</v>
      </c>
      <c r="D134" s="97" t="s">
        <v>1040</v>
      </c>
      <c r="E134" t="s">
        <v>130</v>
      </c>
      <c r="F134" s="91">
        <v>44621</v>
      </c>
      <c r="G134" s="91">
        <v>44621</v>
      </c>
      <c r="H134" s="90" t="s">
        <v>337</v>
      </c>
      <c r="I134" t="s">
        <v>970</v>
      </c>
      <c r="J134">
        <v>111919.5</v>
      </c>
      <c r="K134" s="2">
        <v>34226.146788990824</v>
      </c>
      <c r="L134" s="90" t="s">
        <v>955</v>
      </c>
      <c r="N134" s="91">
        <f>$N$1</f>
        <v>44592</v>
      </c>
      <c r="O13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34" s="97" t="s">
        <v>146</v>
      </c>
      <c r="Q134" s="97" t="s">
        <v>130</v>
      </c>
      <c r="R134" s="90" t="s">
        <v>5</v>
      </c>
    </row>
    <row r="135" spans="2:18" x14ac:dyDescent="0.25">
      <c r="B135" t="str">
        <f>Payments_Add[[#This Row],[BU]]</f>
        <v>NOUR</v>
      </c>
      <c r="C135" t="s">
        <v>1047</v>
      </c>
      <c r="D135" s="97" t="s">
        <v>1040</v>
      </c>
      <c r="E135" t="s">
        <v>130</v>
      </c>
      <c r="F135" s="91">
        <v>44627</v>
      </c>
      <c r="G135" s="91">
        <v>44627</v>
      </c>
      <c r="H135" t="s">
        <v>337</v>
      </c>
      <c r="I135" t="s">
        <v>970</v>
      </c>
      <c r="J135">
        <v>111919.5</v>
      </c>
      <c r="K135" s="2">
        <v>34226.146788990824</v>
      </c>
      <c r="L135" t="s">
        <v>955</v>
      </c>
      <c r="N135" s="91">
        <f t="shared" ref="N135:N169" si="5">$N$1</f>
        <v>44592</v>
      </c>
      <c r="O13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135" s="97" t="s">
        <v>146</v>
      </c>
      <c r="Q135" s="97" t="s">
        <v>130</v>
      </c>
      <c r="R135" t="s">
        <v>5</v>
      </c>
    </row>
    <row r="136" spans="2:18" x14ac:dyDescent="0.25">
      <c r="B136" t="str">
        <f>Payments_Add[[#This Row],[BU]]</f>
        <v>NOUR</v>
      </c>
      <c r="C136" t="s">
        <v>1047</v>
      </c>
      <c r="D136" s="97" t="s">
        <v>1040</v>
      </c>
      <c r="E136" t="s">
        <v>130</v>
      </c>
      <c r="F136" s="91">
        <v>44634</v>
      </c>
      <c r="G136" s="91">
        <v>44634</v>
      </c>
      <c r="H136" t="s">
        <v>337</v>
      </c>
      <c r="I136" t="s">
        <v>970</v>
      </c>
      <c r="J136">
        <v>111919.5</v>
      </c>
      <c r="K136" s="2">
        <v>34226.146788990824</v>
      </c>
      <c r="L136" t="s">
        <v>955</v>
      </c>
      <c r="N136" s="91">
        <f t="shared" si="5"/>
        <v>44592</v>
      </c>
      <c r="O13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36" s="97" t="s">
        <v>146</v>
      </c>
      <c r="Q136" s="97" t="s">
        <v>130</v>
      </c>
      <c r="R136" t="s">
        <v>5</v>
      </c>
    </row>
    <row r="137" spans="2:18" x14ac:dyDescent="0.25">
      <c r="B137" t="str">
        <f>Payments_Add[[#This Row],[BU]]</f>
        <v>NOUR</v>
      </c>
      <c r="C137" t="s">
        <v>1047</v>
      </c>
      <c r="D137" s="97" t="s">
        <v>1040</v>
      </c>
      <c r="E137" t="s">
        <v>130</v>
      </c>
      <c r="F137" s="91">
        <v>44641</v>
      </c>
      <c r="G137" s="91">
        <v>44641</v>
      </c>
      <c r="H137" t="s">
        <v>337</v>
      </c>
      <c r="I137" t="s">
        <v>970</v>
      </c>
      <c r="J137">
        <v>111919.5</v>
      </c>
      <c r="K137" s="2">
        <v>34226.146788990824</v>
      </c>
      <c r="L137" t="s">
        <v>955</v>
      </c>
      <c r="N137" s="91">
        <f t="shared" si="5"/>
        <v>44592</v>
      </c>
      <c r="O13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37" s="97" t="s">
        <v>146</v>
      </c>
      <c r="Q137" s="97" t="s">
        <v>130</v>
      </c>
      <c r="R137" t="s">
        <v>5</v>
      </c>
    </row>
    <row r="138" spans="2:18" x14ac:dyDescent="0.25">
      <c r="B138" t="str">
        <f>Payments_Add[[#This Row],[BU]]</f>
        <v>NOUR</v>
      </c>
      <c r="C138" t="s">
        <v>1047</v>
      </c>
      <c r="D138" s="97" t="s">
        <v>1040</v>
      </c>
      <c r="E138" t="s">
        <v>130</v>
      </c>
      <c r="F138" s="91">
        <v>44648</v>
      </c>
      <c r="G138" s="91">
        <v>44648</v>
      </c>
      <c r="H138" t="s">
        <v>337</v>
      </c>
      <c r="I138" t="s">
        <v>970</v>
      </c>
      <c r="J138">
        <v>111919.5</v>
      </c>
      <c r="K138" s="2">
        <v>34226.146788990824</v>
      </c>
      <c r="L138" t="s">
        <v>955</v>
      </c>
      <c r="N138" s="91">
        <f t="shared" si="5"/>
        <v>44592</v>
      </c>
      <c r="O13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38" s="97" t="s">
        <v>146</v>
      </c>
      <c r="Q138" s="97" t="s">
        <v>130</v>
      </c>
      <c r="R138" t="s">
        <v>5</v>
      </c>
    </row>
    <row r="139" spans="2:18" x14ac:dyDescent="0.25">
      <c r="B139" t="str">
        <f>Payments_Add[[#This Row],[BU]]</f>
        <v>NOUR</v>
      </c>
      <c r="C139" t="s">
        <v>1048</v>
      </c>
      <c r="D139" s="97" t="s">
        <v>1049</v>
      </c>
      <c r="E139" t="s">
        <v>1050</v>
      </c>
      <c r="F139" s="91">
        <v>44517</v>
      </c>
      <c r="G139" s="91">
        <v>44612</v>
      </c>
      <c r="H139" t="s">
        <v>337</v>
      </c>
      <c r="I139" t="s">
        <v>973</v>
      </c>
      <c r="J139">
        <v>21257.994999999999</v>
      </c>
      <c r="K139" s="2">
        <v>6500.9159021406722</v>
      </c>
      <c r="L139" t="s">
        <v>955</v>
      </c>
      <c r="N139" s="91">
        <f t="shared" si="5"/>
        <v>44592</v>
      </c>
      <c r="O13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39" s="97" t="s">
        <v>146</v>
      </c>
      <c r="Q139" s="97" t="s">
        <v>1067</v>
      </c>
      <c r="R139" t="s">
        <v>5</v>
      </c>
    </row>
    <row r="140" spans="2:18" x14ac:dyDescent="0.25">
      <c r="B140" t="str">
        <f>Payments_Add[[#This Row],[BU]]</f>
        <v>NOUR</v>
      </c>
      <c r="C140" t="s">
        <v>1051</v>
      </c>
      <c r="D140" s="97" t="s">
        <v>960</v>
      </c>
      <c r="F140" s="91">
        <v>44566</v>
      </c>
      <c r="G140" s="91">
        <v>44625</v>
      </c>
      <c r="H140" t="s">
        <v>337</v>
      </c>
      <c r="I140" t="s">
        <v>973</v>
      </c>
      <c r="J140">
        <v>3778.6729999999998</v>
      </c>
      <c r="K140" s="2">
        <v>1155.5574923547399</v>
      </c>
      <c r="L140" t="s">
        <v>955</v>
      </c>
      <c r="N140" s="91">
        <f t="shared" si="5"/>
        <v>44592</v>
      </c>
      <c r="O14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40" s="97" t="s">
        <v>27</v>
      </c>
      <c r="Q140" s="97" t="s">
        <v>166</v>
      </c>
      <c r="R140" t="s">
        <v>5</v>
      </c>
    </row>
    <row r="141" spans="2:18" x14ac:dyDescent="0.25">
      <c r="B141" t="str">
        <f>Payments_Add[[#This Row],[BU]]</f>
        <v>NOUR</v>
      </c>
      <c r="C141" t="s">
        <v>1051</v>
      </c>
      <c r="D141" s="97" t="s">
        <v>960</v>
      </c>
      <c r="F141" s="91">
        <v>44566</v>
      </c>
      <c r="G141" s="91">
        <v>44630</v>
      </c>
      <c r="H141" t="s">
        <v>337</v>
      </c>
      <c r="I141" t="s">
        <v>973</v>
      </c>
      <c r="J141">
        <v>2420.4050000000002</v>
      </c>
      <c r="K141" s="2">
        <v>740.18501529051991</v>
      </c>
      <c r="L141" t="s">
        <v>955</v>
      </c>
      <c r="N141" s="91">
        <f t="shared" si="5"/>
        <v>44592</v>
      </c>
      <c r="O14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141" s="97" t="s">
        <v>27</v>
      </c>
      <c r="Q141" s="97" t="s">
        <v>166</v>
      </c>
      <c r="R141" t="s">
        <v>5</v>
      </c>
    </row>
    <row r="142" spans="2:18" x14ac:dyDescent="0.25">
      <c r="B142" t="str">
        <f>Payments_Add[[#This Row],[BU]]</f>
        <v>NOUR</v>
      </c>
      <c r="C142" t="s">
        <v>1052</v>
      </c>
      <c r="D142" s="97" t="s">
        <v>960</v>
      </c>
      <c r="F142" s="91">
        <v>44524</v>
      </c>
      <c r="G142" s="91">
        <v>44602</v>
      </c>
      <c r="H142" t="s">
        <v>337</v>
      </c>
      <c r="I142" t="s">
        <v>973</v>
      </c>
      <c r="J142">
        <v>10001.798000000001</v>
      </c>
      <c r="K142" s="2">
        <v>3058.6538226299695</v>
      </c>
      <c r="L142" t="s">
        <v>955</v>
      </c>
      <c r="N142" s="91">
        <f t="shared" si="5"/>
        <v>44592</v>
      </c>
      <c r="O14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42" s="97" t="s">
        <v>27</v>
      </c>
      <c r="Q142" s="97" t="s">
        <v>166</v>
      </c>
      <c r="R142" t="s">
        <v>5</v>
      </c>
    </row>
    <row r="143" spans="2:18" x14ac:dyDescent="0.25">
      <c r="B143" t="str">
        <f>Payments_Add[[#This Row],[BU]]</f>
        <v>NOUR</v>
      </c>
      <c r="C143" t="s">
        <v>1052</v>
      </c>
      <c r="D143" s="97" t="s">
        <v>960</v>
      </c>
      <c r="F143" s="91">
        <v>44545</v>
      </c>
      <c r="G143" s="91">
        <v>44630</v>
      </c>
      <c r="H143" t="s">
        <v>337</v>
      </c>
      <c r="I143" t="s">
        <v>962</v>
      </c>
      <c r="J143">
        <v>1087.269</v>
      </c>
      <c r="K143" s="2">
        <v>332.49816513761471</v>
      </c>
      <c r="L143" t="s">
        <v>955</v>
      </c>
      <c r="N143" s="91">
        <f t="shared" si="5"/>
        <v>44592</v>
      </c>
      <c r="O14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6</v>
      </c>
      <c r="P143" s="97" t="s">
        <v>27</v>
      </c>
      <c r="Q143" s="97" t="s">
        <v>166</v>
      </c>
      <c r="R143" t="s">
        <v>5</v>
      </c>
    </row>
    <row r="144" spans="2:18" x14ac:dyDescent="0.25">
      <c r="B144" t="str">
        <f>Payments_Add[[#This Row],[BU]]</f>
        <v>NOUR</v>
      </c>
      <c r="C144" t="s">
        <v>1053</v>
      </c>
      <c r="D144" s="97" t="s">
        <v>1023</v>
      </c>
      <c r="F144" s="91">
        <v>44531</v>
      </c>
      <c r="G144" s="91">
        <v>44607</v>
      </c>
      <c r="H144" t="s">
        <v>337</v>
      </c>
      <c r="I144" t="s">
        <v>973</v>
      </c>
      <c r="J144">
        <v>3089.203</v>
      </c>
      <c r="K144" s="2">
        <v>944.71039755351683</v>
      </c>
      <c r="L144" t="s">
        <v>955</v>
      </c>
      <c r="N144" s="91">
        <f t="shared" si="5"/>
        <v>44592</v>
      </c>
      <c r="O14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3</v>
      </c>
      <c r="P144" s="97" t="s">
        <v>27</v>
      </c>
      <c r="Q144" s="97" t="s">
        <v>27</v>
      </c>
      <c r="R144" t="s">
        <v>5</v>
      </c>
    </row>
    <row r="145" spans="2:18" x14ac:dyDescent="0.25">
      <c r="B145" t="str">
        <f>Payments_Add[[#This Row],[BU]]</f>
        <v>NOUR</v>
      </c>
      <c r="C145" t="s">
        <v>957</v>
      </c>
      <c r="D145" s="97" t="s">
        <v>134</v>
      </c>
      <c r="E145" t="s">
        <v>134</v>
      </c>
      <c r="F145" s="91">
        <v>44575</v>
      </c>
      <c r="G145" s="91">
        <v>44586</v>
      </c>
      <c r="H145" t="s">
        <v>337</v>
      </c>
      <c r="I145" t="s">
        <v>129</v>
      </c>
      <c r="J145">
        <v>72963.37999999999</v>
      </c>
      <c r="K145" s="2">
        <v>22312.960244648315</v>
      </c>
      <c r="L145" t="s">
        <v>955</v>
      </c>
      <c r="N145" s="91">
        <f t="shared" si="5"/>
        <v>44592</v>
      </c>
      <c r="O14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45" s="97" t="s">
        <v>160</v>
      </c>
      <c r="Q145" s="97" t="s">
        <v>134</v>
      </c>
      <c r="R145" t="s">
        <v>5</v>
      </c>
    </row>
    <row r="146" spans="2:18" x14ac:dyDescent="0.25">
      <c r="B146" t="str">
        <f>Payments_Add[[#This Row],[BU]]</f>
        <v>NOUR</v>
      </c>
      <c r="C146" t="s">
        <v>957</v>
      </c>
      <c r="D146" s="97" t="s">
        <v>136</v>
      </c>
      <c r="E146" t="s">
        <v>136</v>
      </c>
      <c r="F146" s="91">
        <v>44606</v>
      </c>
      <c r="G146" s="91">
        <v>44617</v>
      </c>
      <c r="H146" t="s">
        <v>337</v>
      </c>
      <c r="I146" t="s">
        <v>1005</v>
      </c>
      <c r="J146">
        <v>120000</v>
      </c>
      <c r="K146" s="2">
        <v>36697.247706422015</v>
      </c>
      <c r="L146" t="s">
        <v>955</v>
      </c>
      <c r="N146" s="91">
        <f t="shared" si="5"/>
        <v>44592</v>
      </c>
      <c r="O14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46" s="97" t="s">
        <v>160</v>
      </c>
      <c r="Q146" s="97" t="s">
        <v>136</v>
      </c>
      <c r="R146" t="s">
        <v>5</v>
      </c>
    </row>
    <row r="147" spans="2:18" x14ac:dyDescent="0.25">
      <c r="B147" t="str">
        <f>Payments_Add[[#This Row],[BU]]</f>
        <v>NOUR</v>
      </c>
      <c r="C147" t="s">
        <v>957</v>
      </c>
      <c r="D147" s="97" t="s">
        <v>134</v>
      </c>
      <c r="E147" t="s">
        <v>134</v>
      </c>
      <c r="F147" s="91">
        <v>44606</v>
      </c>
      <c r="G147" s="91">
        <v>44617</v>
      </c>
      <c r="H147" t="s">
        <v>337</v>
      </c>
      <c r="I147" t="s">
        <v>1005</v>
      </c>
      <c r="J147">
        <v>75000</v>
      </c>
      <c r="K147" s="2">
        <v>22935.779816513761</v>
      </c>
      <c r="L147" t="s">
        <v>955</v>
      </c>
      <c r="N147" s="91">
        <f t="shared" si="5"/>
        <v>44592</v>
      </c>
      <c r="O14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4</v>
      </c>
      <c r="P147" s="97" t="s">
        <v>160</v>
      </c>
      <c r="Q147" s="97" t="s">
        <v>134</v>
      </c>
      <c r="R147" t="s">
        <v>5</v>
      </c>
    </row>
    <row r="148" spans="2:18" x14ac:dyDescent="0.25">
      <c r="B148" t="str">
        <f>Payments_Add[[#This Row],[BU]]</f>
        <v>NOUR</v>
      </c>
      <c r="C148" t="s">
        <v>957</v>
      </c>
      <c r="D148" s="97" t="s">
        <v>136</v>
      </c>
      <c r="E148" t="s">
        <v>136</v>
      </c>
      <c r="F148" s="91">
        <v>44634</v>
      </c>
      <c r="G148" s="91">
        <v>44645</v>
      </c>
      <c r="H148" t="s">
        <v>337</v>
      </c>
      <c r="I148" t="s">
        <v>1005</v>
      </c>
      <c r="J148">
        <v>120000</v>
      </c>
      <c r="K148" s="2">
        <v>36697.247706422015</v>
      </c>
      <c r="L148" t="s">
        <v>955</v>
      </c>
      <c r="N148" s="91">
        <f t="shared" si="5"/>
        <v>44592</v>
      </c>
      <c r="O14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48" s="97" t="s">
        <v>160</v>
      </c>
      <c r="Q148" s="97" t="s">
        <v>136</v>
      </c>
      <c r="R148" t="s">
        <v>5</v>
      </c>
    </row>
    <row r="149" spans="2:18" x14ac:dyDescent="0.25">
      <c r="B149" t="str">
        <f>Payments_Add[[#This Row],[BU]]</f>
        <v>NOUR</v>
      </c>
      <c r="C149" t="s">
        <v>957</v>
      </c>
      <c r="D149" s="97" t="s">
        <v>134</v>
      </c>
      <c r="E149" t="s">
        <v>134</v>
      </c>
      <c r="F149" s="91">
        <v>44634</v>
      </c>
      <c r="G149" s="91">
        <v>44645</v>
      </c>
      <c r="H149" t="s">
        <v>337</v>
      </c>
      <c r="I149" t="s">
        <v>1005</v>
      </c>
      <c r="J149">
        <v>75000</v>
      </c>
      <c r="K149" s="2">
        <v>22935.779816513761</v>
      </c>
      <c r="L149" t="s">
        <v>955</v>
      </c>
      <c r="N149" s="91">
        <f t="shared" si="5"/>
        <v>44592</v>
      </c>
      <c r="O14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49" s="97" t="s">
        <v>160</v>
      </c>
      <c r="Q149" s="97" t="s">
        <v>134</v>
      </c>
      <c r="R149" t="s">
        <v>5</v>
      </c>
    </row>
    <row r="150" spans="2:18" x14ac:dyDescent="0.25">
      <c r="B150" t="str">
        <f>Payments_Add[[#This Row],[BU]]</f>
        <v>NOUR</v>
      </c>
      <c r="C150" t="s">
        <v>1054</v>
      </c>
      <c r="D150" s="97" t="s">
        <v>1023</v>
      </c>
      <c r="F150" s="91">
        <v>44504</v>
      </c>
      <c r="G150" s="91">
        <v>44597</v>
      </c>
      <c r="H150" t="s">
        <v>337</v>
      </c>
      <c r="I150" t="s">
        <v>973</v>
      </c>
      <c r="J150">
        <v>3214.828</v>
      </c>
      <c r="K150" s="2">
        <v>983.12782874617733</v>
      </c>
      <c r="L150" t="s">
        <v>955</v>
      </c>
      <c r="N150" s="91">
        <f t="shared" si="5"/>
        <v>44592</v>
      </c>
      <c r="O15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0" s="97" t="s">
        <v>27</v>
      </c>
      <c r="Q150" s="97" t="s">
        <v>27</v>
      </c>
      <c r="R150" t="s">
        <v>5</v>
      </c>
    </row>
    <row r="151" spans="2:18" x14ac:dyDescent="0.25">
      <c r="B151" t="str">
        <f>Payments_Add[[#This Row],[BU]]</f>
        <v>NOUR</v>
      </c>
      <c r="C151" t="s">
        <v>1054</v>
      </c>
      <c r="D151" s="97" t="s">
        <v>1023</v>
      </c>
      <c r="F151" s="91">
        <v>44537</v>
      </c>
      <c r="G151" s="91">
        <v>44645</v>
      </c>
      <c r="H151" t="s">
        <v>337</v>
      </c>
      <c r="I151" t="s">
        <v>973</v>
      </c>
      <c r="J151">
        <v>4592.357</v>
      </c>
      <c r="K151" s="2">
        <v>1404.3905198776758</v>
      </c>
      <c r="L151" t="s">
        <v>955</v>
      </c>
      <c r="N151" s="91">
        <f t="shared" si="5"/>
        <v>44592</v>
      </c>
      <c r="O15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8</v>
      </c>
      <c r="P151" s="97" t="s">
        <v>27</v>
      </c>
      <c r="Q151" s="97" t="s">
        <v>27</v>
      </c>
      <c r="R151" t="s">
        <v>5</v>
      </c>
    </row>
    <row r="152" spans="2:18" x14ac:dyDescent="0.25">
      <c r="B152" t="str">
        <f>Payments_Add[[#This Row],[BU]]</f>
        <v>NOUR</v>
      </c>
      <c r="C152" t="s">
        <v>1055</v>
      </c>
      <c r="D152" s="97" t="s">
        <v>1056</v>
      </c>
      <c r="F152" s="91">
        <v>44567</v>
      </c>
      <c r="G152" s="91">
        <v>44625</v>
      </c>
      <c r="H152" t="s">
        <v>337</v>
      </c>
      <c r="I152" t="s">
        <v>962</v>
      </c>
      <c r="J152">
        <v>11438.531999999999</v>
      </c>
      <c r="K152" s="2">
        <v>3498.0220183486235</v>
      </c>
      <c r="L152" t="s">
        <v>955</v>
      </c>
      <c r="N152" s="91">
        <f t="shared" si="5"/>
        <v>44592</v>
      </c>
      <c r="O15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52" s="97" t="s">
        <v>146</v>
      </c>
      <c r="Q152" s="97" t="s">
        <v>1067</v>
      </c>
      <c r="R152" t="s">
        <v>5</v>
      </c>
    </row>
    <row r="153" spans="2:18" x14ac:dyDescent="0.25">
      <c r="B153" t="str">
        <f>Payments_Add[[#This Row],[BU]]</f>
        <v>NOUR</v>
      </c>
      <c r="C153" t="s">
        <v>869</v>
      </c>
      <c r="D153" s="97" t="s">
        <v>1033</v>
      </c>
      <c r="F153" s="91">
        <v>44545</v>
      </c>
      <c r="G153" s="91">
        <v>44593</v>
      </c>
      <c r="H153" t="s">
        <v>337</v>
      </c>
      <c r="I153" t="s">
        <v>129</v>
      </c>
      <c r="J153">
        <v>3577.3229999999999</v>
      </c>
      <c r="K153" s="2">
        <v>1093.9825688073395</v>
      </c>
      <c r="L153" t="s">
        <v>955</v>
      </c>
      <c r="N153" s="91">
        <f t="shared" si="5"/>
        <v>44592</v>
      </c>
      <c r="O15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3" s="97" t="s">
        <v>31</v>
      </c>
      <c r="Q153" s="97" t="s">
        <v>1068</v>
      </c>
      <c r="R153" t="s">
        <v>5</v>
      </c>
    </row>
    <row r="154" spans="2:18" x14ac:dyDescent="0.25">
      <c r="B154" t="str">
        <f>Payments_Add[[#This Row],[BU]]</f>
        <v>NOUR</v>
      </c>
      <c r="C154" t="s">
        <v>869</v>
      </c>
      <c r="D154" s="97" t="s">
        <v>1033</v>
      </c>
      <c r="F154" s="91">
        <v>44567</v>
      </c>
      <c r="G154" s="91">
        <v>44593</v>
      </c>
      <c r="H154" t="s">
        <v>337</v>
      </c>
      <c r="I154" t="s">
        <v>129</v>
      </c>
      <c r="J154">
        <v>4374.28</v>
      </c>
      <c r="K154" s="2">
        <v>1337.7003058103974</v>
      </c>
      <c r="L154" t="s">
        <v>955</v>
      </c>
      <c r="N154" s="91">
        <f t="shared" si="5"/>
        <v>44592</v>
      </c>
      <c r="O15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4" s="97" t="s">
        <v>31</v>
      </c>
      <c r="Q154" s="97" t="s">
        <v>1068</v>
      </c>
      <c r="R154" t="s">
        <v>5</v>
      </c>
    </row>
    <row r="155" spans="2:18" x14ac:dyDescent="0.25">
      <c r="B155" t="str">
        <f>Payments_Add[[#This Row],[BU]]</f>
        <v>NOUR</v>
      </c>
      <c r="C155" t="s">
        <v>869</v>
      </c>
      <c r="D155" s="97" t="s">
        <v>1033</v>
      </c>
      <c r="F155" s="91">
        <v>44593</v>
      </c>
      <c r="G155" s="91">
        <v>44620</v>
      </c>
      <c r="H155" t="s">
        <v>337</v>
      </c>
      <c r="I155" t="s">
        <v>970</v>
      </c>
      <c r="J155">
        <v>4500</v>
      </c>
      <c r="K155" s="2">
        <v>1376.1467889908256</v>
      </c>
      <c r="L155" t="s">
        <v>955</v>
      </c>
      <c r="N155" s="91">
        <f t="shared" si="5"/>
        <v>44592</v>
      </c>
      <c r="O15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55" s="97" t="s">
        <v>31</v>
      </c>
      <c r="Q155" s="97" t="s">
        <v>1068</v>
      </c>
      <c r="R155" t="s">
        <v>5</v>
      </c>
    </row>
    <row r="156" spans="2:18" x14ac:dyDescent="0.25">
      <c r="B156" t="str">
        <f>Payments_Add[[#This Row],[BU]]</f>
        <v>NOUR</v>
      </c>
      <c r="C156" t="s">
        <v>869</v>
      </c>
      <c r="D156" s="97" t="s">
        <v>1033</v>
      </c>
      <c r="F156" s="91">
        <v>44621</v>
      </c>
      <c r="G156" s="91">
        <v>44651</v>
      </c>
      <c r="H156" t="s">
        <v>337</v>
      </c>
      <c r="I156" t="s">
        <v>970</v>
      </c>
      <c r="J156">
        <v>4500</v>
      </c>
      <c r="K156" s="2">
        <v>1376.1467889908256</v>
      </c>
      <c r="L156" t="s">
        <v>955</v>
      </c>
      <c r="N156" s="91">
        <f t="shared" si="5"/>
        <v>44592</v>
      </c>
      <c r="O15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56" s="97" t="s">
        <v>31</v>
      </c>
      <c r="Q156" s="97" t="s">
        <v>1068</v>
      </c>
      <c r="R156" t="s">
        <v>5</v>
      </c>
    </row>
    <row r="157" spans="2:18" x14ac:dyDescent="0.25">
      <c r="B157" t="str">
        <f>Payments_Add[[#This Row],[BU]]</f>
        <v>SND</v>
      </c>
      <c r="C157" t="s">
        <v>869</v>
      </c>
      <c r="D157" s="97" t="s">
        <v>1033</v>
      </c>
      <c r="F157" s="91">
        <v>44539</v>
      </c>
      <c r="G157" s="91">
        <v>44593</v>
      </c>
      <c r="H157" t="s">
        <v>337</v>
      </c>
      <c r="I157" t="s">
        <v>129</v>
      </c>
      <c r="J157">
        <v>20506.514999999999</v>
      </c>
      <c r="K157" s="2">
        <v>6271.1055045871553</v>
      </c>
      <c r="L157" t="s">
        <v>338</v>
      </c>
      <c r="N157" s="91">
        <f t="shared" si="5"/>
        <v>44592</v>
      </c>
      <c r="O15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7" s="97" t="s">
        <v>31</v>
      </c>
      <c r="Q157" s="97" t="s">
        <v>1068</v>
      </c>
      <c r="R157" t="s">
        <v>5</v>
      </c>
    </row>
    <row r="158" spans="2:18" x14ac:dyDescent="0.25">
      <c r="B158" t="str">
        <f>Payments_Add[[#This Row],[BU]]</f>
        <v>SND</v>
      </c>
      <c r="C158" t="s">
        <v>869</v>
      </c>
      <c r="D158" s="97" t="s">
        <v>1033</v>
      </c>
      <c r="F158" s="91">
        <v>44551</v>
      </c>
      <c r="G158" s="91">
        <v>44593</v>
      </c>
      <c r="H158" t="s">
        <v>337</v>
      </c>
      <c r="I158" t="s">
        <v>129</v>
      </c>
      <c r="J158">
        <v>20987.3</v>
      </c>
      <c r="K158" s="2">
        <v>6418.1345565749234</v>
      </c>
      <c r="L158" t="s">
        <v>338</v>
      </c>
      <c r="N158" s="91">
        <f t="shared" si="5"/>
        <v>44592</v>
      </c>
      <c r="O15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8" s="97" t="s">
        <v>31</v>
      </c>
      <c r="Q158" s="97" t="s">
        <v>1068</v>
      </c>
      <c r="R158" t="s">
        <v>5</v>
      </c>
    </row>
    <row r="159" spans="2:18" x14ac:dyDescent="0.25">
      <c r="B159" t="str">
        <f>Payments_Add[[#This Row],[BU]]</f>
        <v>SND</v>
      </c>
      <c r="C159" t="s">
        <v>869</v>
      </c>
      <c r="D159" s="97" t="s">
        <v>1033</v>
      </c>
      <c r="F159" s="91">
        <v>44572</v>
      </c>
      <c r="G159" s="91">
        <v>44593</v>
      </c>
      <c r="H159" t="s">
        <v>337</v>
      </c>
      <c r="I159" t="s">
        <v>129</v>
      </c>
      <c r="J159">
        <v>20672.258999999998</v>
      </c>
      <c r="K159" s="2">
        <v>6321.7917431192654</v>
      </c>
      <c r="L159" t="s">
        <v>338</v>
      </c>
      <c r="N159" s="91">
        <f t="shared" si="5"/>
        <v>44592</v>
      </c>
      <c r="O15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59" s="97" t="s">
        <v>31</v>
      </c>
      <c r="Q159" s="97" t="s">
        <v>1068</v>
      </c>
      <c r="R159" t="s">
        <v>5</v>
      </c>
    </row>
    <row r="160" spans="2:18" x14ac:dyDescent="0.25">
      <c r="B160" t="str">
        <f>Payments_Add[[#This Row],[BU]]</f>
        <v>SND</v>
      </c>
      <c r="C160" t="s">
        <v>869</v>
      </c>
      <c r="D160" s="97" t="s">
        <v>1033</v>
      </c>
      <c r="F160" s="91">
        <v>44593</v>
      </c>
      <c r="G160" s="91">
        <v>44620</v>
      </c>
      <c r="H160" t="s">
        <v>337</v>
      </c>
      <c r="I160" t="s">
        <v>970</v>
      </c>
      <c r="J160">
        <v>21000</v>
      </c>
      <c r="K160" s="2">
        <v>6422.0183486238529</v>
      </c>
      <c r="L160" t="s">
        <v>338</v>
      </c>
      <c r="N160" s="91">
        <f t="shared" si="5"/>
        <v>44592</v>
      </c>
      <c r="O16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60" s="97" t="s">
        <v>31</v>
      </c>
      <c r="Q160" s="97" t="s">
        <v>1068</v>
      </c>
      <c r="R160" t="s">
        <v>5</v>
      </c>
    </row>
    <row r="161" spans="2:21" x14ac:dyDescent="0.25">
      <c r="B161" t="str">
        <f>Payments_Add[[#This Row],[BU]]</f>
        <v>SND</v>
      </c>
      <c r="C161" t="s">
        <v>869</v>
      </c>
      <c r="D161" s="97" t="s">
        <v>1033</v>
      </c>
      <c r="F161" s="91">
        <v>44621</v>
      </c>
      <c r="G161" s="91">
        <v>44651</v>
      </c>
      <c r="H161" t="s">
        <v>337</v>
      </c>
      <c r="I161" t="s">
        <v>970</v>
      </c>
      <c r="J161">
        <v>21000</v>
      </c>
      <c r="K161" s="2">
        <v>6422.0183486238529</v>
      </c>
      <c r="L161" t="s">
        <v>338</v>
      </c>
      <c r="N161" s="91">
        <f t="shared" si="5"/>
        <v>44592</v>
      </c>
      <c r="O16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61" s="97" t="s">
        <v>31</v>
      </c>
      <c r="Q161" s="97" t="s">
        <v>1068</v>
      </c>
      <c r="R161" t="s">
        <v>5</v>
      </c>
    </row>
    <row r="162" spans="2:21" x14ac:dyDescent="0.25">
      <c r="B162" t="str">
        <f>Payments_Add[[#This Row],[BU]]</f>
        <v>NOUR</v>
      </c>
      <c r="C162" t="s">
        <v>1057</v>
      </c>
      <c r="D162" s="97" t="s">
        <v>1058</v>
      </c>
      <c r="F162" s="91">
        <v>44593</v>
      </c>
      <c r="G162" s="91">
        <v>44620</v>
      </c>
      <c r="H162" t="s">
        <v>337</v>
      </c>
      <c r="I162" t="s">
        <v>970</v>
      </c>
      <c r="J162">
        <v>2000</v>
      </c>
      <c r="K162" s="2">
        <v>611.62079510703359</v>
      </c>
      <c r="L162" t="s">
        <v>955</v>
      </c>
      <c r="N162" s="91">
        <f t="shared" si="5"/>
        <v>44592</v>
      </c>
      <c r="O16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62" s="97" t="s">
        <v>150</v>
      </c>
      <c r="Q162" s="97" t="s">
        <v>150</v>
      </c>
      <c r="R162" t="s">
        <v>5</v>
      </c>
    </row>
    <row r="163" spans="2:21" x14ac:dyDescent="0.25">
      <c r="B163" t="str">
        <f>Payments_Add[[#This Row],[BU]]</f>
        <v>NOUR</v>
      </c>
      <c r="C163" t="s">
        <v>1057</v>
      </c>
      <c r="D163" s="97" t="s">
        <v>1058</v>
      </c>
      <c r="F163" s="91">
        <v>44621</v>
      </c>
      <c r="G163" s="91">
        <v>44651</v>
      </c>
      <c r="H163" t="s">
        <v>337</v>
      </c>
      <c r="I163" t="s">
        <v>970</v>
      </c>
      <c r="J163">
        <v>2000</v>
      </c>
      <c r="K163" s="2">
        <v>611.62079510703359</v>
      </c>
      <c r="L163" t="s">
        <v>955</v>
      </c>
      <c r="N163" s="91">
        <f t="shared" si="5"/>
        <v>44592</v>
      </c>
      <c r="O16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63" s="97" t="s">
        <v>150</v>
      </c>
      <c r="Q163" s="97" t="s">
        <v>150</v>
      </c>
      <c r="R163" t="s">
        <v>5</v>
      </c>
    </row>
    <row r="164" spans="2:21" x14ac:dyDescent="0.25">
      <c r="B164" t="str">
        <f>Payments_Add[[#This Row],[BU]]</f>
        <v>NOUR</v>
      </c>
      <c r="C164" t="s">
        <v>1059</v>
      </c>
      <c r="D164" s="97" t="s">
        <v>1031</v>
      </c>
      <c r="F164" s="91">
        <v>44574</v>
      </c>
      <c r="G164" s="91">
        <v>44602</v>
      </c>
      <c r="H164" t="s">
        <v>337</v>
      </c>
      <c r="I164" t="s">
        <v>962</v>
      </c>
      <c r="J164">
        <v>804.19500000000005</v>
      </c>
      <c r="K164" s="2">
        <v>245.93119266055047</v>
      </c>
      <c r="L164" t="s">
        <v>955</v>
      </c>
      <c r="N164" s="91">
        <f t="shared" si="5"/>
        <v>44592</v>
      </c>
      <c r="O16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2</v>
      </c>
      <c r="P164" s="97" t="s">
        <v>27</v>
      </c>
      <c r="Q164" s="97" t="s">
        <v>27</v>
      </c>
      <c r="R164" t="s">
        <v>5</v>
      </c>
    </row>
    <row r="165" spans="2:21" x14ac:dyDescent="0.25">
      <c r="B165" t="str">
        <f>Payments_Add[[#This Row],[BU]]</f>
        <v>NOUR</v>
      </c>
      <c r="C165" t="s">
        <v>1060</v>
      </c>
      <c r="D165" s="97" t="s">
        <v>1061</v>
      </c>
      <c r="E165" t="s">
        <v>1062</v>
      </c>
      <c r="F165" s="91">
        <v>44565</v>
      </c>
      <c r="G165" s="91">
        <v>44565</v>
      </c>
      <c r="H165" t="s">
        <v>337</v>
      </c>
      <c r="I165" t="s">
        <v>129</v>
      </c>
      <c r="J165">
        <v>1722.9469999999999</v>
      </c>
      <c r="K165" s="2">
        <v>526.89510703363908</v>
      </c>
      <c r="L165" t="s">
        <v>955</v>
      </c>
      <c r="N165" s="91">
        <f t="shared" si="5"/>
        <v>44592</v>
      </c>
      <c r="O16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65" s="97" t="s">
        <v>146</v>
      </c>
      <c r="Q165" s="97" t="s">
        <v>1067</v>
      </c>
      <c r="R165" t="s">
        <v>5</v>
      </c>
    </row>
    <row r="166" spans="2:21" x14ac:dyDescent="0.25">
      <c r="B166" t="str">
        <f>Payments_Add[[#This Row],[BU]]</f>
        <v>NOUR</v>
      </c>
      <c r="C166" t="s">
        <v>1063</v>
      </c>
      <c r="D166" s="97" t="s">
        <v>1064</v>
      </c>
      <c r="F166" s="91">
        <v>44593</v>
      </c>
      <c r="G166" s="91">
        <v>44620</v>
      </c>
      <c r="H166" t="s">
        <v>337</v>
      </c>
      <c r="I166" t="s">
        <v>970</v>
      </c>
      <c r="J166">
        <v>5200</v>
      </c>
      <c r="K166" s="2">
        <v>1590.2140672782875</v>
      </c>
      <c r="L166" t="s">
        <v>955</v>
      </c>
      <c r="N166" s="91">
        <f t="shared" si="5"/>
        <v>44592</v>
      </c>
      <c r="O166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5</v>
      </c>
      <c r="P166" s="97" t="s">
        <v>146</v>
      </c>
      <c r="Q166" s="97" t="s">
        <v>1067</v>
      </c>
      <c r="R166" t="s">
        <v>5</v>
      </c>
    </row>
    <row r="167" spans="2:21" x14ac:dyDescent="0.25">
      <c r="B167" t="str">
        <f>Payments_Add[[#This Row],[BU]]</f>
        <v>NOUR</v>
      </c>
      <c r="C167" t="s">
        <v>1063</v>
      </c>
      <c r="D167" s="97" t="s">
        <v>1064</v>
      </c>
      <c r="F167" s="91">
        <v>44621</v>
      </c>
      <c r="G167" s="91">
        <v>44651</v>
      </c>
      <c r="H167" t="s">
        <v>337</v>
      </c>
      <c r="I167" t="s">
        <v>970</v>
      </c>
      <c r="J167">
        <v>5200</v>
      </c>
      <c r="K167" s="2">
        <v>1590.2140672782875</v>
      </c>
      <c r="L167" t="s">
        <v>955</v>
      </c>
      <c r="N167" s="91">
        <f t="shared" si="5"/>
        <v>44592</v>
      </c>
      <c r="O167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0</v>
      </c>
      <c r="P167" s="97" t="s">
        <v>146</v>
      </c>
      <c r="Q167" s="97" t="s">
        <v>1067</v>
      </c>
      <c r="R167" t="s">
        <v>5</v>
      </c>
    </row>
    <row r="168" spans="2:21" x14ac:dyDescent="0.25">
      <c r="B168" t="str">
        <f>Payments_Add[[#This Row],[BU]]</f>
        <v>NOUR</v>
      </c>
      <c r="C168" t="s">
        <v>1044</v>
      </c>
      <c r="D168" s="97" t="s">
        <v>1065</v>
      </c>
      <c r="F168" s="91">
        <v>44635</v>
      </c>
      <c r="G168" s="91">
        <v>44635</v>
      </c>
      <c r="H168" t="s">
        <v>337</v>
      </c>
      <c r="I168" t="s">
        <v>129</v>
      </c>
      <c r="J168">
        <v>80000</v>
      </c>
      <c r="K168" s="2">
        <v>24464.831804281344</v>
      </c>
      <c r="L168" t="s">
        <v>955</v>
      </c>
      <c r="N168" s="91">
        <f t="shared" si="5"/>
        <v>44592</v>
      </c>
      <c r="O16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68" s="97" t="s">
        <v>324</v>
      </c>
      <c r="Q168" s="97" t="s">
        <v>192</v>
      </c>
      <c r="R168" t="s">
        <v>12</v>
      </c>
    </row>
    <row r="169" spans="2:21" x14ac:dyDescent="0.25">
      <c r="B169" t="str">
        <f>Payments_Add[[#This Row],[BU]]</f>
        <v>NOUR</v>
      </c>
      <c r="C169" t="s">
        <v>1044</v>
      </c>
      <c r="D169" s="97" t="s">
        <v>1065</v>
      </c>
      <c r="F169" s="91">
        <v>44635</v>
      </c>
      <c r="G169" s="91">
        <v>44635</v>
      </c>
      <c r="H169" t="s">
        <v>337</v>
      </c>
      <c r="I169" t="s">
        <v>129</v>
      </c>
      <c r="J169">
        <v>90000</v>
      </c>
      <c r="K169" s="2">
        <v>27522.935779816515</v>
      </c>
      <c r="L169" t="s">
        <v>955</v>
      </c>
      <c r="N169" s="91">
        <f t="shared" si="5"/>
        <v>44592</v>
      </c>
      <c r="O16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7</v>
      </c>
      <c r="P169" s="97" t="s">
        <v>324</v>
      </c>
      <c r="Q169" s="97" t="s">
        <v>192</v>
      </c>
      <c r="R169" t="s">
        <v>12</v>
      </c>
    </row>
    <row r="170" spans="2:21" s="90" customFormat="1" x14ac:dyDescent="0.25">
      <c r="B170" s="97" t="str">
        <f>Payments_Add[[#This Row],[BU]]</f>
        <v>NOUR</v>
      </c>
      <c r="C170" s="90" t="s">
        <v>1026</v>
      </c>
      <c r="D170" s="97" t="s">
        <v>28</v>
      </c>
      <c r="E170" s="90" t="s">
        <v>138</v>
      </c>
      <c r="F170" s="91">
        <v>44593</v>
      </c>
      <c r="G170" s="91">
        <v>44593</v>
      </c>
      <c r="H170" s="90" t="s">
        <v>337</v>
      </c>
      <c r="I170" s="90" t="s">
        <v>129</v>
      </c>
      <c r="J170" s="158">
        <f>39250.22+148281.377</f>
        <v>187531.59700000001</v>
      </c>
      <c r="K170" s="2">
        <f>+Payments_Add[[#This Row],[Сума във Валута]]/3.27</f>
        <v>57349.112232415908</v>
      </c>
      <c r="L170" s="90" t="s">
        <v>955</v>
      </c>
      <c r="N170" s="91">
        <f t="shared" ref="N170:N171" si="6">$N$1</f>
        <v>44592</v>
      </c>
      <c r="O17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0" s="97" t="s">
        <v>28</v>
      </c>
      <c r="Q170" s="97" t="s">
        <v>1083</v>
      </c>
      <c r="R170" s="90" t="s">
        <v>5</v>
      </c>
    </row>
    <row r="171" spans="2:21" x14ac:dyDescent="0.25">
      <c r="B171" s="97" t="str">
        <f>Payments_Add[[#This Row],[BU]]</f>
        <v>SND</v>
      </c>
      <c r="C171" s="90" t="s">
        <v>1027</v>
      </c>
      <c r="D171" s="97" t="s">
        <v>28</v>
      </c>
      <c r="E171" s="90" t="s">
        <v>138</v>
      </c>
      <c r="F171" s="91">
        <v>44593</v>
      </c>
      <c r="G171" s="91">
        <v>44593</v>
      </c>
      <c r="H171" s="90" t="s">
        <v>337</v>
      </c>
      <c r="I171" s="90" t="s">
        <v>129</v>
      </c>
      <c r="J171" s="158">
        <v>42260.445</v>
      </c>
      <c r="K171" s="2">
        <f>+Payments_Add[[#This Row],[Сума във Валута]]/3.27</f>
        <v>12923.683486238531</v>
      </c>
      <c r="L171" s="90" t="s">
        <v>338</v>
      </c>
      <c r="M171" s="90"/>
      <c r="N171" s="91">
        <f t="shared" si="6"/>
        <v>44592</v>
      </c>
      <c r="O17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1" s="97" t="s">
        <v>28</v>
      </c>
      <c r="Q171" s="97" t="s">
        <v>1083</v>
      </c>
      <c r="R171" s="90" t="s">
        <v>5</v>
      </c>
      <c r="S171" s="90"/>
      <c r="T171" s="90"/>
      <c r="U171" s="90"/>
    </row>
    <row r="172" spans="2:21" x14ac:dyDescent="0.25">
      <c r="B172" s="97" t="str">
        <f>Payments_Add[[#This Row],[BU]]</f>
        <v>NBI</v>
      </c>
      <c r="C172" t="s">
        <v>1024</v>
      </c>
      <c r="D172" s="97" t="s">
        <v>28</v>
      </c>
      <c r="E172" t="s">
        <v>138</v>
      </c>
      <c r="F172" s="91">
        <v>44593</v>
      </c>
      <c r="G172" s="91">
        <v>44593</v>
      </c>
      <c r="H172" t="s">
        <v>337</v>
      </c>
      <c r="I172" t="s">
        <v>129</v>
      </c>
      <c r="J172" s="158">
        <v>5064.0919999999996</v>
      </c>
      <c r="K172" s="157">
        <f>+Payments_Add[[#This Row],[Сума във Валута]]/3.27</f>
        <v>1548.6519877675839</v>
      </c>
      <c r="L172" t="s">
        <v>1025</v>
      </c>
      <c r="N172" s="91">
        <f t="shared" ref="N172:N184" si="7">$N$1</f>
        <v>44592</v>
      </c>
      <c r="O17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2" s="97" t="s">
        <v>28</v>
      </c>
      <c r="Q172" s="97" t="s">
        <v>1083</v>
      </c>
      <c r="R172" t="s">
        <v>5</v>
      </c>
      <c r="U172" s="90"/>
    </row>
    <row r="173" spans="2:21" x14ac:dyDescent="0.25">
      <c r="B173" s="97" t="str">
        <f>Payments_Add[[#This Row],[BU]]</f>
        <v>TIP</v>
      </c>
      <c r="C173" t="s">
        <v>1028</v>
      </c>
      <c r="D173" s="97" t="s">
        <v>28</v>
      </c>
      <c r="E173" t="s">
        <v>138</v>
      </c>
      <c r="F173" s="91">
        <v>44593</v>
      </c>
      <c r="G173" s="91">
        <v>44593</v>
      </c>
      <c r="H173" t="s">
        <v>337</v>
      </c>
      <c r="I173" t="s">
        <v>129</v>
      </c>
      <c r="J173" s="158">
        <v>2943.7179999999998</v>
      </c>
      <c r="K173" s="157">
        <f>+Payments_Add[[#This Row],[Сума във Валута]]/3.27</f>
        <v>900.21957186544341</v>
      </c>
      <c r="L173" t="s">
        <v>1002</v>
      </c>
      <c r="N173" s="91">
        <f t="shared" si="7"/>
        <v>44592</v>
      </c>
      <c r="O17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3" s="97" t="s">
        <v>28</v>
      </c>
      <c r="Q173" s="97" t="s">
        <v>1083</v>
      </c>
      <c r="R173" t="s">
        <v>5</v>
      </c>
      <c r="U173" s="90"/>
    </row>
    <row r="174" spans="2:21" x14ac:dyDescent="0.25">
      <c r="B174" s="97" t="str">
        <f>Payments_Add[[#This Row],[BU]]</f>
        <v>NOUR</v>
      </c>
      <c r="C174" t="s">
        <v>1002</v>
      </c>
      <c r="D174" s="90" t="s">
        <v>162</v>
      </c>
      <c r="E174" s="90" t="s">
        <v>192</v>
      </c>
      <c r="F174" s="91">
        <v>44596</v>
      </c>
      <c r="G174" s="91">
        <v>44596</v>
      </c>
      <c r="H174" t="s">
        <v>337</v>
      </c>
      <c r="I174" t="s">
        <v>129</v>
      </c>
      <c r="J174">
        <f>62400*0.8</f>
        <v>49920</v>
      </c>
      <c r="K174" s="157">
        <f>Payments_Add[[#This Row],[Сума във Валута]]/3.27</f>
        <v>15266.055045871559</v>
      </c>
      <c r="L174" t="s">
        <v>955</v>
      </c>
      <c r="N174" s="91">
        <f t="shared" si="7"/>
        <v>44592</v>
      </c>
      <c r="O17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4" s="97" t="s">
        <v>324</v>
      </c>
      <c r="Q174" s="97" t="s">
        <v>192</v>
      </c>
      <c r="R174" s="90" t="s">
        <v>12</v>
      </c>
      <c r="U174" s="90"/>
    </row>
    <row r="175" spans="2:21" x14ac:dyDescent="0.25">
      <c r="B175" s="97" t="str">
        <f>Payments_Add[[#This Row],[BU]]</f>
        <v>NOUR</v>
      </c>
      <c r="C175" t="s">
        <v>1025</v>
      </c>
      <c r="D175" s="97" t="s">
        <v>1085</v>
      </c>
      <c r="F175" s="91">
        <v>44596</v>
      </c>
      <c r="G175" s="91">
        <v>44596</v>
      </c>
      <c r="H175" t="s">
        <v>337</v>
      </c>
      <c r="I175" t="s">
        <v>129</v>
      </c>
      <c r="J175">
        <f>20000*0.99</f>
        <v>19800</v>
      </c>
      <c r="K175" s="157">
        <f>Payments_Add[[#This Row],[Сума във Валута]]/3.27</f>
        <v>6055.0458715596333</v>
      </c>
      <c r="L175" t="s">
        <v>955</v>
      </c>
      <c r="N175" s="91">
        <f t="shared" si="7"/>
        <v>44592</v>
      </c>
      <c r="O175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5" s="97" t="s">
        <v>26</v>
      </c>
      <c r="Q175" s="97" t="s">
        <v>965</v>
      </c>
      <c r="R175" t="s">
        <v>5</v>
      </c>
      <c r="U175" s="90"/>
    </row>
    <row r="176" spans="2:21" s="159" customFormat="1" x14ac:dyDescent="0.25">
      <c r="B176" s="159" t="str">
        <f>Payments_Add[[#This Row],[BU]]</f>
        <v>NOUR</v>
      </c>
      <c r="C176" s="159" t="s">
        <v>963</v>
      </c>
      <c r="D176" s="159" t="s">
        <v>964</v>
      </c>
      <c r="E176" s="159" t="s">
        <v>965</v>
      </c>
      <c r="F176" s="160">
        <v>44477</v>
      </c>
      <c r="G176" s="160">
        <v>44594</v>
      </c>
      <c r="H176" s="159" t="s">
        <v>38</v>
      </c>
      <c r="I176" s="159" t="s">
        <v>129</v>
      </c>
      <c r="J176" s="159">
        <f>+Payments_Add[[#This Row],[В евро остатък за плащане]]*RESOURCE!F2</f>
        <v>59406.148584000002</v>
      </c>
      <c r="K176" s="2">
        <v>18359.2</v>
      </c>
      <c r="L176" s="159" t="s">
        <v>955</v>
      </c>
      <c r="N176" s="160">
        <f t="shared" si="7"/>
        <v>44592</v>
      </c>
      <c r="O176" s="16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6" s="163" t="s">
        <v>26</v>
      </c>
      <c r="Q176" s="163" t="s">
        <v>965</v>
      </c>
      <c r="R176" s="159" t="s">
        <v>5</v>
      </c>
    </row>
    <row r="177" spans="2:21" s="159" customFormat="1" x14ac:dyDescent="0.25">
      <c r="B177" s="159" t="str">
        <f>Payments_Add[[#This Row],[BU]]</f>
        <v>NOUR</v>
      </c>
      <c r="C177" s="159" t="s">
        <v>963</v>
      </c>
      <c r="D177" s="159" t="s">
        <v>964</v>
      </c>
      <c r="E177" s="159" t="s">
        <v>965</v>
      </c>
      <c r="F177" s="160">
        <v>44484</v>
      </c>
      <c r="G177" s="160">
        <v>44594</v>
      </c>
      <c r="H177" s="159" t="s">
        <v>38</v>
      </c>
      <c r="I177" s="159" t="s">
        <v>129</v>
      </c>
      <c r="J177" s="159">
        <f>+Payments_Add[[#This Row],[В евро остатък за плащане]]*RESOURCE!F2</f>
        <v>182929.07971799999</v>
      </c>
      <c r="K177" s="2">
        <v>56533.4</v>
      </c>
      <c r="L177" s="159" t="s">
        <v>955</v>
      </c>
      <c r="N177" s="160">
        <f t="shared" si="7"/>
        <v>44592</v>
      </c>
      <c r="O177" s="163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7" s="163" t="s">
        <v>26</v>
      </c>
      <c r="Q177" s="163" t="s">
        <v>965</v>
      </c>
      <c r="R177" s="159" t="s">
        <v>5</v>
      </c>
    </row>
    <row r="178" spans="2:21" x14ac:dyDescent="0.25">
      <c r="B178" s="97">
        <f>Payments_Add[[#This Row],[BU]]</f>
        <v>0</v>
      </c>
      <c r="D178" s="97"/>
      <c r="F178" s="91"/>
      <c r="G178" s="91"/>
      <c r="K178" s="157"/>
      <c r="N178" s="91">
        <f t="shared" si="7"/>
        <v>44592</v>
      </c>
      <c r="O178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8" s="97"/>
      <c r="Q178" s="97"/>
      <c r="U178" s="90"/>
    </row>
    <row r="179" spans="2:21" x14ac:dyDescent="0.25">
      <c r="B179" s="97">
        <f>Payments_Add[[#This Row],[BU]]</f>
        <v>0</v>
      </c>
      <c r="D179" s="97"/>
      <c r="F179" s="91"/>
      <c r="G179" s="91"/>
      <c r="K179" s="157"/>
      <c r="N179" s="91">
        <f t="shared" si="7"/>
        <v>44592</v>
      </c>
      <c r="O179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79" s="97"/>
      <c r="Q179" s="97"/>
      <c r="U179" s="90"/>
    </row>
    <row r="180" spans="2:21" x14ac:dyDescent="0.25">
      <c r="B180" s="97">
        <f>Payments_Add[[#This Row],[BU]]</f>
        <v>0</v>
      </c>
      <c r="D180" s="97"/>
      <c r="F180" s="91"/>
      <c r="G180" s="91"/>
      <c r="K180" s="157"/>
      <c r="N180" s="91">
        <f t="shared" si="7"/>
        <v>44592</v>
      </c>
      <c r="O180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0" s="97"/>
      <c r="Q180" s="97"/>
      <c r="U180" s="90"/>
    </row>
    <row r="181" spans="2:21" x14ac:dyDescent="0.25">
      <c r="B181" s="97">
        <f>Payments_Add[[#This Row],[BU]]</f>
        <v>0</v>
      </c>
      <c r="D181" s="97"/>
      <c r="F181" s="91"/>
      <c r="G181" s="91"/>
      <c r="K181" s="157"/>
      <c r="N181" s="91">
        <f t="shared" si="7"/>
        <v>44592</v>
      </c>
      <c r="O181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1" s="97"/>
      <c r="Q181" s="97"/>
      <c r="U181" s="90"/>
    </row>
    <row r="182" spans="2:21" x14ac:dyDescent="0.25">
      <c r="B182" s="97">
        <f>Payments_Add[[#This Row],[BU]]</f>
        <v>0</v>
      </c>
      <c r="D182" s="97"/>
      <c r="F182" s="91"/>
      <c r="G182" s="91"/>
      <c r="K182" s="157"/>
      <c r="N182" s="91">
        <f t="shared" si="7"/>
        <v>44592</v>
      </c>
      <c r="O182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2" s="97"/>
      <c r="Q182" s="97"/>
      <c r="U182" s="90"/>
    </row>
    <row r="183" spans="2:21" x14ac:dyDescent="0.25">
      <c r="B183" s="97">
        <f>Payments_Add[[#This Row],[BU]]</f>
        <v>0</v>
      </c>
      <c r="D183" s="97"/>
      <c r="F183" s="91"/>
      <c r="G183" s="91"/>
      <c r="K183" s="157"/>
      <c r="N183" s="91">
        <f t="shared" si="7"/>
        <v>44592</v>
      </c>
      <c r="O183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3" s="97"/>
      <c r="Q183" s="97"/>
      <c r="U183" s="90"/>
    </row>
    <row r="184" spans="2:21" x14ac:dyDescent="0.25">
      <c r="B184" s="97">
        <f>Payments_Add[[#This Row],[BU]]</f>
        <v>0</v>
      </c>
      <c r="D184" s="97"/>
      <c r="F184" s="91"/>
      <c r="G184" s="91"/>
      <c r="K184" s="157"/>
      <c r="N184" s="91">
        <f t="shared" si="7"/>
        <v>44592</v>
      </c>
      <c r="O184" s="97">
        <f>IF(Payments_Add[[#This Row],[Дата на падеж]]&lt;Payments_Add[[#This Row],[Monday]]+7,1,
IF(Payments_Add[[#This Row],[Дата на падеж]]&lt;Payments_Add[[#This Row],[Monday]]+14,2,
IF(Payments_Add[[#This Row],[Дата на падеж]]&lt;Payments_Add[[#This Row],[Monday]]+21,3,
IF(Payments_Add[[#This Row],[Дата на падеж]]&lt;Payments_Add[[#This Row],[Monday]]+28,4,
IF(Payments_Add[[#This Row],[Дата на падеж]]&lt;Payments_Add[[#This Row],[Monday]]+35,5,
IF(Payments_Add[[#This Row],[Дата на падеж]]&lt;Payments_Add[[#This Row],[Monday]]+42,6,
IF(Payments_Add[[#This Row],[Дата на падеж]]&lt;Payments_Add[[#This Row],[Monday]]+49,7,
IF(Payments_Add[[#This Row],[Дата на падеж]]&lt;Payments_Add[[#This Row],[Monday]]+56,8,0))))))))</f>
        <v>1</v>
      </c>
      <c r="P184" s="97"/>
      <c r="Q184" s="97"/>
      <c r="U184" s="90"/>
    </row>
  </sheetData>
  <phoneticPr fontId="9" type="noConversion"/>
  <dataValidations count="3">
    <dataValidation type="list" allowBlank="1" showInputMessage="1" showErrorMessage="1" sqref="E174" xr:uid="{F37A8411-62F1-44D8-AB11-0708A9A05103}">
      <formula1>$K$2:$K$39</formula1>
    </dataValidation>
    <dataValidation type="list" allowBlank="1" showInputMessage="1" showErrorMessage="1" sqref="D174" xr:uid="{45B58C06-6A21-4DFD-A158-5822A405F874}">
      <formula1>$I$2:$I$11</formula1>
    </dataValidation>
    <dataValidation type="list" allowBlank="1" showInputMessage="1" showErrorMessage="1" sqref="R174" xr:uid="{FE02A0D0-1EB7-4B7D-AB23-A66C6C5EAEDC}">
      <formula1>$G$2:$G$4</formula1>
    </dataValidation>
  </dataValidations>
  <pageMargins left="0.7" right="0.7" top="0.75" bottom="0.75" header="0.3" footer="0.3"/>
  <pageSetup paperSize="9" orientation="portrait" horizontalDpi="180" verticalDpi="180" r:id="rId1"/>
  <ignoredErrors>
    <ignoredError sqref="D174:E174 P174:R174 P176:Q177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934C564-342B-4669-AF31-1F12836541F1}">
          <x14:formula1>
            <xm:f>Payments_mapping!$I$2:$I$11</xm:f>
          </x14:formula1>
          <xm:sqref>P22:P134 P3:P19 P174 P176:P177</xm:sqref>
        </x14:dataValidation>
        <x14:dataValidation type="list" allowBlank="1" showInputMessage="1" showErrorMessage="1" xr:uid="{0583E932-9AED-4DCE-882B-196B718B890F}">
          <x14:formula1>
            <xm:f>Payments_mapping!$G$2:$G$4</xm:f>
          </x14:formula1>
          <xm:sqref>R3:R10 R176:R177</xm:sqref>
        </x14:dataValidation>
        <x14:dataValidation type="list" allowBlank="1" showInputMessage="1" showErrorMessage="1" xr:uid="{440C7ADD-9151-4E91-B1E2-4E341EFCC2CE}">
          <x14:formula1>
            <xm:f>Payments_mapping!$K$2:$K$39</xm:f>
          </x14:formula1>
          <xm:sqref>Q22:Q134 Q3:Q19 Q174 Q176:Q177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AD90D-1F64-4280-999F-4B4AEB980E79}">
  <sheetPr codeName="Sheet11">
    <tabColor rgb="FF0070C0"/>
  </sheetPr>
  <dimension ref="B1:O87"/>
  <sheetViews>
    <sheetView showGridLines="0" zoomScale="75" zoomScaleNormal="75" workbookViewId="0">
      <selection activeCell="C63" sqref="C63"/>
    </sheetView>
  </sheetViews>
  <sheetFormatPr baseColWidth="10" defaultColWidth="9.140625" defaultRowHeight="15" x14ac:dyDescent="0.25"/>
  <cols>
    <col min="1" max="1" width="2.7109375" customWidth="1"/>
    <col min="2" max="2" width="47.42578125" bestFit="1" customWidth="1"/>
    <col min="3" max="3" width="27.42578125" bestFit="1" customWidth="1"/>
    <col min="4" max="4" width="25.140625" bestFit="1" customWidth="1"/>
    <col min="5" max="5" width="35.7109375" bestFit="1" customWidth="1"/>
    <col min="6" max="6" width="2.7109375" customWidth="1"/>
    <col min="7" max="7" width="35.7109375" bestFit="1" customWidth="1"/>
    <col min="8" max="8" width="2.7109375" customWidth="1"/>
    <col min="9" max="9" width="25.42578125" bestFit="1" customWidth="1"/>
    <col min="10" max="10" width="2.7109375" customWidth="1"/>
    <col min="11" max="11" width="24.5703125" bestFit="1" customWidth="1"/>
    <col min="12" max="12" width="2.7109375" customWidth="1"/>
    <col min="13" max="13" width="30.7109375" bestFit="1" customWidth="1"/>
    <col min="14" max="14" width="10.7109375" bestFit="1" customWidth="1"/>
    <col min="15" max="15" width="8.5703125" bestFit="1" customWidth="1"/>
    <col min="16" max="16" width="8.140625" bestFit="1" customWidth="1"/>
  </cols>
  <sheetData>
    <row r="1" spans="2:15" ht="15.75" thickBot="1" x14ac:dyDescent="0.3"/>
    <row r="2" spans="2:15" x14ac:dyDescent="0.25">
      <c r="B2" t="s">
        <v>74</v>
      </c>
      <c r="C2" t="s">
        <v>70</v>
      </c>
      <c r="D2" t="s">
        <v>71</v>
      </c>
      <c r="E2" t="s">
        <v>72</v>
      </c>
      <c r="G2" s="22" t="s">
        <v>5</v>
      </c>
      <c r="I2" s="22" t="s">
        <v>146</v>
      </c>
      <c r="K2" s="22" t="s">
        <v>147</v>
      </c>
      <c r="M2" s="92" t="s">
        <v>74</v>
      </c>
      <c r="N2" s="92" t="s">
        <v>22</v>
      </c>
      <c r="O2" s="92" t="s">
        <v>72</v>
      </c>
    </row>
    <row r="3" spans="2:15" x14ac:dyDescent="0.25">
      <c r="B3" t="s">
        <v>87</v>
      </c>
      <c r="C3" t="s">
        <v>146</v>
      </c>
      <c r="D3" t="s">
        <v>147</v>
      </c>
      <c r="E3" t="s">
        <v>5</v>
      </c>
      <c r="G3" s="23" t="s">
        <v>9</v>
      </c>
      <c r="I3" s="23" t="s">
        <v>148</v>
      </c>
      <c r="K3" s="23" t="s">
        <v>149</v>
      </c>
      <c r="M3" s="90" t="s">
        <v>1082</v>
      </c>
      <c r="N3" s="90" t="s">
        <v>1082</v>
      </c>
      <c r="O3" s="90" t="s">
        <v>1082</v>
      </c>
    </row>
    <row r="4" spans="2:15" ht="15.75" thickBot="1" x14ac:dyDescent="0.3">
      <c r="B4" t="s">
        <v>99</v>
      </c>
      <c r="C4" t="s">
        <v>146</v>
      </c>
      <c r="D4" t="s">
        <v>149</v>
      </c>
      <c r="E4" t="s">
        <v>5</v>
      </c>
      <c r="G4" s="24" t="s">
        <v>12</v>
      </c>
      <c r="I4" s="23" t="s">
        <v>150</v>
      </c>
      <c r="K4" s="23" t="s">
        <v>151</v>
      </c>
      <c r="M4" s="90" t="s">
        <v>1084</v>
      </c>
    </row>
    <row r="5" spans="2:15" x14ac:dyDescent="0.25">
      <c r="B5" t="s">
        <v>109</v>
      </c>
      <c r="C5" t="s">
        <v>146</v>
      </c>
      <c r="D5" t="s">
        <v>151</v>
      </c>
      <c r="E5" t="s">
        <v>5</v>
      </c>
      <c r="I5" s="23" t="s">
        <v>152</v>
      </c>
      <c r="K5" s="23" t="s">
        <v>153</v>
      </c>
    </row>
    <row r="6" spans="2:15" x14ac:dyDescent="0.25">
      <c r="B6" t="s">
        <v>112</v>
      </c>
      <c r="C6" t="s">
        <v>146</v>
      </c>
      <c r="D6" t="s">
        <v>149</v>
      </c>
      <c r="E6" t="s">
        <v>5</v>
      </c>
      <c r="I6" s="23" t="s">
        <v>154</v>
      </c>
      <c r="K6" s="23" t="s">
        <v>155</v>
      </c>
    </row>
    <row r="7" spans="2:15" x14ac:dyDescent="0.25">
      <c r="B7" t="s">
        <v>101</v>
      </c>
      <c r="C7" t="s">
        <v>146</v>
      </c>
      <c r="D7" t="s">
        <v>151</v>
      </c>
      <c r="E7" t="s">
        <v>5</v>
      </c>
      <c r="I7" s="23" t="s">
        <v>156</v>
      </c>
      <c r="K7" s="23" t="s">
        <v>157</v>
      </c>
    </row>
    <row r="8" spans="2:15" x14ac:dyDescent="0.25">
      <c r="B8" t="s">
        <v>98</v>
      </c>
      <c r="C8" t="s">
        <v>146</v>
      </c>
      <c r="D8" t="s">
        <v>149</v>
      </c>
      <c r="E8" t="s">
        <v>5</v>
      </c>
      <c r="I8" s="23" t="s">
        <v>158</v>
      </c>
      <c r="K8" s="23" t="s">
        <v>159</v>
      </c>
    </row>
    <row r="9" spans="2:15" x14ac:dyDescent="0.25">
      <c r="B9" t="s">
        <v>107</v>
      </c>
      <c r="C9" t="s">
        <v>146</v>
      </c>
      <c r="D9" t="s">
        <v>151</v>
      </c>
      <c r="E9" t="s">
        <v>5</v>
      </c>
      <c r="I9" s="23" t="s">
        <v>160</v>
      </c>
      <c r="K9" s="23" t="s">
        <v>161</v>
      </c>
    </row>
    <row r="10" spans="2:15" hidden="1" x14ac:dyDescent="0.25">
      <c r="B10" t="s">
        <v>102</v>
      </c>
      <c r="C10" t="s">
        <v>148</v>
      </c>
      <c r="D10" t="s">
        <v>153</v>
      </c>
      <c r="E10" t="s">
        <v>5</v>
      </c>
      <c r="I10" s="23" t="s">
        <v>162</v>
      </c>
      <c r="K10" s="23" t="s">
        <v>163</v>
      </c>
    </row>
    <row r="11" spans="2:15" ht="15.75" hidden="1" thickBot="1" x14ac:dyDescent="0.3">
      <c r="B11" t="s">
        <v>104</v>
      </c>
      <c r="C11" t="s">
        <v>148</v>
      </c>
      <c r="D11" t="s">
        <v>155</v>
      </c>
      <c r="E11" t="s">
        <v>5</v>
      </c>
      <c r="I11" s="24" t="s">
        <v>164</v>
      </c>
      <c r="K11" s="23" t="s">
        <v>165</v>
      </c>
    </row>
    <row r="12" spans="2:15" hidden="1" x14ac:dyDescent="0.25">
      <c r="B12" t="s">
        <v>83</v>
      </c>
      <c r="C12" t="s">
        <v>150</v>
      </c>
      <c r="D12" t="s">
        <v>157</v>
      </c>
      <c r="E12" t="s">
        <v>5</v>
      </c>
      <c r="K12" s="23" t="s">
        <v>166</v>
      </c>
    </row>
    <row r="13" spans="2:15" hidden="1" x14ac:dyDescent="0.25">
      <c r="B13" t="s">
        <v>110</v>
      </c>
      <c r="C13" t="s">
        <v>150</v>
      </c>
      <c r="D13" t="s">
        <v>159</v>
      </c>
      <c r="E13" t="s">
        <v>5</v>
      </c>
      <c r="K13" s="23" t="s">
        <v>167</v>
      </c>
    </row>
    <row r="14" spans="2:15" hidden="1" x14ac:dyDescent="0.25">
      <c r="B14" t="s">
        <v>168</v>
      </c>
      <c r="C14" t="s">
        <v>150</v>
      </c>
      <c r="D14" t="s">
        <v>161</v>
      </c>
      <c r="E14" t="s">
        <v>5</v>
      </c>
      <c r="K14" s="23" t="s">
        <v>169</v>
      </c>
    </row>
    <row r="15" spans="2:15" hidden="1" x14ac:dyDescent="0.25">
      <c r="B15" t="s">
        <v>170</v>
      </c>
      <c r="C15" t="s">
        <v>150</v>
      </c>
      <c r="D15" t="s">
        <v>163</v>
      </c>
      <c r="E15" t="s">
        <v>5</v>
      </c>
      <c r="K15" s="23" t="s">
        <v>171</v>
      </c>
    </row>
    <row r="16" spans="2:15" hidden="1" x14ac:dyDescent="0.25">
      <c r="B16" t="s">
        <v>105</v>
      </c>
      <c r="C16" t="s">
        <v>152</v>
      </c>
      <c r="D16" t="s">
        <v>165</v>
      </c>
      <c r="E16" t="s">
        <v>9</v>
      </c>
      <c r="K16" s="23" t="s">
        <v>172</v>
      </c>
    </row>
    <row r="17" spans="2:11" hidden="1" x14ac:dyDescent="0.25">
      <c r="B17" t="s">
        <v>86</v>
      </c>
      <c r="C17" t="s">
        <v>154</v>
      </c>
      <c r="D17" t="s">
        <v>166</v>
      </c>
      <c r="E17" t="s">
        <v>5</v>
      </c>
      <c r="K17" s="23" t="s">
        <v>173</v>
      </c>
    </row>
    <row r="18" spans="2:11" hidden="1" x14ac:dyDescent="0.25">
      <c r="B18" t="s">
        <v>91</v>
      </c>
      <c r="C18" t="s">
        <v>154</v>
      </c>
      <c r="D18" t="s">
        <v>167</v>
      </c>
      <c r="E18" t="s">
        <v>5</v>
      </c>
      <c r="K18" s="23" t="s">
        <v>174</v>
      </c>
    </row>
    <row r="19" spans="2:11" hidden="1" x14ac:dyDescent="0.25">
      <c r="B19" t="s">
        <v>89</v>
      </c>
      <c r="C19" t="s">
        <v>154</v>
      </c>
      <c r="D19" t="s">
        <v>169</v>
      </c>
      <c r="E19" t="s">
        <v>5</v>
      </c>
      <c r="K19" s="23" t="s">
        <v>175</v>
      </c>
    </row>
    <row r="20" spans="2:11" hidden="1" x14ac:dyDescent="0.25">
      <c r="B20" t="s">
        <v>94</v>
      </c>
      <c r="C20" t="s">
        <v>156</v>
      </c>
      <c r="D20" t="s">
        <v>171</v>
      </c>
      <c r="E20" t="s">
        <v>5</v>
      </c>
      <c r="K20" s="23" t="s">
        <v>176</v>
      </c>
    </row>
    <row r="21" spans="2:11" hidden="1" x14ac:dyDescent="0.25">
      <c r="B21" t="s">
        <v>95</v>
      </c>
      <c r="C21" t="s">
        <v>156</v>
      </c>
      <c r="D21" t="s">
        <v>172</v>
      </c>
      <c r="E21" t="s">
        <v>5</v>
      </c>
      <c r="K21" s="23" t="s">
        <v>177</v>
      </c>
    </row>
    <row r="22" spans="2:11" hidden="1" x14ac:dyDescent="0.25">
      <c r="B22" t="s">
        <v>178</v>
      </c>
      <c r="C22" t="s">
        <v>158</v>
      </c>
      <c r="D22" t="s">
        <v>173</v>
      </c>
      <c r="E22" t="s">
        <v>5</v>
      </c>
      <c r="K22" s="23" t="s">
        <v>179</v>
      </c>
    </row>
    <row r="23" spans="2:11" hidden="1" x14ac:dyDescent="0.25">
      <c r="B23" t="s">
        <v>180</v>
      </c>
      <c r="C23" t="s">
        <v>158</v>
      </c>
      <c r="D23" t="s">
        <v>174</v>
      </c>
      <c r="E23" t="s">
        <v>5</v>
      </c>
      <c r="K23" s="23" t="s">
        <v>181</v>
      </c>
    </row>
    <row r="24" spans="2:11" hidden="1" x14ac:dyDescent="0.25">
      <c r="B24" t="s">
        <v>182</v>
      </c>
      <c r="C24" t="s">
        <v>158</v>
      </c>
      <c r="D24" t="s">
        <v>175</v>
      </c>
      <c r="E24" t="s">
        <v>5</v>
      </c>
      <c r="K24" s="23" t="s">
        <v>183</v>
      </c>
    </row>
    <row r="25" spans="2:11" hidden="1" x14ac:dyDescent="0.25">
      <c r="B25" t="s">
        <v>108</v>
      </c>
      <c r="C25" t="s">
        <v>158</v>
      </c>
      <c r="D25" t="s">
        <v>175</v>
      </c>
      <c r="E25" t="s">
        <v>5</v>
      </c>
      <c r="K25" s="23" t="s">
        <v>184</v>
      </c>
    </row>
    <row r="26" spans="2:11" hidden="1" x14ac:dyDescent="0.25">
      <c r="B26" t="s">
        <v>97</v>
      </c>
      <c r="C26" t="s">
        <v>158</v>
      </c>
      <c r="D26" t="s">
        <v>176</v>
      </c>
      <c r="E26" t="s">
        <v>5</v>
      </c>
      <c r="K26" s="23" t="s">
        <v>185</v>
      </c>
    </row>
    <row r="27" spans="2:11" hidden="1" x14ac:dyDescent="0.25">
      <c r="B27" t="s">
        <v>186</v>
      </c>
      <c r="C27" t="s">
        <v>158</v>
      </c>
      <c r="D27" t="s">
        <v>177</v>
      </c>
      <c r="E27" t="s">
        <v>5</v>
      </c>
      <c r="K27" s="23" t="s">
        <v>187</v>
      </c>
    </row>
    <row r="28" spans="2:11" hidden="1" x14ac:dyDescent="0.25">
      <c r="B28" t="s">
        <v>188</v>
      </c>
      <c r="C28" t="s">
        <v>158</v>
      </c>
      <c r="D28" t="s">
        <v>179</v>
      </c>
      <c r="E28" t="s">
        <v>5</v>
      </c>
      <c r="K28" s="23" t="s">
        <v>189</v>
      </c>
    </row>
    <row r="29" spans="2:11" hidden="1" x14ac:dyDescent="0.25">
      <c r="B29" t="s">
        <v>190</v>
      </c>
      <c r="C29" t="s">
        <v>152</v>
      </c>
      <c r="D29" t="s">
        <v>181</v>
      </c>
      <c r="E29" t="s">
        <v>9</v>
      </c>
      <c r="K29" s="23" t="s">
        <v>191</v>
      </c>
    </row>
    <row r="30" spans="2:11" hidden="1" x14ac:dyDescent="0.25">
      <c r="B30" t="s">
        <v>100</v>
      </c>
      <c r="C30" t="s">
        <v>152</v>
      </c>
      <c r="D30" t="s">
        <v>183</v>
      </c>
      <c r="E30" t="s">
        <v>9</v>
      </c>
      <c r="K30" s="23" t="s">
        <v>192</v>
      </c>
    </row>
    <row r="31" spans="2:11" hidden="1" x14ac:dyDescent="0.25">
      <c r="B31" t="s">
        <v>103</v>
      </c>
      <c r="C31" t="s">
        <v>152</v>
      </c>
      <c r="D31" t="s">
        <v>184</v>
      </c>
      <c r="E31" t="s">
        <v>9</v>
      </c>
      <c r="K31" s="23" t="s">
        <v>193</v>
      </c>
    </row>
    <row r="32" spans="2:11" hidden="1" x14ac:dyDescent="0.25">
      <c r="B32" t="s">
        <v>88</v>
      </c>
      <c r="C32" t="s">
        <v>152</v>
      </c>
      <c r="D32" t="s">
        <v>185</v>
      </c>
      <c r="E32" t="s">
        <v>9</v>
      </c>
      <c r="K32" s="23" t="s">
        <v>194</v>
      </c>
    </row>
    <row r="33" spans="2:11" hidden="1" x14ac:dyDescent="0.25">
      <c r="B33" t="s">
        <v>82</v>
      </c>
      <c r="C33" t="s">
        <v>160</v>
      </c>
      <c r="D33" t="s">
        <v>187</v>
      </c>
      <c r="E33" t="s">
        <v>5</v>
      </c>
      <c r="K33" s="23" t="s">
        <v>195</v>
      </c>
    </row>
    <row r="34" spans="2:11" hidden="1" x14ac:dyDescent="0.25">
      <c r="B34" t="s">
        <v>84</v>
      </c>
      <c r="C34" t="s">
        <v>160</v>
      </c>
      <c r="D34" t="s">
        <v>189</v>
      </c>
      <c r="E34" t="s">
        <v>5</v>
      </c>
      <c r="K34" s="23" t="s">
        <v>196</v>
      </c>
    </row>
    <row r="35" spans="2:11" hidden="1" x14ac:dyDescent="0.25">
      <c r="B35" t="s">
        <v>81</v>
      </c>
      <c r="C35" t="s">
        <v>160</v>
      </c>
      <c r="D35" t="s">
        <v>169</v>
      </c>
      <c r="E35" t="s">
        <v>5</v>
      </c>
      <c r="K35" s="23" t="s">
        <v>197</v>
      </c>
    </row>
    <row r="36" spans="2:11" hidden="1" x14ac:dyDescent="0.25">
      <c r="B36" t="s">
        <v>198</v>
      </c>
      <c r="C36" t="s">
        <v>162</v>
      </c>
      <c r="D36" t="s">
        <v>191</v>
      </c>
      <c r="E36" t="s">
        <v>12</v>
      </c>
      <c r="K36" s="23" t="s">
        <v>199</v>
      </c>
    </row>
    <row r="37" spans="2:11" hidden="1" x14ac:dyDescent="0.25">
      <c r="B37" t="s">
        <v>111</v>
      </c>
      <c r="C37" t="s">
        <v>162</v>
      </c>
      <c r="D37" t="s">
        <v>192</v>
      </c>
      <c r="E37" t="s">
        <v>12</v>
      </c>
      <c r="K37" s="23" t="s">
        <v>200</v>
      </c>
    </row>
    <row r="38" spans="2:11" hidden="1" x14ac:dyDescent="0.25">
      <c r="B38" t="s">
        <v>90</v>
      </c>
      <c r="C38" t="s">
        <v>164</v>
      </c>
      <c r="D38" t="s">
        <v>193</v>
      </c>
      <c r="E38" t="s">
        <v>12</v>
      </c>
      <c r="K38" s="23" t="s">
        <v>201</v>
      </c>
    </row>
    <row r="39" spans="2:11" ht="15.75" thickBot="1" x14ac:dyDescent="0.3">
      <c r="B39" t="s">
        <v>79</v>
      </c>
      <c r="C39" t="s">
        <v>146</v>
      </c>
      <c r="D39" t="s">
        <v>149</v>
      </c>
      <c r="E39" t="s">
        <v>5</v>
      </c>
      <c r="K39" s="24" t="s">
        <v>202</v>
      </c>
    </row>
    <row r="40" spans="2:11" x14ac:dyDescent="0.25">
      <c r="B40" t="s">
        <v>80</v>
      </c>
      <c r="C40" t="s">
        <v>146</v>
      </c>
      <c r="D40" t="s">
        <v>151</v>
      </c>
      <c r="E40" t="s">
        <v>5</v>
      </c>
    </row>
    <row r="41" spans="2:11" hidden="1" x14ac:dyDescent="0.25">
      <c r="B41" t="s">
        <v>85</v>
      </c>
      <c r="C41" t="s">
        <v>148</v>
      </c>
      <c r="D41" t="s">
        <v>202</v>
      </c>
      <c r="E41" t="s">
        <v>5</v>
      </c>
    </row>
    <row r="42" spans="2:11" hidden="1" x14ac:dyDescent="0.25">
      <c r="B42" t="s">
        <v>92</v>
      </c>
      <c r="C42" t="s">
        <v>152</v>
      </c>
      <c r="D42" t="s">
        <v>181</v>
      </c>
      <c r="E42" t="s">
        <v>9</v>
      </c>
    </row>
    <row r="43" spans="2:11" hidden="1" x14ac:dyDescent="0.25">
      <c r="B43" t="s">
        <v>96</v>
      </c>
      <c r="C43" t="s">
        <v>158</v>
      </c>
      <c r="D43" t="s">
        <v>174</v>
      </c>
      <c r="E43" t="s">
        <v>5</v>
      </c>
    </row>
    <row r="44" spans="2:11" hidden="1" x14ac:dyDescent="0.25">
      <c r="B44" t="s">
        <v>203</v>
      </c>
      <c r="C44" t="s">
        <v>158</v>
      </c>
      <c r="D44" t="s">
        <v>175</v>
      </c>
      <c r="E44" t="s">
        <v>5</v>
      </c>
    </row>
    <row r="45" spans="2:11" hidden="1" x14ac:dyDescent="0.25">
      <c r="B45" t="s">
        <v>204</v>
      </c>
      <c r="C45" t="s">
        <v>152</v>
      </c>
      <c r="D45" t="s">
        <v>165</v>
      </c>
      <c r="E45" t="s">
        <v>9</v>
      </c>
    </row>
    <row r="46" spans="2:11" x14ac:dyDescent="0.25">
      <c r="B46" t="s">
        <v>113</v>
      </c>
      <c r="C46" t="s">
        <v>146</v>
      </c>
      <c r="D46" t="s">
        <v>194</v>
      </c>
      <c r="E46" t="s">
        <v>5</v>
      </c>
    </row>
    <row r="47" spans="2:11" x14ac:dyDescent="0.25">
      <c r="B47" t="s">
        <v>114</v>
      </c>
      <c r="C47" t="s">
        <v>146</v>
      </c>
      <c r="D47" t="s">
        <v>195</v>
      </c>
      <c r="E47" t="s">
        <v>5</v>
      </c>
    </row>
    <row r="48" spans="2:11" x14ac:dyDescent="0.25">
      <c r="B48" t="s">
        <v>127</v>
      </c>
      <c r="C48" t="s">
        <v>146</v>
      </c>
      <c r="D48" t="s">
        <v>196</v>
      </c>
      <c r="E48" t="s">
        <v>5</v>
      </c>
    </row>
    <row r="49" spans="2:5" x14ac:dyDescent="0.25">
      <c r="B49" t="s">
        <v>205</v>
      </c>
      <c r="C49" t="s">
        <v>146</v>
      </c>
      <c r="D49" t="s">
        <v>197</v>
      </c>
      <c r="E49" t="s">
        <v>5</v>
      </c>
    </row>
    <row r="50" spans="2:5" x14ac:dyDescent="0.25">
      <c r="B50" t="s">
        <v>115</v>
      </c>
      <c r="C50" t="s">
        <v>146</v>
      </c>
      <c r="D50" t="s">
        <v>199</v>
      </c>
      <c r="E50" t="s">
        <v>5</v>
      </c>
    </row>
    <row r="51" spans="2:5" hidden="1" x14ac:dyDescent="0.25">
      <c r="B51" t="s">
        <v>126</v>
      </c>
      <c r="C51" t="s">
        <v>160</v>
      </c>
      <c r="D51" t="s">
        <v>189</v>
      </c>
      <c r="E51" t="s">
        <v>5</v>
      </c>
    </row>
    <row r="52" spans="2:5" hidden="1" x14ac:dyDescent="0.25">
      <c r="B52" t="s">
        <v>119</v>
      </c>
      <c r="C52" t="s">
        <v>160</v>
      </c>
      <c r="D52" t="s">
        <v>187</v>
      </c>
      <c r="E52" t="s">
        <v>5</v>
      </c>
    </row>
    <row r="53" spans="2:5" hidden="1" x14ac:dyDescent="0.25">
      <c r="B53" t="s">
        <v>123</v>
      </c>
      <c r="C53" t="s">
        <v>158</v>
      </c>
      <c r="D53" t="s">
        <v>174</v>
      </c>
      <c r="E53" t="s">
        <v>5</v>
      </c>
    </row>
    <row r="54" spans="2:5" hidden="1" x14ac:dyDescent="0.25">
      <c r="B54" t="s">
        <v>124</v>
      </c>
      <c r="C54" t="s">
        <v>158</v>
      </c>
      <c r="D54" t="s">
        <v>175</v>
      </c>
      <c r="E54" t="s">
        <v>5</v>
      </c>
    </row>
    <row r="55" spans="2:5" hidden="1" x14ac:dyDescent="0.25">
      <c r="B55" t="s">
        <v>206</v>
      </c>
      <c r="C55" t="s">
        <v>158</v>
      </c>
      <c r="D55" t="s">
        <v>200</v>
      </c>
      <c r="E55" t="s">
        <v>5</v>
      </c>
    </row>
    <row r="56" spans="2:5" hidden="1" x14ac:dyDescent="0.25">
      <c r="B56" t="s">
        <v>125</v>
      </c>
      <c r="C56" t="s">
        <v>156</v>
      </c>
      <c r="D56" t="s">
        <v>172</v>
      </c>
      <c r="E56" t="s">
        <v>5</v>
      </c>
    </row>
    <row r="57" spans="2:5" hidden="1" x14ac:dyDescent="0.25">
      <c r="B57" t="s">
        <v>118</v>
      </c>
      <c r="C57" t="s">
        <v>150</v>
      </c>
      <c r="D57" t="s">
        <v>157</v>
      </c>
      <c r="E57" t="s">
        <v>5</v>
      </c>
    </row>
    <row r="58" spans="2:5" hidden="1" x14ac:dyDescent="0.25">
      <c r="B58" t="s">
        <v>117</v>
      </c>
      <c r="C58" t="s">
        <v>150</v>
      </c>
      <c r="D58" t="s">
        <v>201</v>
      </c>
      <c r="E58" t="s">
        <v>5</v>
      </c>
    </row>
    <row r="59" spans="2:5" hidden="1" x14ac:dyDescent="0.25">
      <c r="B59" t="s">
        <v>116</v>
      </c>
      <c r="C59" t="s">
        <v>154</v>
      </c>
      <c r="D59" t="s">
        <v>169</v>
      </c>
      <c r="E59" t="s">
        <v>5</v>
      </c>
    </row>
    <row r="60" spans="2:5" hidden="1" x14ac:dyDescent="0.25">
      <c r="B60" t="s">
        <v>121</v>
      </c>
      <c r="C60" t="s">
        <v>162</v>
      </c>
      <c r="D60" t="s">
        <v>191</v>
      </c>
      <c r="E60" t="s">
        <v>12</v>
      </c>
    </row>
    <row r="61" spans="2:5" hidden="1" x14ac:dyDescent="0.25">
      <c r="B61" t="s">
        <v>207</v>
      </c>
      <c r="C61" t="s">
        <v>162</v>
      </c>
      <c r="D61" t="s">
        <v>192</v>
      </c>
      <c r="E61" t="s">
        <v>12</v>
      </c>
    </row>
    <row r="62" spans="2:5" hidden="1" x14ac:dyDescent="0.25">
      <c r="B62" t="s">
        <v>122</v>
      </c>
      <c r="C62" t="s">
        <v>164</v>
      </c>
      <c r="E62" t="s">
        <v>12</v>
      </c>
    </row>
    <row r="63" spans="2:5" hidden="1" x14ac:dyDescent="0.25">
      <c r="B63" t="s">
        <v>27</v>
      </c>
      <c r="C63" t="s">
        <v>154</v>
      </c>
      <c r="D63" t="s">
        <v>169</v>
      </c>
      <c r="E63" t="s">
        <v>5</v>
      </c>
    </row>
    <row r="64" spans="2:5" hidden="1" x14ac:dyDescent="0.25">
      <c r="B64" t="s">
        <v>128</v>
      </c>
      <c r="C64" t="s">
        <v>150</v>
      </c>
      <c r="D64" t="s">
        <v>201</v>
      </c>
      <c r="E64" t="s">
        <v>5</v>
      </c>
    </row>
    <row r="65" spans="2:5" x14ac:dyDescent="0.25">
      <c r="B65" t="s">
        <v>130</v>
      </c>
      <c r="C65" t="s">
        <v>146</v>
      </c>
      <c r="D65" t="s">
        <v>195</v>
      </c>
      <c r="E65" t="s">
        <v>5</v>
      </c>
    </row>
    <row r="66" spans="2:5" hidden="1" x14ac:dyDescent="0.25">
      <c r="B66" t="s">
        <v>131</v>
      </c>
      <c r="C66" t="s">
        <v>148</v>
      </c>
      <c r="D66" t="s">
        <v>202</v>
      </c>
      <c r="E66" t="s">
        <v>5</v>
      </c>
    </row>
    <row r="67" spans="2:5" x14ac:dyDescent="0.25">
      <c r="B67" t="s">
        <v>132</v>
      </c>
      <c r="C67" t="s">
        <v>146</v>
      </c>
      <c r="D67" t="s">
        <v>199</v>
      </c>
      <c r="E67" t="s">
        <v>5</v>
      </c>
    </row>
    <row r="68" spans="2:5" x14ac:dyDescent="0.25">
      <c r="B68" t="s">
        <v>133</v>
      </c>
      <c r="C68" t="s">
        <v>146</v>
      </c>
      <c r="D68" t="s">
        <v>194</v>
      </c>
      <c r="E68" t="s">
        <v>5</v>
      </c>
    </row>
    <row r="69" spans="2:5" hidden="1" x14ac:dyDescent="0.25">
      <c r="B69" t="s">
        <v>134</v>
      </c>
      <c r="C69" t="s">
        <v>160</v>
      </c>
      <c r="D69" t="s">
        <v>187</v>
      </c>
      <c r="E69" t="s">
        <v>5</v>
      </c>
    </row>
    <row r="70" spans="2:5" hidden="1" x14ac:dyDescent="0.25">
      <c r="B70" t="s">
        <v>135</v>
      </c>
      <c r="C70" t="s">
        <v>158</v>
      </c>
      <c r="D70" t="s">
        <v>200</v>
      </c>
      <c r="E70" t="s">
        <v>5</v>
      </c>
    </row>
    <row r="71" spans="2:5" hidden="1" x14ac:dyDescent="0.25">
      <c r="B71" t="s">
        <v>136</v>
      </c>
      <c r="C71" t="s">
        <v>160</v>
      </c>
      <c r="D71" t="s">
        <v>189</v>
      </c>
      <c r="E71" t="s">
        <v>5</v>
      </c>
    </row>
    <row r="72" spans="2:5" hidden="1" x14ac:dyDescent="0.25">
      <c r="B72" t="s">
        <v>137</v>
      </c>
      <c r="C72" t="s">
        <v>162</v>
      </c>
      <c r="D72" t="s">
        <v>192</v>
      </c>
      <c r="E72" t="s">
        <v>12</v>
      </c>
    </row>
    <row r="73" spans="2:5" hidden="1" x14ac:dyDescent="0.25">
      <c r="B73" t="s">
        <v>138</v>
      </c>
      <c r="C73" t="s">
        <v>156</v>
      </c>
      <c r="D73" t="s">
        <v>171</v>
      </c>
      <c r="E73" t="s">
        <v>5</v>
      </c>
    </row>
    <row r="74" spans="2:5" hidden="1" x14ac:dyDescent="0.25">
      <c r="B74" t="s">
        <v>139</v>
      </c>
      <c r="C74" t="s">
        <v>164</v>
      </c>
      <c r="D74" t="s">
        <v>193</v>
      </c>
      <c r="E74" t="s">
        <v>12</v>
      </c>
    </row>
    <row r="75" spans="2:5" hidden="1" x14ac:dyDescent="0.25">
      <c r="B75" t="s">
        <v>93</v>
      </c>
    </row>
    <row r="76" spans="2:5" hidden="1" x14ac:dyDescent="0.25">
      <c r="B76" t="s">
        <v>120</v>
      </c>
      <c r="C76" t="s">
        <v>164</v>
      </c>
      <c r="D76" t="s">
        <v>193</v>
      </c>
      <c r="E76" t="s">
        <v>12</v>
      </c>
    </row>
    <row r="77" spans="2:5" hidden="1" x14ac:dyDescent="0.25">
      <c r="B77" t="s">
        <v>106</v>
      </c>
      <c r="C77" t="s">
        <v>164</v>
      </c>
      <c r="D77" t="s">
        <v>193</v>
      </c>
      <c r="E77" t="s">
        <v>12</v>
      </c>
    </row>
    <row r="78" spans="2:5" hidden="1" x14ac:dyDescent="0.25">
      <c r="B78" t="s">
        <v>143</v>
      </c>
      <c r="C78" t="s">
        <v>156</v>
      </c>
      <c r="D78" s="44" t="s">
        <v>172</v>
      </c>
      <c r="E78" t="s">
        <v>5</v>
      </c>
    </row>
    <row r="79" spans="2:5" hidden="1" x14ac:dyDescent="0.25">
      <c r="B79" s="44" t="s">
        <v>140</v>
      </c>
      <c r="C79" s="44" t="s">
        <v>158</v>
      </c>
      <c r="D79" s="44" t="s">
        <v>175</v>
      </c>
      <c r="E79" t="s">
        <v>5</v>
      </c>
    </row>
    <row r="80" spans="2:5" hidden="1" x14ac:dyDescent="0.25">
      <c r="B80" s="44" t="s">
        <v>43</v>
      </c>
      <c r="C80" s="44" t="s">
        <v>162</v>
      </c>
      <c r="D80" s="44" t="s">
        <v>191</v>
      </c>
      <c r="E80" t="s">
        <v>12</v>
      </c>
    </row>
    <row r="81" spans="2:5" hidden="1" x14ac:dyDescent="0.25">
      <c r="B81" s="44" t="s">
        <v>141</v>
      </c>
      <c r="C81" s="44" t="s">
        <v>150</v>
      </c>
      <c r="D81" s="44" t="s">
        <v>167</v>
      </c>
      <c r="E81" t="s">
        <v>5</v>
      </c>
    </row>
    <row r="82" spans="2:5" hidden="1" x14ac:dyDescent="0.25">
      <c r="B82" s="44" t="s">
        <v>142</v>
      </c>
      <c r="C82" s="44" t="s">
        <v>152</v>
      </c>
      <c r="D82" s="44" t="s">
        <v>183</v>
      </c>
      <c r="E82" t="s">
        <v>9</v>
      </c>
    </row>
    <row r="83" spans="2:5" x14ac:dyDescent="0.25">
      <c r="B83" s="44" t="s">
        <v>144</v>
      </c>
      <c r="C83" s="44" t="s">
        <v>146</v>
      </c>
      <c r="D83" s="44" t="s">
        <v>197</v>
      </c>
      <c r="E83" t="s">
        <v>5</v>
      </c>
    </row>
    <row r="84" spans="2:5" hidden="1" x14ac:dyDescent="0.25">
      <c r="B84" s="44" t="s">
        <v>145</v>
      </c>
      <c r="C84" s="44" t="s">
        <v>152</v>
      </c>
      <c r="D84" s="44" t="s">
        <v>185</v>
      </c>
      <c r="E84" t="s">
        <v>9</v>
      </c>
    </row>
    <row r="85" spans="2:5" hidden="1" x14ac:dyDescent="0.25">
      <c r="B85" s="44" t="s">
        <v>317</v>
      </c>
      <c r="C85" s="44" t="s">
        <v>158</v>
      </c>
      <c r="D85" s="44" t="s">
        <v>174</v>
      </c>
      <c r="E85" s="44" t="s">
        <v>5</v>
      </c>
    </row>
    <row r="86" spans="2:5" hidden="1" x14ac:dyDescent="0.25">
      <c r="B86" s="97" t="s">
        <v>325</v>
      </c>
      <c r="C86" s="97" t="s">
        <v>162</v>
      </c>
      <c r="D86" s="97" t="s">
        <v>326</v>
      </c>
      <c r="E86" s="90" t="s">
        <v>12</v>
      </c>
    </row>
    <row r="87" spans="2:5" hidden="1" x14ac:dyDescent="0.25">
      <c r="B87" s="90" t="s">
        <v>327</v>
      </c>
      <c r="C87" s="90" t="s">
        <v>327</v>
      </c>
      <c r="D87" s="97" t="s">
        <v>130</v>
      </c>
      <c r="E87" s="90" t="s">
        <v>5</v>
      </c>
    </row>
  </sheetData>
  <phoneticPr fontId="9" type="noConversion"/>
  <conditionalFormatting sqref="K2:K39">
    <cfRule type="duplicateValues" dxfId="498" priority="120"/>
  </conditionalFormatting>
  <conditionalFormatting sqref="B3:B87">
    <cfRule type="duplicateValues" dxfId="497" priority="123"/>
  </conditionalFormatting>
  <dataValidations count="3">
    <dataValidation type="list" allowBlank="1" showInputMessage="1" showErrorMessage="1" sqref="E3:E87" xr:uid="{0A14F41B-B9A1-45A0-AAC7-0F12165E6503}">
      <formula1>$G$2:$G$4</formula1>
    </dataValidation>
    <dataValidation type="list" allowBlank="1" showInputMessage="1" showErrorMessage="1" sqref="C3:C86" xr:uid="{FCF01F33-4810-4243-B27F-05C01EE9772C}">
      <formula1>$I$2:$I$11</formula1>
    </dataValidation>
    <dataValidation type="list" allowBlank="1" showInputMessage="1" showErrorMessage="1" sqref="D3:D85 E85" xr:uid="{97A46E6D-7E49-444B-AD46-F5395A8DBBFF}">
      <formula1>$K$2:$K$39</formula1>
    </dataValidation>
  </dataValidation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_rels/item4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4.xml"/></Relationships>
</file>

<file path=customXml/_rels/item4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5.xml"/></Relationships>
</file>

<file path=customXml/_rels/item4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6.xml"/></Relationships>
</file>

<file path=customXml/_rels/item4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7.xml"/></Relationships>
</file>

<file path=customXml/_rels/item4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8.xml"/></Relationships>
</file>

<file path=customXml/_rels/item4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9.xml"/></Relationships>
</file>

<file path=customXml/_rels/item5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0.xml"/></Relationships>
</file>

<file path=customXml/_rels/item5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1.xml"/></Relationships>
</file>

<file path=customXml/_rels/item5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2.xml"/></Relationships>
</file>

<file path=customXml/_rels/item5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3.xml"/></Relationships>
</file>

<file path=customXml/_rels/item5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4.xml"/></Relationships>
</file>

<file path=customXml/_rels/item5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>=B@035=B   52@>  >AB0BJ:  70  ?;0I0=5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8.xml>�� 
</file>

<file path=customXml/item39.xml>�� 
</file>

<file path=customXml/item40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1.xml>�� 
</file>

<file path=customXml/item42.xml>�� 
</file>

<file path=customXml/item43.xml>�� 
</file>

<file path=customXml/item44.xml>�� >=B@035=B   52@>  >AB0BJ:  70  ?;0I0=5 >=B@035=B   52@>  >AB0BJ:  70  ?;0I0=5 
</file>

<file path=customXml/item45.xml>�� 
</file>

<file path=customXml/item46.xml>�� 
</file>

<file path=customXml/item47.xml>�� 
</file>

<file path=customXml/item48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57E1A658605C4F8EAAFD0D20E5A2A4" ma:contentTypeVersion="2" ma:contentTypeDescription="Create a new document." ma:contentTypeScope="" ma:versionID="7efe2dfc75ee8562a76ef4a74f2ec1b2">
  <xsd:schema xmlns:xsd="http://www.w3.org/2001/XMLSchema" xmlns:xs="http://www.w3.org/2001/XMLSchema" xmlns:p="http://schemas.microsoft.com/office/2006/metadata/properties" xmlns:ns2="993f8604-bffe-46b1-a09c-0f52fe9362ed" targetNamespace="http://schemas.microsoft.com/office/2006/metadata/properties" ma:root="true" ma:fieldsID="2753b5192338c50a94e9a0a65297c6bc" ns2:_="">
    <xsd:import namespace="993f8604-bffe-46b1-a09c-0f52fe9362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f8604-bffe-46b1-a09c-0f52fe9362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9.xml>�� 
</file>

<file path=customXml/item50.xml>�� >=B@035=B   52@>  >AB0BJ:  70  ?;0I0=5 >=B@035=B   52@>  >AB0BJ:  70  ?;0I0=5 
</file>

<file path=customXml/item51.xml>�� 
</file>

<file path=customXml/item52.xml>�� 
</file>

<file path=customXml/item53.xml>�� 
</file>

<file path=customXml/item54.xml>�� 
</file>

<file path=customXml/item55.xml>�� 
</file>

<file path=customXml/itemProps1.xml><?xml version="1.0" encoding="utf-8"?>
<ds:datastoreItem xmlns:ds="http://schemas.openxmlformats.org/officeDocument/2006/customXml" ds:itemID="{DEF37226-1537-4F29-BD59-BBB68E8D5C51}">
  <ds:schemaRefs/>
</ds:datastoreItem>
</file>

<file path=customXml/itemProps2.xml><?xml version="1.0" encoding="utf-8"?>
<ds:datastoreItem xmlns:ds="http://schemas.openxmlformats.org/officeDocument/2006/customXml" ds:itemID="{155D27DD-B9E3-4639-99B8-CD63049FE4E4}">
  <ds:schemaRefs>
    <ds:schemaRef ds:uri="http://gemini/pivotcustomization/eca4e3ff-8c22-41df-8d15-38816477c1fb"/>
  </ds:schemaRefs>
</ds:datastoreItem>
</file>

<file path=customXml/itemProps3.xml><?xml version="1.0" encoding="utf-8"?>
<ds:datastoreItem xmlns:ds="http://schemas.openxmlformats.org/officeDocument/2006/customXml" ds:itemID="{FE5EAE0B-665C-4D3D-9331-4BA709882C0D}">
  <ds:schemaRefs>
    <ds:schemaRef ds:uri="http://gemini/pivotcustomization/LinkedTableUpdateMode"/>
  </ds:schemaRefs>
</ds:datastoreItem>
</file>

<file path=customXml/itemProps4.xml><?xml version="1.0" encoding="utf-8"?>
<ds:datastoreItem xmlns:ds="http://schemas.openxmlformats.org/officeDocument/2006/customXml" ds:itemID="{44757662-A1BE-44A4-8ED3-8F3A4C976C24}">
  <ds:schemaRefs/>
</ds:datastoreItem>
</file>

<file path=customXml/itemProps5.xml><?xml version="1.0" encoding="utf-8"?>
<ds:datastoreItem xmlns:ds="http://schemas.openxmlformats.org/officeDocument/2006/customXml" ds:itemID="{37C8317D-F828-46D8-A36B-C36A44E5D6BF}">
  <ds:schemaRefs/>
</ds:datastoreItem>
</file>

<file path=customXml/itemProps6.xml><?xml version="1.0" encoding="utf-8"?>
<ds:datastoreItem xmlns:ds="http://schemas.openxmlformats.org/officeDocument/2006/customXml" ds:itemID="{8B98AF60-BEAE-49B3-B446-AEE255A437C8}">
  <ds:schemaRefs/>
</ds:datastoreItem>
</file>

<file path=customXml/itemProps7.xml><?xml version="1.0" encoding="utf-8"?>
<ds:datastoreItem xmlns:ds="http://schemas.openxmlformats.org/officeDocument/2006/customXml" ds:itemID="{060E10BE-02E6-40B0-8828-31F58C9FEB26}">
  <ds:schemaRefs>
    <ds:schemaRef ds:uri="http://gemini/pivotcustomization/cd044170-dbee-4411-9876-8c0b0023ebc9"/>
  </ds:schemaRefs>
</ds:datastoreItem>
</file>

<file path=customXml/itemProps8.xml><?xml version="1.0" encoding="utf-8"?>
<ds:datastoreItem xmlns:ds="http://schemas.openxmlformats.org/officeDocument/2006/customXml" ds:itemID="{9DC2D4E0-D465-46E6-863E-21F43E354C60}">
  <ds:schemaRefs/>
</ds:datastoreItem>
</file>

<file path=customXml/itemProps9.xml><?xml version="1.0" encoding="utf-8"?>
<ds:datastoreItem xmlns:ds="http://schemas.openxmlformats.org/officeDocument/2006/customXml" ds:itemID="{82BE427F-EE42-414A-ADF6-FD4A1E2EF884}">
  <ds:schemaRefs>
    <ds:schemaRef ds:uri="http://gemini/pivotcustomization/TableWidget"/>
  </ds:schemaRefs>
</ds:datastoreItem>
</file>

<file path=customXml/itemProps10.xml><?xml version="1.0" encoding="utf-8"?>
<ds:datastoreItem xmlns:ds="http://schemas.openxmlformats.org/officeDocument/2006/customXml" ds:itemID="{0192E037-C9B2-4FA0-AB5C-029502A5A856}">
  <ds:schemaRefs>
    <ds:schemaRef ds:uri="http://gemini/pivotcustomization/e72577c9-2f8b-42b2-b6dd-432aad56ef9d"/>
  </ds:schemaRefs>
</ds:datastoreItem>
</file>

<file path=customXml/itemProps11.xml><?xml version="1.0" encoding="utf-8"?>
<ds:datastoreItem xmlns:ds="http://schemas.openxmlformats.org/officeDocument/2006/customXml" ds:itemID="{85FEE174-0F61-4FCE-8C4B-BDC035FA3B48}">
  <ds:schemaRefs>
    <ds:schemaRef ds:uri="http://gemini/pivotcustomization/68e73a1d-f4ff-4f78-9387-b6a888ba3e5c"/>
  </ds:schemaRefs>
</ds:datastoreItem>
</file>

<file path=customXml/itemProps12.xml><?xml version="1.0" encoding="utf-8"?>
<ds:datastoreItem xmlns:ds="http://schemas.openxmlformats.org/officeDocument/2006/customXml" ds:itemID="{D07BA441-69F6-4733-909F-1E682DA6EB50}">
  <ds:schemaRefs>
    <ds:schemaRef ds:uri="http://gemini/pivotcustomization/TableOrder"/>
  </ds:schemaRefs>
</ds:datastoreItem>
</file>

<file path=customXml/itemProps13.xml><?xml version="1.0" encoding="utf-8"?>
<ds:datastoreItem xmlns:ds="http://schemas.openxmlformats.org/officeDocument/2006/customXml" ds:itemID="{6F447738-EFA4-4EB5-8A29-FBB5C6847974}">
  <ds:schemaRefs>
    <ds:schemaRef ds:uri="http://gemini/pivotcustomization/da03e3ea-a647-4554-8952-430c1746a8bb"/>
  </ds:schemaRefs>
</ds:datastoreItem>
</file>

<file path=customXml/itemProps14.xml><?xml version="1.0" encoding="utf-8"?>
<ds:datastoreItem xmlns:ds="http://schemas.openxmlformats.org/officeDocument/2006/customXml" ds:itemID="{5BCEBCCE-7EB7-49A1-905A-CEB4F0540999}">
  <ds:schemaRefs/>
</ds:datastoreItem>
</file>

<file path=customXml/itemProps15.xml><?xml version="1.0" encoding="utf-8"?>
<ds:datastoreItem xmlns:ds="http://schemas.openxmlformats.org/officeDocument/2006/customXml" ds:itemID="{F86BB022-E382-49AB-91FF-28FA7AC66881}">
  <ds:schemaRefs/>
</ds:datastoreItem>
</file>

<file path=customXml/itemProps16.xml><?xml version="1.0" encoding="utf-8"?>
<ds:datastoreItem xmlns:ds="http://schemas.openxmlformats.org/officeDocument/2006/customXml" ds:itemID="{6A7BF39C-8DB2-4B55-AE3C-059ECAB87F10}">
  <ds:schemaRefs>
    <ds:schemaRef ds:uri="http://gemini/pivotcustomization/1e0cc047-88af-4083-ac1f-84de6e99693a"/>
  </ds:schemaRefs>
</ds:datastoreItem>
</file>

<file path=customXml/itemProps17.xml><?xml version="1.0" encoding="utf-8"?>
<ds:datastoreItem xmlns:ds="http://schemas.openxmlformats.org/officeDocument/2006/customXml" ds:itemID="{E7DDA9A7-0F44-41C6-993F-016DFE6599A2}">
  <ds:schemaRefs/>
</ds:datastoreItem>
</file>

<file path=customXml/itemProps18.xml><?xml version="1.0" encoding="utf-8"?>
<ds:datastoreItem xmlns:ds="http://schemas.openxmlformats.org/officeDocument/2006/customXml" ds:itemID="{5F911E7C-E956-480B-B053-F90A09CFE3C7}">
  <ds:schemaRefs/>
</ds:datastoreItem>
</file>

<file path=customXml/itemProps19.xml><?xml version="1.0" encoding="utf-8"?>
<ds:datastoreItem xmlns:ds="http://schemas.openxmlformats.org/officeDocument/2006/customXml" ds:itemID="{480E8EB0-D552-4ED4-BC67-7018A92428B4}">
  <ds:schemaRefs>
    <ds:schemaRef ds:uri="http://gemini/pivotcustomization/63b91469-6707-45d2-92e6-9d7d2186e601"/>
  </ds:schemaRefs>
</ds:datastoreItem>
</file>

<file path=customXml/itemProps20.xml><?xml version="1.0" encoding="utf-8"?>
<ds:datastoreItem xmlns:ds="http://schemas.openxmlformats.org/officeDocument/2006/customXml" ds:itemID="{266A06A8-FA6F-4C3E-B1A5-09A693F6014A}">
  <ds:schemaRefs/>
</ds:datastoreItem>
</file>

<file path=customXml/itemProps21.xml><?xml version="1.0" encoding="utf-8"?>
<ds:datastoreItem xmlns:ds="http://schemas.openxmlformats.org/officeDocument/2006/customXml" ds:itemID="{2E761767-88EB-4667-9F93-B119CA868905}">
  <ds:schemaRefs/>
</ds:datastoreItem>
</file>

<file path=customXml/itemProps22.xml><?xml version="1.0" encoding="utf-8"?>
<ds:datastoreItem xmlns:ds="http://schemas.openxmlformats.org/officeDocument/2006/customXml" ds:itemID="{C972A88C-8620-4DB5-86AD-335877AAB77A}">
  <ds:schemaRefs/>
</ds:datastoreItem>
</file>

<file path=customXml/itemProps23.xml><?xml version="1.0" encoding="utf-8"?>
<ds:datastoreItem xmlns:ds="http://schemas.openxmlformats.org/officeDocument/2006/customXml" ds:itemID="{33F4883B-3592-4141-A49E-4420CAF33082}">
  <ds:schemaRefs>
    <ds:schemaRef ds:uri="http://gemini/pivotcustomization/ClientWindowXML"/>
  </ds:schemaRefs>
</ds:datastoreItem>
</file>

<file path=customXml/itemProps24.xml><?xml version="1.0" encoding="utf-8"?>
<ds:datastoreItem xmlns:ds="http://schemas.openxmlformats.org/officeDocument/2006/customXml" ds:itemID="{8BC86ABF-0528-4901-9849-CE99CE8DEA6B}">
  <ds:schemaRefs/>
</ds:datastoreItem>
</file>

<file path=customXml/itemProps25.xml><?xml version="1.0" encoding="utf-8"?>
<ds:datastoreItem xmlns:ds="http://schemas.openxmlformats.org/officeDocument/2006/customXml" ds:itemID="{FAB97AC4-9A66-499A-9A20-E7D9739274CD}">
  <ds:schemaRefs/>
</ds:datastoreItem>
</file>

<file path=customXml/itemProps26.xml><?xml version="1.0" encoding="utf-8"?>
<ds:datastoreItem xmlns:ds="http://schemas.openxmlformats.org/officeDocument/2006/customXml" ds:itemID="{B2A3F76A-ED79-4F2F-9696-25373732744D}">
  <ds:schemaRefs/>
</ds:datastoreItem>
</file>

<file path=customXml/itemProps27.xml><?xml version="1.0" encoding="utf-8"?>
<ds:datastoreItem xmlns:ds="http://schemas.openxmlformats.org/officeDocument/2006/customXml" ds:itemID="{D8AF402D-0D2F-480C-9A50-333B5287BBA7}">
  <ds:schemaRefs/>
</ds:datastoreItem>
</file>

<file path=customXml/itemProps28.xml><?xml version="1.0" encoding="utf-8"?>
<ds:datastoreItem xmlns:ds="http://schemas.openxmlformats.org/officeDocument/2006/customXml" ds:itemID="{C9A70E71-B32E-4B6D-B8C0-57852CBCA368}">
  <ds:schemaRefs/>
</ds:datastoreItem>
</file>

<file path=customXml/itemProps29.xml><?xml version="1.0" encoding="utf-8"?>
<ds:datastoreItem xmlns:ds="http://schemas.openxmlformats.org/officeDocument/2006/customXml" ds:itemID="{ABB6535A-A4B5-48C3-9475-C5C5F74B1DE0}">
  <ds:schemaRefs>
    <ds:schemaRef ds:uri="http://gemini/pivotcustomization/ShowHidden"/>
  </ds:schemaRefs>
</ds:datastoreItem>
</file>

<file path=customXml/itemProps30.xml><?xml version="1.0" encoding="utf-8"?>
<ds:datastoreItem xmlns:ds="http://schemas.openxmlformats.org/officeDocument/2006/customXml" ds:itemID="{82C02D47-84A7-443A-B045-0C3D16F43F12}">
  <ds:schemaRefs/>
</ds:datastoreItem>
</file>

<file path=customXml/itemProps31.xml><?xml version="1.0" encoding="utf-8"?>
<ds:datastoreItem xmlns:ds="http://schemas.openxmlformats.org/officeDocument/2006/customXml" ds:itemID="{30C40FDB-2717-43DE-874A-94C5728F7985}">
  <ds:schemaRefs>
    <ds:schemaRef ds:uri="http://gemini/pivotcustomization/39f03245-46d4-4f75-a698-4b10c0694127"/>
  </ds:schemaRefs>
</ds:datastoreItem>
</file>

<file path=customXml/itemProps32.xml><?xml version="1.0" encoding="utf-8"?>
<ds:datastoreItem xmlns:ds="http://schemas.openxmlformats.org/officeDocument/2006/customXml" ds:itemID="{C2CDEB30-11F3-4E2F-A88C-3A4FF7970BDA}">
  <ds:schemaRefs>
    <ds:schemaRef ds:uri="http://gemini/pivotcustomization/18f3eaf3-a69d-4da7-83d6-ce4d1c632d7b"/>
  </ds:schemaRefs>
</ds:datastoreItem>
</file>

<file path=customXml/itemProps33.xml><?xml version="1.0" encoding="utf-8"?>
<ds:datastoreItem xmlns:ds="http://schemas.openxmlformats.org/officeDocument/2006/customXml" ds:itemID="{7F333188-1346-400D-BC26-86A1FB34BE74}">
  <ds:schemaRefs>
    <ds:schemaRef ds:uri="http://gemini/pivotcustomization/3e07e885-5e63-48e1-b66f-4d2107447c7d"/>
  </ds:schemaRefs>
</ds:datastoreItem>
</file>

<file path=customXml/itemProps34.xml><?xml version="1.0" encoding="utf-8"?>
<ds:datastoreItem xmlns:ds="http://schemas.openxmlformats.org/officeDocument/2006/customXml" ds:itemID="{8184A91C-30A4-4FF7-822B-F5EE3FEEACB6}">
  <ds:schemaRefs/>
</ds:datastoreItem>
</file>

<file path=customXml/itemProps35.xml><?xml version="1.0" encoding="utf-8"?>
<ds:datastoreItem xmlns:ds="http://schemas.openxmlformats.org/officeDocument/2006/customXml" ds:itemID="{8D1EF593-4D20-4A3B-8CB6-C7EC534BC754}">
  <ds:schemaRefs>
    <ds:schemaRef ds:uri="http://gemini/pivotcustomization/a8bcce41-200b-4ace-bb2d-4380a11d85bf"/>
  </ds:schemaRefs>
</ds:datastoreItem>
</file>

<file path=customXml/itemProps36.xml><?xml version="1.0" encoding="utf-8"?>
<ds:datastoreItem xmlns:ds="http://schemas.openxmlformats.org/officeDocument/2006/customXml" ds:itemID="{97E735D5-14A9-423A-BA0D-885C4B31C9C9}">
  <ds:schemaRefs>
    <ds:schemaRef ds:uri="http://gemini/pivotcustomization/d0643599-4a81-4fc0-b046-3cb388cd7d0d"/>
  </ds:schemaRefs>
</ds:datastoreItem>
</file>

<file path=customXml/itemProps37.xml><?xml version="1.0" encoding="utf-8"?>
<ds:datastoreItem xmlns:ds="http://schemas.openxmlformats.org/officeDocument/2006/customXml" ds:itemID="{1D775BB1-5F95-48AF-B7E1-AFE88311B199}">
  <ds:schemaRefs>
    <ds:schemaRef ds:uri="http://schemas.microsoft.com/sharepoint/v3/contenttype/forms"/>
  </ds:schemaRefs>
</ds:datastoreItem>
</file>

<file path=customXml/itemProps38.xml><?xml version="1.0" encoding="utf-8"?>
<ds:datastoreItem xmlns:ds="http://schemas.openxmlformats.org/officeDocument/2006/customXml" ds:itemID="{72E2F13D-AAF2-412F-94F1-BC665385B570}">
  <ds:schemaRefs/>
</ds:datastoreItem>
</file>

<file path=customXml/itemProps39.xml><?xml version="1.0" encoding="utf-8"?>
<ds:datastoreItem xmlns:ds="http://schemas.openxmlformats.org/officeDocument/2006/customXml" ds:itemID="{D6D9BBCB-D8CF-43B7-9592-D92C8AB936B6}">
  <ds:schemaRefs/>
</ds:datastoreItem>
</file>

<file path=customXml/itemProps40.xml><?xml version="1.0" encoding="utf-8"?>
<ds:datastoreItem xmlns:ds="http://schemas.openxmlformats.org/officeDocument/2006/customXml" ds:itemID="{979B6900-8513-42D4-A887-2ED64856833C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purl.org/dc/elements/1.1/"/>
    <ds:schemaRef ds:uri="993f8604-bffe-46b1-a09c-0f52fe9362ed"/>
    <ds:schemaRef ds:uri="http://www.w3.org/XML/1998/namespace"/>
  </ds:schemaRefs>
</ds:datastoreItem>
</file>

<file path=customXml/itemProps41.xml><?xml version="1.0" encoding="utf-8"?>
<ds:datastoreItem xmlns:ds="http://schemas.openxmlformats.org/officeDocument/2006/customXml" ds:itemID="{C8885AB0-A532-4678-A416-F241F31F85E9}">
  <ds:schemaRefs>
    <ds:schemaRef ds:uri="http://gemini/pivotcustomization/d920bb81-1e52-4a71-b2f3-58eaff6acc5b"/>
  </ds:schemaRefs>
</ds:datastoreItem>
</file>

<file path=customXml/itemProps42.xml><?xml version="1.0" encoding="utf-8"?>
<ds:datastoreItem xmlns:ds="http://schemas.openxmlformats.org/officeDocument/2006/customXml" ds:itemID="{CEF1BDC6-0843-424D-B9BE-6C83087B002E}">
  <ds:schemaRefs/>
</ds:datastoreItem>
</file>

<file path=customXml/itemProps43.xml><?xml version="1.0" encoding="utf-8"?>
<ds:datastoreItem xmlns:ds="http://schemas.openxmlformats.org/officeDocument/2006/customXml" ds:itemID="{7B42EFC6-4598-4CE5-B46B-BFA1B5A98CAF}">
  <ds:schemaRefs/>
</ds:datastoreItem>
</file>

<file path=customXml/itemProps44.xml><?xml version="1.0" encoding="utf-8"?>
<ds:datastoreItem xmlns:ds="http://schemas.openxmlformats.org/officeDocument/2006/customXml" ds:itemID="{DB0013B2-2956-44AB-B6DD-F60AB050189C}">
  <ds:schemaRefs/>
</ds:datastoreItem>
</file>

<file path=customXml/itemProps45.xml><?xml version="1.0" encoding="utf-8"?>
<ds:datastoreItem xmlns:ds="http://schemas.openxmlformats.org/officeDocument/2006/customXml" ds:itemID="{CD6D534B-1461-4B53-AE04-CBE86C30AFD8}">
  <ds:schemaRefs/>
</ds:datastoreItem>
</file>

<file path=customXml/itemProps46.xml><?xml version="1.0" encoding="utf-8"?>
<ds:datastoreItem xmlns:ds="http://schemas.openxmlformats.org/officeDocument/2006/customXml" ds:itemID="{81A7294A-2046-4A5C-82CC-2E144671821E}">
  <ds:schemaRefs/>
</ds:datastoreItem>
</file>

<file path=customXml/itemProps47.xml><?xml version="1.0" encoding="utf-8"?>
<ds:datastoreItem xmlns:ds="http://schemas.openxmlformats.org/officeDocument/2006/customXml" ds:itemID="{1E9866C8-0855-4329-8522-7CC14047AD69}">
  <ds:schemaRefs/>
</ds:datastoreItem>
</file>

<file path=customXml/itemProps48.xml><?xml version="1.0" encoding="utf-8"?>
<ds:datastoreItem xmlns:ds="http://schemas.openxmlformats.org/officeDocument/2006/customXml" ds:itemID="{A56EBECB-5A41-444B-B394-5C1B024AC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f8604-bffe-46b1-a09c-0f52fe9362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9.xml><?xml version="1.0" encoding="utf-8"?>
<ds:datastoreItem xmlns:ds="http://schemas.openxmlformats.org/officeDocument/2006/customXml" ds:itemID="{29C6B61B-1254-4F2F-B581-796DB659D500}">
  <ds:schemaRefs/>
</ds:datastoreItem>
</file>

<file path=customXml/itemProps50.xml><?xml version="1.0" encoding="utf-8"?>
<ds:datastoreItem xmlns:ds="http://schemas.openxmlformats.org/officeDocument/2006/customXml" ds:itemID="{D8466FFC-23B5-4160-9487-7F4EED10F021}">
  <ds:schemaRefs/>
</ds:datastoreItem>
</file>

<file path=customXml/itemProps51.xml><?xml version="1.0" encoding="utf-8"?>
<ds:datastoreItem xmlns:ds="http://schemas.openxmlformats.org/officeDocument/2006/customXml" ds:itemID="{13B7723C-B414-4308-88C9-35AFBF25C81E}">
  <ds:schemaRefs>
    <ds:schemaRef ds:uri="http://gemini/pivotcustomization/e9b5438c-e016-4348-9db8-c6984c4b75f1"/>
  </ds:schemaRefs>
</ds:datastoreItem>
</file>

<file path=customXml/itemProps52.xml><?xml version="1.0" encoding="utf-8"?>
<ds:datastoreItem xmlns:ds="http://schemas.openxmlformats.org/officeDocument/2006/customXml" ds:itemID="{1D1ACA80-DFCC-47D2-A6DB-BBAE15B03977}">
  <ds:schemaRefs>
    <ds:schemaRef ds:uri="http://gemini/pivotcustomization/ec38fdb3-a1f5-4b85-b357-87bad1c50ef2"/>
  </ds:schemaRefs>
</ds:datastoreItem>
</file>

<file path=customXml/itemProps53.xml><?xml version="1.0" encoding="utf-8"?>
<ds:datastoreItem xmlns:ds="http://schemas.openxmlformats.org/officeDocument/2006/customXml" ds:itemID="{9CE2FDB7-1191-4F36-A714-E1A6DBBD2D71}">
  <ds:schemaRefs>
    <ds:schemaRef ds:uri="http://gemini/pivotcustomization/ShowImplicitMeasures"/>
  </ds:schemaRefs>
</ds:datastoreItem>
</file>

<file path=customXml/itemProps54.xml><?xml version="1.0" encoding="utf-8"?>
<ds:datastoreItem xmlns:ds="http://schemas.openxmlformats.org/officeDocument/2006/customXml" ds:itemID="{D7C48088-FFB4-4A33-9B81-6029D6D99450}">
  <ds:schemaRefs>
    <ds:schemaRef ds:uri="http://gemini/pivotcustomization/ManualCalcMode"/>
  </ds:schemaRefs>
</ds:datastoreItem>
</file>

<file path=customXml/itemProps55.xml><?xml version="1.0" encoding="utf-8"?>
<ds:datastoreItem xmlns:ds="http://schemas.openxmlformats.org/officeDocument/2006/customXml" ds:itemID="{4E3887D5-66F1-4389-8E42-2BE880338FA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GROUP</vt:lpstr>
      <vt:lpstr>All.Entities</vt:lpstr>
      <vt:lpstr>RESOURCE</vt:lpstr>
      <vt:lpstr>Incomes.All</vt:lpstr>
      <vt:lpstr>Payments.All</vt:lpstr>
      <vt:lpstr>Payments.Add</vt:lpstr>
      <vt:lpstr>Payments_mapping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Petar Hristozov</dc:creator>
  <cp:keywords/>
  <dc:description/>
  <cp:lastModifiedBy>mohamed_limaiem</cp:lastModifiedBy>
  <cp:revision/>
  <dcterms:created xsi:type="dcterms:W3CDTF">2015-06-05T18:19:34Z</dcterms:created>
  <dcterms:modified xsi:type="dcterms:W3CDTF">2022-02-09T16:00:12Z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0x0101006557E1A658605C4F8EAAFD0D20E5A2A4</vt:lpwstr>
  </property>
</Properties>
</file>