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pivotCache/pivotCacheDefinition6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pivotTables/pivotTable6.xml" ContentType="application/vnd.openxmlformats-officedocument.spreadsheetml.pivot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customXml/itemProps38.xml" ContentType="application/vnd.openxmlformats-officedocument.customXmlProperties+xml"/>
  <Override PartName="/customXml/itemProps39.xml" ContentType="application/vnd.openxmlformats-officedocument.customXmlProperties+xml"/>
  <Override PartName="/customXml/itemProps40.xml" ContentType="application/vnd.openxmlformats-officedocument.customXmlProperties+xml"/>
  <Override PartName="/customXml/itemProps41.xml" ContentType="application/vnd.openxmlformats-officedocument.customXmlProperties+xml"/>
  <Override PartName="/customXml/itemProps42.xml" ContentType="application/vnd.openxmlformats-officedocument.customXmlProperties+xml"/>
  <Override PartName="/customXml/itemProps43.xml" ContentType="application/vnd.openxmlformats-officedocument.customXmlProperties+xml"/>
  <Override PartName="/customXml/itemProps44.xml" ContentType="application/vnd.openxmlformats-officedocument.customXmlProperties+xml"/>
  <Override PartName="/customXml/itemProps45.xml" ContentType="application/vnd.openxmlformats-officedocument.customXmlProperties+xml"/>
  <Override PartName="/customXml/itemProps46.xml" ContentType="application/vnd.openxmlformats-officedocument.customXmlProperties+xml"/>
  <Override PartName="/customXml/itemProps47.xml" ContentType="application/vnd.openxmlformats-officedocument.customXmlProperties+xml"/>
  <Override PartName="/customXml/itemProps48.xml" ContentType="application/vnd.openxmlformats-officedocument.customXmlProperties+xml"/>
  <Override PartName="/customXml/itemProps49.xml" ContentType="application/vnd.openxmlformats-officedocument.customXmlProperties+xml"/>
  <Override PartName="/customXml/itemProps50.xml" ContentType="application/vnd.openxmlformats-officedocument.customXmlProperties+xml"/>
  <Override PartName="/customXml/itemProps51.xml" ContentType="application/vnd.openxmlformats-officedocument.customXmlProperties+xml"/>
  <Override PartName="/customXml/itemProps52.xml" ContentType="application/vnd.openxmlformats-officedocument.customXmlProperties+xml"/>
  <Override PartName="/customXml/itemProps53.xml" ContentType="application/vnd.openxmlformats-officedocument.customXmlProperties+xml"/>
  <Override PartName="/customXml/itemProps54.xml" ContentType="application/vnd.openxmlformats-officedocument.customXmlProperties+xml"/>
  <Override PartName="/customXml/itemProps5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hamed_limaiem.SNANOUR\Desktop\"/>
    </mc:Choice>
  </mc:AlternateContent>
  <xr:revisionPtr revIDLastSave="0" documentId="13_ncr:1_{8BB2EE70-EC6D-41BB-BC85-D44FB1E21EC1}" xr6:coauthVersionLast="47" xr6:coauthVersionMax="47" xr10:uidLastSave="{00000000-0000-0000-0000-000000000000}"/>
  <bookViews>
    <workbookView xWindow="-120" yWindow="-120" windowWidth="29040" windowHeight="15840" tabRatio="685" xr2:uid="{00000000-000D-0000-FFFF-FFFF00000000}"/>
  </bookViews>
  <sheets>
    <sheet name="GROUP" sheetId="27" r:id="rId1"/>
    <sheet name="All.Entities" sheetId="30" r:id="rId2"/>
    <sheet name="RESOURCE" sheetId="14" r:id="rId3"/>
    <sheet name="Incomes.All" sheetId="11" r:id="rId4"/>
    <sheet name="Payments.All" sheetId="3" state="hidden" r:id="rId5"/>
    <sheet name="Payments.Add" sheetId="17" r:id="rId6"/>
    <sheet name="Payments_mapping" sheetId="7" r:id="rId7"/>
  </sheets>
  <definedNames>
    <definedName name="_xlnm._FilterDatabase" localSheetId="6" hidden="1">Payments_mapping!$A$2:$B$45</definedName>
    <definedName name="ExternalData_1" localSheetId="4" hidden="1">Payments.All!$B$2:$N$169</definedName>
  </definedNames>
  <calcPr calcId="191028"/>
  <pivotCaches>
    <pivotCache cacheId="0" r:id="rId8"/>
    <pivotCache cacheId="128" r:id="rId9"/>
    <pivotCache cacheId="131" r:id="rId10"/>
    <pivotCache cacheId="134" r:id="rId11"/>
    <pivotCache cacheId="137" r:id="rId12"/>
    <pivotCache cacheId="140" r:id="rId1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CF_c35766ca-82c1-4876-b303-bb1334260d19" name="CF" connection="Query - CF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76" i="17" l="1"/>
  <c r="J177" i="17"/>
  <c r="N177" i="17"/>
  <c r="O177" i="17" s="1"/>
  <c r="B177" i="17"/>
  <c r="O176" i="17"/>
  <c r="N176" i="17"/>
  <c r="B176" i="17"/>
  <c r="D39" i="14"/>
  <c r="E8" i="14"/>
  <c r="G2058" i="11"/>
  <c r="J174" i="17"/>
  <c r="F2056" i="11"/>
  <c r="K2057" i="11"/>
  <c r="K2058" i="11"/>
  <c r="K2059" i="11"/>
  <c r="K2060" i="11"/>
  <c r="K2061" i="11"/>
  <c r="K2062" i="11"/>
  <c r="K2063" i="11"/>
  <c r="K2064" i="11"/>
  <c r="J2057" i="11"/>
  <c r="J2058" i="11"/>
  <c r="J2059" i="11"/>
  <c r="J2060" i="11"/>
  <c r="J2061" i="11"/>
  <c r="J2062" i="11"/>
  <c r="J2063" i="11"/>
  <c r="G2057" i="11"/>
  <c r="F2057" i="11"/>
  <c r="K175" i="17"/>
  <c r="J175" i="17"/>
  <c r="J2056" i="11" l="1"/>
  <c r="K2056" i="11"/>
  <c r="G2056" i="11"/>
  <c r="K174" i="17"/>
  <c r="K94" i="17"/>
  <c r="K95" i="17"/>
  <c r="K93" i="17"/>
  <c r="K92" i="17"/>
  <c r="K88" i="17"/>
  <c r="K89" i="17"/>
  <c r="B171" i="17"/>
  <c r="B172" i="17"/>
  <c r="K173" i="17"/>
  <c r="K172" i="17"/>
  <c r="K171" i="17"/>
  <c r="O170" i="17"/>
  <c r="B173" i="17"/>
  <c r="B174" i="17"/>
  <c r="B175" i="17"/>
  <c r="B178" i="17"/>
  <c r="B179" i="17"/>
  <c r="B180" i="17"/>
  <c r="B181" i="17"/>
  <c r="B182" i="17"/>
  <c r="B183" i="17"/>
  <c r="B184" i="17"/>
  <c r="N172" i="17"/>
  <c r="N173" i="17"/>
  <c r="N174" i="17"/>
  <c r="O174" i="17" s="1"/>
  <c r="N175" i="17"/>
  <c r="N178" i="17"/>
  <c r="O178" i="17" s="1"/>
  <c r="N179" i="17"/>
  <c r="N180" i="17"/>
  <c r="N181" i="17"/>
  <c r="N182" i="17"/>
  <c r="O182" i="17" s="1"/>
  <c r="N183" i="17"/>
  <c r="N184" i="17"/>
  <c r="O172" i="17"/>
  <c r="O173" i="17"/>
  <c r="O175" i="17"/>
  <c r="O179" i="17"/>
  <c r="O180" i="17"/>
  <c r="O181" i="17"/>
  <c r="O183" i="17"/>
  <c r="O184" i="17"/>
  <c r="B170" i="17"/>
  <c r="K170" i="17"/>
  <c r="J170" i="17"/>
  <c r="N170" i="17"/>
  <c r="N171" i="17"/>
  <c r="O171" i="17" s="1"/>
  <c r="K91" i="17"/>
  <c r="K90" i="17"/>
  <c r="F42" i="14"/>
  <c r="D56" i="14" s="1"/>
  <c r="B3" i="17"/>
  <c r="B4" i="17"/>
  <c r="B5" i="17"/>
  <c r="B6" i="17"/>
  <c r="B7" i="17"/>
  <c r="B8" i="17"/>
  <c r="B9" i="17"/>
  <c r="B10" i="17"/>
  <c r="B11" i="17"/>
  <c r="B12" i="17"/>
  <c r="B13" i="17"/>
  <c r="B14" i="17"/>
  <c r="B15" i="17"/>
  <c r="B16" i="17"/>
  <c r="B17" i="17"/>
  <c r="B18" i="17"/>
  <c r="B19" i="17"/>
  <c r="B20" i="17"/>
  <c r="B21" i="17"/>
  <c r="B22" i="17"/>
  <c r="B23" i="17"/>
  <c r="B24" i="17"/>
  <c r="B25" i="17"/>
  <c r="B26" i="17"/>
  <c r="B27" i="17"/>
  <c r="B28" i="17"/>
  <c r="B29" i="17"/>
  <c r="B30" i="17"/>
  <c r="B31" i="17"/>
  <c r="B32" i="17"/>
  <c r="B33" i="17"/>
  <c r="B34" i="17"/>
  <c r="B35" i="17"/>
  <c r="B36" i="17"/>
  <c r="B37" i="17"/>
  <c r="B38" i="17"/>
  <c r="B39" i="17"/>
  <c r="B40" i="17"/>
  <c r="B41" i="17"/>
  <c r="B42" i="17"/>
  <c r="B43" i="17"/>
  <c r="B44" i="17"/>
  <c r="B45" i="17"/>
  <c r="B46" i="17"/>
  <c r="B47" i="17"/>
  <c r="B48" i="17"/>
  <c r="B49" i="17"/>
  <c r="B50" i="17"/>
  <c r="B51" i="17"/>
  <c r="B52" i="17"/>
  <c r="B53" i="17"/>
  <c r="B54" i="17"/>
  <c r="B55" i="17"/>
  <c r="B56" i="17"/>
  <c r="B57" i="17"/>
  <c r="B58" i="17"/>
  <c r="B59" i="17"/>
  <c r="B60" i="17"/>
  <c r="B61" i="17"/>
  <c r="B62" i="17"/>
  <c r="B63" i="17"/>
  <c r="B64" i="17"/>
  <c r="B65" i="17"/>
  <c r="B66" i="17"/>
  <c r="B67" i="17"/>
  <c r="B68" i="17"/>
  <c r="B69" i="17"/>
  <c r="B70" i="17"/>
  <c r="B71" i="17"/>
  <c r="B72" i="17"/>
  <c r="B73" i="17"/>
  <c r="B74" i="17"/>
  <c r="B75" i="17"/>
  <c r="B76" i="17"/>
  <c r="B77" i="17"/>
  <c r="B78" i="17"/>
  <c r="B79" i="17"/>
  <c r="B80" i="17"/>
  <c r="B81" i="17"/>
  <c r="B82" i="17"/>
  <c r="B83" i="17"/>
  <c r="B84" i="17"/>
  <c r="B85" i="17"/>
  <c r="B86" i="17"/>
  <c r="B87" i="17"/>
  <c r="B88" i="17"/>
  <c r="B89" i="17"/>
  <c r="B90" i="17"/>
  <c r="B91" i="17"/>
  <c r="B92" i="17"/>
  <c r="B93" i="17"/>
  <c r="B94" i="17"/>
  <c r="B95" i="17"/>
  <c r="B96" i="17"/>
  <c r="B97" i="17"/>
  <c r="B98" i="17"/>
  <c r="B99" i="17"/>
  <c r="B100" i="17"/>
  <c r="B101" i="17"/>
  <c r="B102" i="17"/>
  <c r="B103" i="17"/>
  <c r="B104" i="17"/>
  <c r="B105" i="17"/>
  <c r="B106" i="17"/>
  <c r="B107" i="17"/>
  <c r="B108" i="17"/>
  <c r="B109" i="17"/>
  <c r="B110" i="17"/>
  <c r="B111" i="17"/>
  <c r="B112" i="17"/>
  <c r="B113" i="17"/>
  <c r="B114" i="17"/>
  <c r="B115" i="17"/>
  <c r="B116" i="17"/>
  <c r="B117" i="17"/>
  <c r="B118" i="17"/>
  <c r="B119" i="17"/>
  <c r="B120" i="17"/>
  <c r="B121" i="17"/>
  <c r="B122" i="17"/>
  <c r="B123" i="17"/>
  <c r="B124" i="17"/>
  <c r="B125" i="17"/>
  <c r="B126" i="17"/>
  <c r="B127" i="17"/>
  <c r="B128" i="17"/>
  <c r="B129" i="17"/>
  <c r="B130" i="17"/>
  <c r="B131" i="17"/>
  <c r="B132" i="17"/>
  <c r="B133" i="17"/>
  <c r="B134" i="17"/>
  <c r="B135" i="17"/>
  <c r="B136" i="17"/>
  <c r="B137" i="17"/>
  <c r="B138" i="17"/>
  <c r="B139" i="17"/>
  <c r="B140" i="17"/>
  <c r="B141" i="17"/>
  <c r="B142" i="17"/>
  <c r="B143" i="17"/>
  <c r="B144" i="17"/>
  <c r="B145" i="17"/>
  <c r="B146" i="17"/>
  <c r="B147" i="17"/>
  <c r="B148" i="17"/>
  <c r="B149" i="17"/>
  <c r="B150" i="17"/>
  <c r="B151" i="17"/>
  <c r="B152" i="17"/>
  <c r="B153" i="17"/>
  <c r="B154" i="17"/>
  <c r="B155" i="17"/>
  <c r="B156" i="17"/>
  <c r="B157" i="17"/>
  <c r="B158" i="17"/>
  <c r="B159" i="17"/>
  <c r="B160" i="17"/>
  <c r="B161" i="17"/>
  <c r="B162" i="17"/>
  <c r="B163" i="17"/>
  <c r="B164" i="17"/>
  <c r="B165" i="17"/>
  <c r="B166" i="17"/>
  <c r="B167" i="17"/>
  <c r="B168" i="17"/>
  <c r="B169" i="17"/>
  <c r="N135" i="17" l="1"/>
  <c r="N136" i="17"/>
  <c r="O136" i="17" s="1"/>
  <c r="N137" i="17"/>
  <c r="O137" i="17" s="1"/>
  <c r="N138" i="17"/>
  <c r="O138" i="17" s="1"/>
  <c r="N139" i="17"/>
  <c r="N140" i="17"/>
  <c r="O140" i="17" s="1"/>
  <c r="N141" i="17"/>
  <c r="O141" i="17" s="1"/>
  <c r="N142" i="17"/>
  <c r="O142" i="17" s="1"/>
  <c r="N143" i="17"/>
  <c r="N144" i="17"/>
  <c r="O144" i="17" s="1"/>
  <c r="N145" i="17"/>
  <c r="O145" i="17" s="1"/>
  <c r="N146" i="17"/>
  <c r="O146" i="17" s="1"/>
  <c r="N147" i="17"/>
  <c r="N148" i="17"/>
  <c r="O148" i="17" s="1"/>
  <c r="N149" i="17"/>
  <c r="O149" i="17" s="1"/>
  <c r="N150" i="17"/>
  <c r="O150" i="17" s="1"/>
  <c r="N151" i="17"/>
  <c r="N152" i="17"/>
  <c r="N153" i="17"/>
  <c r="N154" i="17"/>
  <c r="O154" i="17" s="1"/>
  <c r="N155" i="17"/>
  <c r="O155" i="17" s="1"/>
  <c r="N156" i="17"/>
  <c r="O156" i="17" s="1"/>
  <c r="N157" i="17"/>
  <c r="O157" i="17" s="1"/>
  <c r="N158" i="17"/>
  <c r="O158" i="17" s="1"/>
  <c r="N159" i="17"/>
  <c r="N160" i="17"/>
  <c r="O160" i="17" s="1"/>
  <c r="N161" i="17"/>
  <c r="O161" i="17" s="1"/>
  <c r="N162" i="17"/>
  <c r="O162" i="17" s="1"/>
  <c r="N163" i="17"/>
  <c r="N164" i="17"/>
  <c r="O164" i="17" s="1"/>
  <c r="N165" i="17"/>
  <c r="O165" i="17" s="1"/>
  <c r="N166" i="17"/>
  <c r="O166" i="17" s="1"/>
  <c r="N167" i="17"/>
  <c r="N168" i="17"/>
  <c r="N169" i="17"/>
  <c r="O135" i="17"/>
  <c r="O139" i="17"/>
  <c r="O143" i="17"/>
  <c r="O147" i="17"/>
  <c r="O151" i="17"/>
  <c r="O152" i="17"/>
  <c r="O153" i="17"/>
  <c r="O159" i="17"/>
  <c r="O163" i="17"/>
  <c r="O167" i="17"/>
  <c r="O168" i="17"/>
  <c r="O169" i="17"/>
  <c r="J780" i="11"/>
  <c r="J781" i="11"/>
  <c r="J782" i="11"/>
  <c r="J783" i="11"/>
  <c r="J784" i="11"/>
  <c r="K784" i="11" s="1"/>
  <c r="J785" i="11"/>
  <c r="K785" i="11" s="1"/>
  <c r="J786" i="11"/>
  <c r="K786" i="11" s="1"/>
  <c r="J787" i="11"/>
  <c r="K787" i="11" s="1"/>
  <c r="J788" i="11"/>
  <c r="J789" i="11"/>
  <c r="J790" i="11"/>
  <c r="J791" i="11"/>
  <c r="J792" i="11"/>
  <c r="K792" i="11" s="1"/>
  <c r="J793" i="11"/>
  <c r="K793" i="11" s="1"/>
  <c r="J794" i="11"/>
  <c r="K794" i="11" s="1"/>
  <c r="J795" i="11"/>
  <c r="K795" i="11" s="1"/>
  <c r="J796" i="11"/>
  <c r="J797" i="11"/>
  <c r="J798" i="11"/>
  <c r="J799" i="11"/>
  <c r="K799" i="11" s="1"/>
  <c r="J800" i="11"/>
  <c r="K800" i="11" s="1"/>
  <c r="J801" i="11"/>
  <c r="K801" i="11" s="1"/>
  <c r="J802" i="11"/>
  <c r="K802" i="11" s="1"/>
  <c r="J803" i="11"/>
  <c r="K803" i="11" s="1"/>
  <c r="J804" i="11"/>
  <c r="J805" i="11"/>
  <c r="J806" i="11"/>
  <c r="J807" i="11"/>
  <c r="J808" i="11"/>
  <c r="K808" i="11" s="1"/>
  <c r="J809" i="11"/>
  <c r="K809" i="11" s="1"/>
  <c r="J810" i="11"/>
  <c r="K810" i="11" s="1"/>
  <c r="J811" i="11"/>
  <c r="K811" i="11" s="1"/>
  <c r="J812" i="11"/>
  <c r="J813" i="11"/>
  <c r="J814" i="11"/>
  <c r="J815" i="11"/>
  <c r="K815" i="11" s="1"/>
  <c r="J816" i="11"/>
  <c r="K816" i="11" s="1"/>
  <c r="J817" i="11"/>
  <c r="K817" i="11" s="1"/>
  <c r="J818" i="11"/>
  <c r="K818" i="11" s="1"/>
  <c r="J819" i="11"/>
  <c r="K819" i="11" s="1"/>
  <c r="J820" i="11"/>
  <c r="J821" i="11"/>
  <c r="J822" i="11"/>
  <c r="J823" i="11"/>
  <c r="K823" i="11" s="1"/>
  <c r="J824" i="11"/>
  <c r="K824" i="11" s="1"/>
  <c r="J825" i="11"/>
  <c r="K825" i="11" s="1"/>
  <c r="J826" i="11"/>
  <c r="K826" i="11" s="1"/>
  <c r="J827" i="11"/>
  <c r="K827" i="11" s="1"/>
  <c r="J828" i="11"/>
  <c r="J829" i="11"/>
  <c r="J830" i="11"/>
  <c r="J831" i="11"/>
  <c r="K831" i="11" s="1"/>
  <c r="J832" i="11"/>
  <c r="K832" i="11" s="1"/>
  <c r="J833" i="11"/>
  <c r="K833" i="11" s="1"/>
  <c r="J834" i="11"/>
  <c r="K834" i="11" s="1"/>
  <c r="J835" i="11"/>
  <c r="K835" i="11" s="1"/>
  <c r="J836" i="11"/>
  <c r="J837" i="11"/>
  <c r="J838" i="11"/>
  <c r="J839" i="11"/>
  <c r="K839" i="11" s="1"/>
  <c r="J840" i="11"/>
  <c r="K840" i="11" s="1"/>
  <c r="J841" i="11"/>
  <c r="K841" i="11" s="1"/>
  <c r="J842" i="11"/>
  <c r="K842" i="11" s="1"/>
  <c r="J843" i="11"/>
  <c r="K843" i="11" s="1"/>
  <c r="J844" i="11"/>
  <c r="J845" i="11"/>
  <c r="J846" i="11"/>
  <c r="J847" i="11"/>
  <c r="K847" i="11" s="1"/>
  <c r="J848" i="11"/>
  <c r="K848" i="11" s="1"/>
  <c r="J849" i="11"/>
  <c r="K849" i="11" s="1"/>
  <c r="J850" i="11"/>
  <c r="K850" i="11" s="1"/>
  <c r="J851" i="11"/>
  <c r="K851" i="11" s="1"/>
  <c r="J852" i="11"/>
  <c r="J853" i="11"/>
  <c r="J854" i="11"/>
  <c r="J855" i="11"/>
  <c r="J856" i="11"/>
  <c r="K856" i="11" s="1"/>
  <c r="J857" i="11"/>
  <c r="K857" i="11" s="1"/>
  <c r="J858" i="11"/>
  <c r="K858" i="11" s="1"/>
  <c r="J859" i="11"/>
  <c r="K859" i="11" s="1"/>
  <c r="J860" i="11"/>
  <c r="J861" i="11"/>
  <c r="J862" i="11"/>
  <c r="J863" i="11"/>
  <c r="K863" i="11" s="1"/>
  <c r="J864" i="11"/>
  <c r="K864" i="11" s="1"/>
  <c r="J865" i="11"/>
  <c r="K865" i="11" s="1"/>
  <c r="J866" i="11"/>
  <c r="K866" i="11" s="1"/>
  <c r="J867" i="11"/>
  <c r="K867" i="11" s="1"/>
  <c r="J868" i="11"/>
  <c r="J869" i="11"/>
  <c r="J870" i="11"/>
  <c r="J871" i="11"/>
  <c r="J872" i="11"/>
  <c r="K872" i="11" s="1"/>
  <c r="J873" i="11"/>
  <c r="K873" i="11" s="1"/>
  <c r="J874" i="11"/>
  <c r="K874" i="11" s="1"/>
  <c r="J875" i="11"/>
  <c r="K875" i="11" s="1"/>
  <c r="J876" i="11"/>
  <c r="J877" i="11"/>
  <c r="J878" i="11"/>
  <c r="J879" i="11"/>
  <c r="K879" i="11" s="1"/>
  <c r="J880" i="11"/>
  <c r="K880" i="11" s="1"/>
  <c r="J881" i="11"/>
  <c r="K881" i="11" s="1"/>
  <c r="J882" i="11"/>
  <c r="K882" i="11" s="1"/>
  <c r="J883" i="11"/>
  <c r="K883" i="11" s="1"/>
  <c r="J884" i="11"/>
  <c r="J885" i="11"/>
  <c r="J886" i="11"/>
  <c r="J887" i="11"/>
  <c r="K887" i="11" s="1"/>
  <c r="J888" i="11"/>
  <c r="K888" i="11" s="1"/>
  <c r="J889" i="11"/>
  <c r="K889" i="11" s="1"/>
  <c r="J890" i="11"/>
  <c r="K890" i="11" s="1"/>
  <c r="J891" i="11"/>
  <c r="K891" i="11" s="1"/>
  <c r="J892" i="11"/>
  <c r="J893" i="11"/>
  <c r="J894" i="11"/>
  <c r="J895" i="11"/>
  <c r="K895" i="11" s="1"/>
  <c r="J896" i="11"/>
  <c r="K896" i="11" s="1"/>
  <c r="J897" i="11"/>
  <c r="K897" i="11" s="1"/>
  <c r="J898" i="11"/>
  <c r="K898" i="11" s="1"/>
  <c r="J899" i="11"/>
  <c r="K899" i="11" s="1"/>
  <c r="J900" i="11"/>
  <c r="J901" i="11"/>
  <c r="J902" i="11"/>
  <c r="J903" i="11"/>
  <c r="K903" i="11" s="1"/>
  <c r="J904" i="11"/>
  <c r="K904" i="11" s="1"/>
  <c r="J905" i="11"/>
  <c r="K905" i="11" s="1"/>
  <c r="J906" i="11"/>
  <c r="K906" i="11" s="1"/>
  <c r="J907" i="11"/>
  <c r="K907" i="11" s="1"/>
  <c r="J908" i="11"/>
  <c r="J909" i="11"/>
  <c r="J910" i="11"/>
  <c r="J911" i="11"/>
  <c r="J912" i="11"/>
  <c r="K912" i="11" s="1"/>
  <c r="J913" i="11"/>
  <c r="K913" i="11" s="1"/>
  <c r="J914" i="11"/>
  <c r="K914" i="11" s="1"/>
  <c r="J915" i="11"/>
  <c r="K915" i="11" s="1"/>
  <c r="J916" i="11"/>
  <c r="J917" i="11"/>
  <c r="J918" i="11"/>
  <c r="J919" i="11"/>
  <c r="K919" i="11" s="1"/>
  <c r="J920" i="11"/>
  <c r="K920" i="11" s="1"/>
  <c r="J921" i="11"/>
  <c r="K921" i="11" s="1"/>
  <c r="J922" i="11"/>
  <c r="K922" i="11" s="1"/>
  <c r="J923" i="11"/>
  <c r="K923" i="11" s="1"/>
  <c r="J924" i="11"/>
  <c r="J925" i="11"/>
  <c r="J926" i="11"/>
  <c r="J927" i="11"/>
  <c r="K927" i="11" s="1"/>
  <c r="J928" i="11"/>
  <c r="K928" i="11" s="1"/>
  <c r="J929" i="11"/>
  <c r="K929" i="11" s="1"/>
  <c r="J930" i="11"/>
  <c r="K930" i="11" s="1"/>
  <c r="J931" i="11"/>
  <c r="K931" i="11" s="1"/>
  <c r="J932" i="11"/>
  <c r="J933" i="11"/>
  <c r="J934" i="11"/>
  <c r="J935" i="11"/>
  <c r="J936" i="11"/>
  <c r="K936" i="11" s="1"/>
  <c r="J937" i="11"/>
  <c r="K937" i="11" s="1"/>
  <c r="J938" i="11"/>
  <c r="K938" i="11" s="1"/>
  <c r="J939" i="11"/>
  <c r="K939" i="11" s="1"/>
  <c r="J940" i="11"/>
  <c r="J941" i="11"/>
  <c r="J942" i="11"/>
  <c r="J943" i="11"/>
  <c r="J944" i="11"/>
  <c r="K944" i="11" s="1"/>
  <c r="J945" i="11"/>
  <c r="K945" i="11" s="1"/>
  <c r="J946" i="11"/>
  <c r="K946" i="11" s="1"/>
  <c r="J947" i="11"/>
  <c r="K947" i="11" s="1"/>
  <c r="J948" i="11"/>
  <c r="J949" i="11"/>
  <c r="J950" i="11"/>
  <c r="J951" i="11"/>
  <c r="K951" i="11" s="1"/>
  <c r="J952" i="11"/>
  <c r="K952" i="11" s="1"/>
  <c r="J953" i="11"/>
  <c r="K953" i="11" s="1"/>
  <c r="J954" i="11"/>
  <c r="K954" i="11" s="1"/>
  <c r="J955" i="11"/>
  <c r="K955" i="11" s="1"/>
  <c r="J956" i="11"/>
  <c r="J957" i="11"/>
  <c r="J958" i="11"/>
  <c r="J959" i="11"/>
  <c r="J960" i="11"/>
  <c r="K960" i="11" s="1"/>
  <c r="J961" i="11"/>
  <c r="K961" i="11" s="1"/>
  <c r="J962" i="11"/>
  <c r="K962" i="11" s="1"/>
  <c r="J963" i="11"/>
  <c r="K963" i="11" s="1"/>
  <c r="J964" i="11"/>
  <c r="J965" i="11"/>
  <c r="J966" i="11"/>
  <c r="J967" i="11"/>
  <c r="K967" i="11" s="1"/>
  <c r="J968" i="11"/>
  <c r="K968" i="11" s="1"/>
  <c r="J969" i="11"/>
  <c r="K969" i="11" s="1"/>
  <c r="J970" i="11"/>
  <c r="K970" i="11" s="1"/>
  <c r="J971" i="11"/>
  <c r="K971" i="11" s="1"/>
  <c r="J972" i="11"/>
  <c r="J973" i="11"/>
  <c r="J974" i="11"/>
  <c r="J975" i="11"/>
  <c r="J976" i="11"/>
  <c r="K976" i="11" s="1"/>
  <c r="J977" i="11"/>
  <c r="K977" i="11" s="1"/>
  <c r="J978" i="11"/>
  <c r="K978" i="11" s="1"/>
  <c r="J979" i="11"/>
  <c r="K979" i="11" s="1"/>
  <c r="J980" i="11"/>
  <c r="J981" i="11"/>
  <c r="J982" i="11"/>
  <c r="J983" i="11"/>
  <c r="K983" i="11" s="1"/>
  <c r="J984" i="11"/>
  <c r="K984" i="11" s="1"/>
  <c r="J985" i="11"/>
  <c r="K985" i="11" s="1"/>
  <c r="J986" i="11"/>
  <c r="K986" i="11" s="1"/>
  <c r="J987" i="11"/>
  <c r="K987" i="11" s="1"/>
  <c r="J988" i="11"/>
  <c r="J989" i="11"/>
  <c r="J990" i="11"/>
  <c r="J991" i="11"/>
  <c r="K991" i="11" s="1"/>
  <c r="J992" i="11"/>
  <c r="K992" i="11" s="1"/>
  <c r="J993" i="11"/>
  <c r="K993" i="11" s="1"/>
  <c r="J994" i="11"/>
  <c r="K994" i="11" s="1"/>
  <c r="J995" i="11"/>
  <c r="K995" i="11" s="1"/>
  <c r="J996" i="11"/>
  <c r="J997" i="11"/>
  <c r="J998" i="11"/>
  <c r="J999" i="11"/>
  <c r="K999" i="11" s="1"/>
  <c r="J1000" i="11"/>
  <c r="K1000" i="11" s="1"/>
  <c r="J1001" i="11"/>
  <c r="K1001" i="11" s="1"/>
  <c r="J1002" i="11"/>
  <c r="K1002" i="11" s="1"/>
  <c r="J1003" i="11"/>
  <c r="K1003" i="11" s="1"/>
  <c r="J1004" i="11"/>
  <c r="J1005" i="11"/>
  <c r="J1006" i="11"/>
  <c r="J1007" i="11"/>
  <c r="J1008" i="11"/>
  <c r="K1008" i="11" s="1"/>
  <c r="J1009" i="11"/>
  <c r="K1009" i="11" s="1"/>
  <c r="J1010" i="11"/>
  <c r="K1010" i="11" s="1"/>
  <c r="J1011" i="11"/>
  <c r="K1011" i="11" s="1"/>
  <c r="J1012" i="11"/>
  <c r="J1013" i="11"/>
  <c r="J1014" i="11"/>
  <c r="J1015" i="11"/>
  <c r="K1015" i="11" s="1"/>
  <c r="J1016" i="11"/>
  <c r="K1016" i="11" s="1"/>
  <c r="J1017" i="11"/>
  <c r="K1017" i="11" s="1"/>
  <c r="J1018" i="11"/>
  <c r="K1018" i="11" s="1"/>
  <c r="J1019" i="11"/>
  <c r="K1019" i="11" s="1"/>
  <c r="J1020" i="11"/>
  <c r="J1021" i="11"/>
  <c r="J1022" i="11"/>
  <c r="J1023" i="11"/>
  <c r="J1024" i="11"/>
  <c r="K1024" i="11" s="1"/>
  <c r="J1025" i="11"/>
  <c r="K1025" i="11" s="1"/>
  <c r="J1026" i="11"/>
  <c r="K1026" i="11" s="1"/>
  <c r="J1027" i="11"/>
  <c r="K1027" i="11" s="1"/>
  <c r="J1028" i="11"/>
  <c r="J1029" i="11"/>
  <c r="J1030" i="11"/>
  <c r="J1031" i="11"/>
  <c r="K1031" i="11" s="1"/>
  <c r="J1032" i="11"/>
  <c r="K1032" i="11" s="1"/>
  <c r="J1033" i="11"/>
  <c r="K1033" i="11" s="1"/>
  <c r="J1034" i="11"/>
  <c r="K1034" i="11" s="1"/>
  <c r="J1035" i="11"/>
  <c r="K1035" i="11" s="1"/>
  <c r="J1036" i="11"/>
  <c r="J1037" i="11"/>
  <c r="J1038" i="11"/>
  <c r="J1039" i="11"/>
  <c r="J1040" i="11"/>
  <c r="K1040" i="11" s="1"/>
  <c r="J1041" i="11"/>
  <c r="K1041" i="11" s="1"/>
  <c r="J1042" i="11"/>
  <c r="K1042" i="11" s="1"/>
  <c r="J1043" i="11"/>
  <c r="K1043" i="11" s="1"/>
  <c r="J1044" i="11"/>
  <c r="J1045" i="11"/>
  <c r="J1046" i="11"/>
  <c r="J1047" i="11"/>
  <c r="J1048" i="11"/>
  <c r="K1048" i="11" s="1"/>
  <c r="J1049" i="11"/>
  <c r="K1049" i="11" s="1"/>
  <c r="J1050" i="11"/>
  <c r="K1050" i="11" s="1"/>
  <c r="J1051" i="11"/>
  <c r="K1051" i="11" s="1"/>
  <c r="J1052" i="11"/>
  <c r="J1053" i="11"/>
  <c r="J1054" i="11"/>
  <c r="J1055" i="11"/>
  <c r="K1055" i="11" s="1"/>
  <c r="J1056" i="11"/>
  <c r="K1056" i="11" s="1"/>
  <c r="J1057" i="11"/>
  <c r="K1057" i="11" s="1"/>
  <c r="J1058" i="11"/>
  <c r="K1058" i="11" s="1"/>
  <c r="J1059" i="11"/>
  <c r="K1059" i="11" s="1"/>
  <c r="J1060" i="11"/>
  <c r="J1061" i="11"/>
  <c r="J1062" i="11"/>
  <c r="J1063" i="11"/>
  <c r="J1064" i="11"/>
  <c r="K1064" i="11" s="1"/>
  <c r="J1065" i="11"/>
  <c r="K1065" i="11" s="1"/>
  <c r="J1066" i="11"/>
  <c r="K1066" i="11" s="1"/>
  <c r="J1067" i="11"/>
  <c r="K1067" i="11" s="1"/>
  <c r="J1068" i="11"/>
  <c r="J1069" i="11"/>
  <c r="J1070" i="11"/>
  <c r="J1071" i="11"/>
  <c r="K1071" i="11" s="1"/>
  <c r="J1072" i="11"/>
  <c r="K1072" i="11" s="1"/>
  <c r="J1073" i="11"/>
  <c r="K1073" i="11" s="1"/>
  <c r="J1074" i="11"/>
  <c r="K1074" i="11" s="1"/>
  <c r="J1075" i="11"/>
  <c r="K1075" i="11" s="1"/>
  <c r="J1076" i="11"/>
  <c r="J1077" i="11"/>
  <c r="J1078" i="11"/>
  <c r="J1079" i="11"/>
  <c r="K1079" i="11" s="1"/>
  <c r="J1080" i="11"/>
  <c r="K1080" i="11" s="1"/>
  <c r="J1081" i="11"/>
  <c r="K1081" i="11" s="1"/>
  <c r="J1082" i="11"/>
  <c r="K1082" i="11" s="1"/>
  <c r="J1083" i="11"/>
  <c r="K1083" i="11" s="1"/>
  <c r="J1084" i="11"/>
  <c r="J1085" i="11"/>
  <c r="J1086" i="11"/>
  <c r="J1087" i="11"/>
  <c r="K1087" i="11" s="1"/>
  <c r="J1088" i="11"/>
  <c r="K1088" i="11" s="1"/>
  <c r="J1089" i="11"/>
  <c r="K1089" i="11" s="1"/>
  <c r="J1090" i="11"/>
  <c r="K1090" i="11" s="1"/>
  <c r="J1091" i="11"/>
  <c r="K1091" i="11" s="1"/>
  <c r="J1092" i="11"/>
  <c r="J1093" i="11"/>
  <c r="J1094" i="11"/>
  <c r="J1095" i="11"/>
  <c r="K1095" i="11" s="1"/>
  <c r="J1096" i="11"/>
  <c r="K1096" i="11" s="1"/>
  <c r="J1097" i="11"/>
  <c r="K1097" i="11" s="1"/>
  <c r="J1098" i="11"/>
  <c r="K1098" i="11" s="1"/>
  <c r="J1099" i="11"/>
  <c r="K1099" i="11" s="1"/>
  <c r="J1100" i="11"/>
  <c r="J1101" i="11"/>
  <c r="J1102" i="11"/>
  <c r="J1103" i="11"/>
  <c r="K1103" i="11" s="1"/>
  <c r="J1104" i="11"/>
  <c r="K1104" i="11" s="1"/>
  <c r="J1105" i="11"/>
  <c r="K1105" i="11" s="1"/>
  <c r="J1106" i="11"/>
  <c r="K1106" i="11" s="1"/>
  <c r="J1107" i="11"/>
  <c r="K1107" i="11" s="1"/>
  <c r="J1108" i="11"/>
  <c r="J1109" i="11"/>
  <c r="J1110" i="11"/>
  <c r="J1111" i="11"/>
  <c r="J1112" i="11"/>
  <c r="K1112" i="11" s="1"/>
  <c r="J1113" i="11"/>
  <c r="K1113" i="11" s="1"/>
  <c r="J1114" i="11"/>
  <c r="K1114" i="11" s="1"/>
  <c r="J1115" i="11"/>
  <c r="K1115" i="11" s="1"/>
  <c r="J1116" i="11"/>
  <c r="J1117" i="11"/>
  <c r="J1118" i="11"/>
  <c r="J1119" i="11"/>
  <c r="K1119" i="11" s="1"/>
  <c r="J1120" i="11"/>
  <c r="K1120" i="11" s="1"/>
  <c r="J1121" i="11"/>
  <c r="K1121" i="11" s="1"/>
  <c r="J1122" i="11"/>
  <c r="K1122" i="11" s="1"/>
  <c r="J1123" i="11"/>
  <c r="K1123" i="11" s="1"/>
  <c r="J1124" i="11"/>
  <c r="J1125" i="11"/>
  <c r="J1126" i="11"/>
  <c r="J1127" i="11"/>
  <c r="J1128" i="11"/>
  <c r="K1128" i="11" s="1"/>
  <c r="J1129" i="11"/>
  <c r="K1129" i="11" s="1"/>
  <c r="J1130" i="11"/>
  <c r="K1130" i="11" s="1"/>
  <c r="J1131" i="11"/>
  <c r="K1131" i="11" s="1"/>
  <c r="J1132" i="11"/>
  <c r="J1133" i="11"/>
  <c r="J1134" i="11"/>
  <c r="J1135" i="11"/>
  <c r="K1135" i="11" s="1"/>
  <c r="J1136" i="11"/>
  <c r="K1136" i="11" s="1"/>
  <c r="J1137" i="11"/>
  <c r="K1137" i="11" s="1"/>
  <c r="J1138" i="11"/>
  <c r="K1138" i="11" s="1"/>
  <c r="J1139" i="11"/>
  <c r="K1139" i="11" s="1"/>
  <c r="J1140" i="11"/>
  <c r="J1141" i="11"/>
  <c r="J1142" i="11"/>
  <c r="J1143" i="11"/>
  <c r="K1143" i="11" s="1"/>
  <c r="J1144" i="11"/>
  <c r="K1144" i="11" s="1"/>
  <c r="J1145" i="11"/>
  <c r="K1145" i="11" s="1"/>
  <c r="J1146" i="11"/>
  <c r="K1146" i="11" s="1"/>
  <c r="J1147" i="11"/>
  <c r="K1147" i="11" s="1"/>
  <c r="J1148" i="11"/>
  <c r="J1149" i="11"/>
  <c r="J1150" i="11"/>
  <c r="J1151" i="11"/>
  <c r="K1151" i="11" s="1"/>
  <c r="J1152" i="11"/>
  <c r="K1152" i="11" s="1"/>
  <c r="J1153" i="11"/>
  <c r="K1153" i="11" s="1"/>
  <c r="J1154" i="11"/>
  <c r="K1154" i="11" s="1"/>
  <c r="J1155" i="11"/>
  <c r="K1155" i="11" s="1"/>
  <c r="J1156" i="11"/>
  <c r="J1157" i="11"/>
  <c r="J1158" i="11"/>
  <c r="J1159" i="11"/>
  <c r="K1159" i="11" s="1"/>
  <c r="J1160" i="11"/>
  <c r="K1160" i="11" s="1"/>
  <c r="J1161" i="11"/>
  <c r="K1161" i="11" s="1"/>
  <c r="J1162" i="11"/>
  <c r="K1162" i="11" s="1"/>
  <c r="J1163" i="11"/>
  <c r="K1163" i="11" s="1"/>
  <c r="J1164" i="11"/>
  <c r="J1165" i="11"/>
  <c r="J1166" i="11"/>
  <c r="J1167" i="11"/>
  <c r="K1167" i="11" s="1"/>
  <c r="J1168" i="11"/>
  <c r="K1168" i="11" s="1"/>
  <c r="J1169" i="11"/>
  <c r="K1169" i="11" s="1"/>
  <c r="J1170" i="11"/>
  <c r="K1170" i="11" s="1"/>
  <c r="J1171" i="11"/>
  <c r="K1171" i="11" s="1"/>
  <c r="J1172" i="11"/>
  <c r="J1173" i="11"/>
  <c r="J1174" i="11"/>
  <c r="J1175" i="11"/>
  <c r="K1175" i="11" s="1"/>
  <c r="J1176" i="11"/>
  <c r="K1176" i="11" s="1"/>
  <c r="J1177" i="11"/>
  <c r="K1177" i="11" s="1"/>
  <c r="J1178" i="11"/>
  <c r="K1178" i="11" s="1"/>
  <c r="J1179" i="11"/>
  <c r="K1179" i="11" s="1"/>
  <c r="J1180" i="11"/>
  <c r="J1181" i="11"/>
  <c r="J1182" i="11"/>
  <c r="J1183" i="11"/>
  <c r="K1183" i="11" s="1"/>
  <c r="J1184" i="11"/>
  <c r="K1184" i="11" s="1"/>
  <c r="J1185" i="11"/>
  <c r="K1185" i="11" s="1"/>
  <c r="J1186" i="11"/>
  <c r="K1186" i="11" s="1"/>
  <c r="J1187" i="11"/>
  <c r="K1187" i="11" s="1"/>
  <c r="J1188" i="11"/>
  <c r="J1189" i="11"/>
  <c r="J1190" i="11"/>
  <c r="J1191" i="11"/>
  <c r="J1192" i="11"/>
  <c r="K1192" i="11" s="1"/>
  <c r="J1193" i="11"/>
  <c r="K1193" i="11" s="1"/>
  <c r="J1194" i="11"/>
  <c r="K1194" i="11" s="1"/>
  <c r="J1195" i="11"/>
  <c r="K1195" i="11" s="1"/>
  <c r="J1196" i="11"/>
  <c r="J1197" i="11"/>
  <c r="J1198" i="11"/>
  <c r="J1199" i="11"/>
  <c r="K1199" i="11" s="1"/>
  <c r="J1200" i="11"/>
  <c r="K1200" i="11" s="1"/>
  <c r="J1201" i="11"/>
  <c r="K1201" i="11" s="1"/>
  <c r="J1202" i="11"/>
  <c r="K1202" i="11" s="1"/>
  <c r="J1203" i="11"/>
  <c r="K1203" i="11" s="1"/>
  <c r="J1204" i="11"/>
  <c r="J1205" i="11"/>
  <c r="J1206" i="11"/>
  <c r="J1207" i="11"/>
  <c r="J1208" i="11"/>
  <c r="K1208" i="11" s="1"/>
  <c r="J1209" i="11"/>
  <c r="K1209" i="11" s="1"/>
  <c r="J1210" i="11"/>
  <c r="K1210" i="11" s="1"/>
  <c r="J1211" i="11"/>
  <c r="K1211" i="11" s="1"/>
  <c r="J1212" i="11"/>
  <c r="J1213" i="11"/>
  <c r="J1214" i="11"/>
  <c r="J1215" i="11"/>
  <c r="K1215" i="11" s="1"/>
  <c r="J1216" i="11"/>
  <c r="K1216" i="11" s="1"/>
  <c r="J1217" i="11"/>
  <c r="K1217" i="11" s="1"/>
  <c r="J1218" i="11"/>
  <c r="K1218" i="11" s="1"/>
  <c r="J1219" i="11"/>
  <c r="K1219" i="11" s="1"/>
  <c r="J1220" i="11"/>
  <c r="J1221" i="11"/>
  <c r="J1222" i="11"/>
  <c r="J1223" i="11"/>
  <c r="K1223" i="11" s="1"/>
  <c r="J1224" i="11"/>
  <c r="K1224" i="11" s="1"/>
  <c r="J1225" i="11"/>
  <c r="K1225" i="11" s="1"/>
  <c r="J1226" i="11"/>
  <c r="K1226" i="11" s="1"/>
  <c r="J1227" i="11"/>
  <c r="K1227" i="11" s="1"/>
  <c r="J1228" i="11"/>
  <c r="J1229" i="11"/>
  <c r="J1230" i="11"/>
  <c r="J1231" i="11"/>
  <c r="K1231" i="11" s="1"/>
  <c r="J1232" i="11"/>
  <c r="K1232" i="11" s="1"/>
  <c r="J1233" i="11"/>
  <c r="K1233" i="11" s="1"/>
  <c r="J1234" i="11"/>
  <c r="K1234" i="11" s="1"/>
  <c r="J1235" i="11"/>
  <c r="K1235" i="11" s="1"/>
  <c r="J1236" i="11"/>
  <c r="J1237" i="11"/>
  <c r="J1238" i="11"/>
  <c r="J1239" i="11"/>
  <c r="K1239" i="11" s="1"/>
  <c r="J1240" i="11"/>
  <c r="K1240" i="11" s="1"/>
  <c r="J1241" i="11"/>
  <c r="K1241" i="11" s="1"/>
  <c r="J1242" i="11"/>
  <c r="K1242" i="11" s="1"/>
  <c r="J1243" i="11"/>
  <c r="K1243" i="11" s="1"/>
  <c r="J1244" i="11"/>
  <c r="J1245" i="11"/>
  <c r="J1246" i="11"/>
  <c r="J1247" i="11"/>
  <c r="J1248" i="11"/>
  <c r="K1248" i="11" s="1"/>
  <c r="J1249" i="11"/>
  <c r="K1249" i="11" s="1"/>
  <c r="J1250" i="11"/>
  <c r="J1251" i="11"/>
  <c r="K1251" i="11" s="1"/>
  <c r="J1252" i="11"/>
  <c r="J1253" i="11"/>
  <c r="J1254" i="11"/>
  <c r="J1255" i="11"/>
  <c r="J1256" i="11"/>
  <c r="K1256" i="11" s="1"/>
  <c r="J1257" i="11"/>
  <c r="K1257" i="11" s="1"/>
  <c r="J1258" i="11"/>
  <c r="K1258" i="11" s="1"/>
  <c r="J1259" i="11"/>
  <c r="K1259" i="11" s="1"/>
  <c r="J1260" i="11"/>
  <c r="J1261" i="11"/>
  <c r="J1262" i="11"/>
  <c r="J1263" i="11"/>
  <c r="K1263" i="11" s="1"/>
  <c r="J1264" i="11"/>
  <c r="K1264" i="11" s="1"/>
  <c r="J1265" i="11"/>
  <c r="K1265" i="11" s="1"/>
  <c r="J1266" i="11"/>
  <c r="K1266" i="11" s="1"/>
  <c r="J1267" i="11"/>
  <c r="K1267" i="11" s="1"/>
  <c r="J1268" i="11"/>
  <c r="J1269" i="11"/>
  <c r="J1270" i="11"/>
  <c r="J1271" i="11"/>
  <c r="K1271" i="11" s="1"/>
  <c r="J1272" i="11"/>
  <c r="K1272" i="11" s="1"/>
  <c r="J1273" i="11"/>
  <c r="K1273" i="11" s="1"/>
  <c r="J1274" i="11"/>
  <c r="K1274" i="11" s="1"/>
  <c r="J1275" i="11"/>
  <c r="K1275" i="11" s="1"/>
  <c r="J1276" i="11"/>
  <c r="J1277" i="11"/>
  <c r="J1278" i="11"/>
  <c r="J1279" i="11"/>
  <c r="K1279" i="11" s="1"/>
  <c r="J1280" i="11"/>
  <c r="K1280" i="11" s="1"/>
  <c r="J1281" i="11"/>
  <c r="K1281" i="11" s="1"/>
  <c r="J1282" i="11"/>
  <c r="K1282" i="11" s="1"/>
  <c r="J1283" i="11"/>
  <c r="K1283" i="11" s="1"/>
  <c r="J1284" i="11"/>
  <c r="J1285" i="11"/>
  <c r="J1286" i="11"/>
  <c r="J1287" i="11"/>
  <c r="K1287" i="11" s="1"/>
  <c r="J1288" i="11"/>
  <c r="K1288" i="11" s="1"/>
  <c r="J1289" i="11"/>
  <c r="K1289" i="11" s="1"/>
  <c r="J1290" i="11"/>
  <c r="K1290" i="11" s="1"/>
  <c r="J1291" i="11"/>
  <c r="K1291" i="11" s="1"/>
  <c r="J1292" i="11"/>
  <c r="J1293" i="11"/>
  <c r="J1294" i="11"/>
  <c r="J1295" i="11"/>
  <c r="K1295" i="11" s="1"/>
  <c r="J1296" i="11"/>
  <c r="K1296" i="11" s="1"/>
  <c r="J1297" i="11"/>
  <c r="K1297" i="11" s="1"/>
  <c r="J1298" i="11"/>
  <c r="K1298" i="11" s="1"/>
  <c r="J1299" i="11"/>
  <c r="K1299" i="11" s="1"/>
  <c r="J1300" i="11"/>
  <c r="J1301" i="11"/>
  <c r="J1302" i="11"/>
  <c r="J1303" i="11"/>
  <c r="K1303" i="11" s="1"/>
  <c r="J1304" i="11"/>
  <c r="K1304" i="11" s="1"/>
  <c r="J1305" i="11"/>
  <c r="K1305" i="11" s="1"/>
  <c r="J1306" i="11"/>
  <c r="K1306" i="11" s="1"/>
  <c r="J1307" i="11"/>
  <c r="K1307" i="11" s="1"/>
  <c r="J1308" i="11"/>
  <c r="J1309" i="11"/>
  <c r="J1310" i="11"/>
  <c r="J1311" i="11"/>
  <c r="K1311" i="11" s="1"/>
  <c r="J1312" i="11"/>
  <c r="K1312" i="11" s="1"/>
  <c r="J1313" i="11"/>
  <c r="K1313" i="11" s="1"/>
  <c r="J1314" i="11"/>
  <c r="K1314" i="11" s="1"/>
  <c r="J1315" i="11"/>
  <c r="K1315" i="11" s="1"/>
  <c r="J1316" i="11"/>
  <c r="J1317" i="11"/>
  <c r="J1318" i="11"/>
  <c r="J1319" i="11"/>
  <c r="J1320" i="11"/>
  <c r="K1320" i="11" s="1"/>
  <c r="J1321" i="11"/>
  <c r="K1321" i="11" s="1"/>
  <c r="J1322" i="11"/>
  <c r="K1322" i="11" s="1"/>
  <c r="J1323" i="11"/>
  <c r="K1323" i="11" s="1"/>
  <c r="J1324" i="11"/>
  <c r="J1325" i="11"/>
  <c r="J1326" i="11"/>
  <c r="J1327" i="11"/>
  <c r="K1327" i="11" s="1"/>
  <c r="J1328" i="11"/>
  <c r="K1328" i="11" s="1"/>
  <c r="J1329" i="11"/>
  <c r="K1329" i="11" s="1"/>
  <c r="J1330" i="11"/>
  <c r="K1330" i="11" s="1"/>
  <c r="J1331" i="11"/>
  <c r="K1331" i="11" s="1"/>
  <c r="J1332" i="11"/>
  <c r="J1333" i="11"/>
  <c r="J1334" i="11"/>
  <c r="J1335" i="11"/>
  <c r="J1336" i="11"/>
  <c r="K1336" i="11" s="1"/>
  <c r="J1337" i="11"/>
  <c r="K1337" i="11" s="1"/>
  <c r="J1338" i="11"/>
  <c r="K1338" i="11" s="1"/>
  <c r="J1339" i="11"/>
  <c r="K1339" i="11" s="1"/>
  <c r="J1340" i="11"/>
  <c r="J1341" i="11"/>
  <c r="J1342" i="11"/>
  <c r="J1343" i="11"/>
  <c r="K1343" i="11" s="1"/>
  <c r="J1344" i="11"/>
  <c r="K1344" i="11" s="1"/>
  <c r="J1345" i="11"/>
  <c r="K1345" i="11" s="1"/>
  <c r="J1346" i="11"/>
  <c r="K1346" i="11" s="1"/>
  <c r="J1347" i="11"/>
  <c r="K1347" i="11" s="1"/>
  <c r="J1348" i="11"/>
  <c r="J1349" i="11"/>
  <c r="J1350" i="11"/>
  <c r="J1351" i="11"/>
  <c r="K1351" i="11" s="1"/>
  <c r="J1352" i="11"/>
  <c r="K1352" i="11" s="1"/>
  <c r="J1353" i="11"/>
  <c r="K1353" i="11" s="1"/>
  <c r="J1354" i="11"/>
  <c r="K1354" i="11" s="1"/>
  <c r="J1355" i="11"/>
  <c r="K1355" i="11" s="1"/>
  <c r="J1356" i="11"/>
  <c r="J1357" i="11"/>
  <c r="J1358" i="11"/>
  <c r="J1359" i="11"/>
  <c r="K1359" i="11" s="1"/>
  <c r="J1360" i="11"/>
  <c r="K1360" i="11" s="1"/>
  <c r="J1361" i="11"/>
  <c r="K1361" i="11" s="1"/>
  <c r="J1362" i="11"/>
  <c r="K1362" i="11" s="1"/>
  <c r="J1363" i="11"/>
  <c r="K1363" i="11" s="1"/>
  <c r="J1364" i="11"/>
  <c r="J1365" i="11"/>
  <c r="J1366" i="11"/>
  <c r="J1367" i="11"/>
  <c r="K1367" i="11" s="1"/>
  <c r="J1368" i="11"/>
  <c r="K1368" i="11" s="1"/>
  <c r="J1369" i="11"/>
  <c r="K1369" i="11" s="1"/>
  <c r="J1370" i="11"/>
  <c r="K1370" i="11" s="1"/>
  <c r="J1371" i="11"/>
  <c r="K1371" i="11" s="1"/>
  <c r="J1372" i="11"/>
  <c r="J1373" i="11"/>
  <c r="J1374" i="11"/>
  <c r="J1375" i="11"/>
  <c r="J1376" i="11"/>
  <c r="K1376" i="11" s="1"/>
  <c r="J1377" i="11"/>
  <c r="K1377" i="11" s="1"/>
  <c r="J1378" i="11"/>
  <c r="K1378" i="11" s="1"/>
  <c r="J1379" i="11"/>
  <c r="K1379" i="11" s="1"/>
  <c r="J1380" i="11"/>
  <c r="J1381" i="11"/>
  <c r="J1382" i="11"/>
  <c r="J1383" i="11"/>
  <c r="K1383" i="11" s="1"/>
  <c r="J1384" i="11"/>
  <c r="K1384" i="11" s="1"/>
  <c r="J1385" i="11"/>
  <c r="K1385" i="11" s="1"/>
  <c r="J1386" i="11"/>
  <c r="K1386" i="11" s="1"/>
  <c r="J1387" i="11"/>
  <c r="K1387" i="11" s="1"/>
  <c r="J1388" i="11"/>
  <c r="J1389" i="11"/>
  <c r="J1390" i="11"/>
  <c r="J1391" i="11"/>
  <c r="K1391" i="11" s="1"/>
  <c r="J1392" i="11"/>
  <c r="K1392" i="11" s="1"/>
  <c r="J1393" i="11"/>
  <c r="K1393" i="11" s="1"/>
  <c r="J1394" i="11"/>
  <c r="K1394" i="11" s="1"/>
  <c r="J1395" i="11"/>
  <c r="K1395" i="11" s="1"/>
  <c r="J1396" i="11"/>
  <c r="J1397" i="11"/>
  <c r="J1398" i="11"/>
  <c r="J1399" i="11"/>
  <c r="K1399" i="11" s="1"/>
  <c r="J1400" i="11"/>
  <c r="K1400" i="11" s="1"/>
  <c r="J1401" i="11"/>
  <c r="K1401" i="11" s="1"/>
  <c r="J1402" i="11"/>
  <c r="K1402" i="11" s="1"/>
  <c r="J1403" i="11"/>
  <c r="K1403" i="11" s="1"/>
  <c r="J1404" i="11"/>
  <c r="J1405" i="11"/>
  <c r="J1406" i="11"/>
  <c r="J1407" i="11"/>
  <c r="J1408" i="11"/>
  <c r="K1408" i="11" s="1"/>
  <c r="J1409" i="11"/>
  <c r="K1409" i="11" s="1"/>
  <c r="J1410" i="11"/>
  <c r="K1410" i="11" s="1"/>
  <c r="J1411" i="11"/>
  <c r="K1411" i="11" s="1"/>
  <c r="J1412" i="11"/>
  <c r="J1413" i="11"/>
  <c r="J1414" i="11"/>
  <c r="J1415" i="11"/>
  <c r="J1416" i="11"/>
  <c r="K1416" i="11" s="1"/>
  <c r="J1417" i="11"/>
  <c r="K1417" i="11" s="1"/>
  <c r="J1418" i="11"/>
  <c r="K1418" i="11" s="1"/>
  <c r="J1419" i="11"/>
  <c r="K1419" i="11" s="1"/>
  <c r="J1420" i="11"/>
  <c r="J1421" i="11"/>
  <c r="J1422" i="11"/>
  <c r="J1423" i="11"/>
  <c r="K1423" i="11" s="1"/>
  <c r="J1424" i="11"/>
  <c r="K1424" i="11" s="1"/>
  <c r="J1425" i="11"/>
  <c r="K1425" i="11" s="1"/>
  <c r="J1426" i="11"/>
  <c r="K1426" i="11" s="1"/>
  <c r="J1427" i="11"/>
  <c r="K1427" i="11" s="1"/>
  <c r="J1428" i="11"/>
  <c r="J1429" i="11"/>
  <c r="J1430" i="11"/>
  <c r="J1431" i="11"/>
  <c r="J1432" i="11"/>
  <c r="K1432" i="11" s="1"/>
  <c r="J1433" i="11"/>
  <c r="K1433" i="11" s="1"/>
  <c r="J1434" i="11"/>
  <c r="K1434" i="11" s="1"/>
  <c r="J1435" i="11"/>
  <c r="K1435" i="11" s="1"/>
  <c r="J1436" i="11"/>
  <c r="J1437" i="11"/>
  <c r="J1438" i="11"/>
  <c r="J1439" i="11"/>
  <c r="K1439" i="11" s="1"/>
  <c r="J1440" i="11"/>
  <c r="K1440" i="11" s="1"/>
  <c r="J1441" i="11"/>
  <c r="K1441" i="11" s="1"/>
  <c r="J1442" i="11"/>
  <c r="K1442" i="11" s="1"/>
  <c r="J1443" i="11"/>
  <c r="K1443" i="11" s="1"/>
  <c r="J1444" i="11"/>
  <c r="J1445" i="11"/>
  <c r="J1446" i="11"/>
  <c r="J1447" i="11"/>
  <c r="K1447" i="11" s="1"/>
  <c r="J1448" i="11"/>
  <c r="K1448" i="11" s="1"/>
  <c r="J1449" i="11"/>
  <c r="K1449" i="11" s="1"/>
  <c r="J1450" i="11"/>
  <c r="K1450" i="11" s="1"/>
  <c r="J1451" i="11"/>
  <c r="K1451" i="11" s="1"/>
  <c r="J1452" i="11"/>
  <c r="J1453" i="11"/>
  <c r="J1454" i="11"/>
  <c r="J1455" i="11"/>
  <c r="K1455" i="11" s="1"/>
  <c r="J1456" i="11"/>
  <c r="K1456" i="11" s="1"/>
  <c r="J1457" i="11"/>
  <c r="K1457" i="11" s="1"/>
  <c r="J1458" i="11"/>
  <c r="K1458" i="11" s="1"/>
  <c r="J1459" i="11"/>
  <c r="K1459" i="11" s="1"/>
  <c r="J1460" i="11"/>
  <c r="J1461" i="11"/>
  <c r="J1462" i="11"/>
  <c r="J1463" i="11"/>
  <c r="J1464" i="11"/>
  <c r="K1464" i="11" s="1"/>
  <c r="J1465" i="11"/>
  <c r="J1466" i="11"/>
  <c r="K1466" i="11" s="1"/>
  <c r="J1467" i="11"/>
  <c r="K1467" i="11" s="1"/>
  <c r="J1468" i="11"/>
  <c r="J1469" i="11"/>
  <c r="J1470" i="11"/>
  <c r="J1471" i="11"/>
  <c r="K1471" i="11" s="1"/>
  <c r="J1472" i="11"/>
  <c r="K1472" i="11" s="1"/>
  <c r="J1473" i="11"/>
  <c r="K1473" i="11" s="1"/>
  <c r="J1474" i="11"/>
  <c r="K1474" i="11" s="1"/>
  <c r="J1475" i="11"/>
  <c r="K1475" i="11" s="1"/>
  <c r="J1476" i="11"/>
  <c r="J1477" i="11"/>
  <c r="J1478" i="11"/>
  <c r="J1479" i="11"/>
  <c r="K1479" i="11" s="1"/>
  <c r="J1480" i="11"/>
  <c r="K1480" i="11" s="1"/>
  <c r="J1481" i="11"/>
  <c r="K1481" i="11" s="1"/>
  <c r="J1482" i="11"/>
  <c r="K1482" i="11" s="1"/>
  <c r="J1483" i="11"/>
  <c r="K1483" i="11" s="1"/>
  <c r="J1484" i="11"/>
  <c r="J1485" i="11"/>
  <c r="J1486" i="11"/>
  <c r="J1487" i="11"/>
  <c r="J1488" i="11"/>
  <c r="K1488" i="11" s="1"/>
  <c r="J1489" i="11"/>
  <c r="K1489" i="11" s="1"/>
  <c r="J1490" i="11"/>
  <c r="K1490" i="11" s="1"/>
  <c r="J1491" i="11"/>
  <c r="K1491" i="11" s="1"/>
  <c r="J1492" i="11"/>
  <c r="J1493" i="11"/>
  <c r="J1494" i="11"/>
  <c r="J1495" i="11"/>
  <c r="J1496" i="11"/>
  <c r="K1496" i="11" s="1"/>
  <c r="J1497" i="11"/>
  <c r="J1498" i="11"/>
  <c r="K1498" i="11" s="1"/>
  <c r="J1499" i="11"/>
  <c r="K1499" i="11" s="1"/>
  <c r="J1500" i="11"/>
  <c r="J1501" i="11"/>
  <c r="J1502" i="11"/>
  <c r="J1503" i="11"/>
  <c r="K1503" i="11" s="1"/>
  <c r="J1504" i="11"/>
  <c r="K1504" i="11" s="1"/>
  <c r="J1505" i="11"/>
  <c r="K1505" i="11" s="1"/>
  <c r="J1506" i="11"/>
  <c r="K1506" i="11" s="1"/>
  <c r="J1507" i="11"/>
  <c r="K1507" i="11" s="1"/>
  <c r="J1508" i="11"/>
  <c r="J1509" i="11"/>
  <c r="J1510" i="11"/>
  <c r="J1511" i="11"/>
  <c r="K1511" i="11" s="1"/>
  <c r="J1512" i="11"/>
  <c r="K1512" i="11" s="1"/>
  <c r="J1513" i="11"/>
  <c r="K1513" i="11" s="1"/>
  <c r="J1514" i="11"/>
  <c r="K1514" i="11" s="1"/>
  <c r="J1515" i="11"/>
  <c r="K1515" i="11" s="1"/>
  <c r="J1516" i="11"/>
  <c r="J1517" i="11"/>
  <c r="J1518" i="11"/>
  <c r="J1519" i="11"/>
  <c r="J1520" i="11"/>
  <c r="K1520" i="11" s="1"/>
  <c r="J1521" i="11"/>
  <c r="K1521" i="11" s="1"/>
  <c r="J1522" i="11"/>
  <c r="K1522" i="11" s="1"/>
  <c r="J1523" i="11"/>
  <c r="K1523" i="11" s="1"/>
  <c r="J1524" i="11"/>
  <c r="J1525" i="11"/>
  <c r="J1526" i="11"/>
  <c r="J1527" i="11"/>
  <c r="J1528" i="11"/>
  <c r="K1528" i="11" s="1"/>
  <c r="J1529" i="11"/>
  <c r="J1530" i="11"/>
  <c r="K1530" i="11" s="1"/>
  <c r="J1531" i="11"/>
  <c r="K1531" i="11" s="1"/>
  <c r="J1532" i="11"/>
  <c r="J1533" i="11"/>
  <c r="J1534" i="11"/>
  <c r="J1535" i="11"/>
  <c r="K1535" i="11" s="1"/>
  <c r="J1536" i="11"/>
  <c r="K1536" i="11" s="1"/>
  <c r="J1537" i="11"/>
  <c r="K1537" i="11" s="1"/>
  <c r="J1538" i="11"/>
  <c r="K1538" i="11" s="1"/>
  <c r="J1539" i="11"/>
  <c r="K1539" i="11" s="1"/>
  <c r="J1540" i="11"/>
  <c r="J1541" i="11"/>
  <c r="J1542" i="11"/>
  <c r="J1543" i="11"/>
  <c r="K1543" i="11" s="1"/>
  <c r="J1544" i="11"/>
  <c r="K1544" i="11" s="1"/>
  <c r="J1545" i="11"/>
  <c r="K1545" i="11" s="1"/>
  <c r="J1546" i="11"/>
  <c r="K1546" i="11" s="1"/>
  <c r="J1547" i="11"/>
  <c r="K1547" i="11" s="1"/>
  <c r="J1548" i="11"/>
  <c r="J1549" i="11"/>
  <c r="J1550" i="11"/>
  <c r="J1551" i="11"/>
  <c r="J1552" i="11"/>
  <c r="K1552" i="11" s="1"/>
  <c r="J1553" i="11"/>
  <c r="K1553" i="11" s="1"/>
  <c r="J1554" i="11"/>
  <c r="K1554" i="11" s="1"/>
  <c r="J1555" i="11"/>
  <c r="K1555" i="11" s="1"/>
  <c r="J1556" i="11"/>
  <c r="J1557" i="11"/>
  <c r="J1558" i="11"/>
  <c r="J1559" i="11"/>
  <c r="J1560" i="11"/>
  <c r="K1560" i="11" s="1"/>
  <c r="J1561" i="11"/>
  <c r="J1562" i="11"/>
  <c r="K1562" i="11" s="1"/>
  <c r="J1563" i="11"/>
  <c r="K1563" i="11" s="1"/>
  <c r="J1564" i="11"/>
  <c r="J1565" i="11"/>
  <c r="J1566" i="11"/>
  <c r="J1567" i="11"/>
  <c r="K1567" i="11" s="1"/>
  <c r="J1568" i="11"/>
  <c r="K1568" i="11" s="1"/>
  <c r="J1569" i="11"/>
  <c r="K1569" i="11" s="1"/>
  <c r="J1570" i="11"/>
  <c r="K1570" i="11" s="1"/>
  <c r="J1571" i="11"/>
  <c r="K1571" i="11" s="1"/>
  <c r="J1572" i="11"/>
  <c r="J1573" i="11"/>
  <c r="J1574" i="11"/>
  <c r="J1575" i="11"/>
  <c r="K1575" i="11" s="1"/>
  <c r="J1576" i="11"/>
  <c r="K1576" i="11" s="1"/>
  <c r="J1577" i="11"/>
  <c r="K1577" i="11" s="1"/>
  <c r="J1578" i="11"/>
  <c r="K1578" i="11" s="1"/>
  <c r="J1579" i="11"/>
  <c r="K1579" i="11" s="1"/>
  <c r="J1580" i="11"/>
  <c r="J1581" i="11"/>
  <c r="J1582" i="11"/>
  <c r="J1583" i="11"/>
  <c r="J1584" i="11"/>
  <c r="K1584" i="11" s="1"/>
  <c r="J1585" i="11"/>
  <c r="K1585" i="11" s="1"/>
  <c r="J1586" i="11"/>
  <c r="K1586" i="11" s="1"/>
  <c r="J1587" i="11"/>
  <c r="K1587" i="11" s="1"/>
  <c r="J1588" i="11"/>
  <c r="J1589" i="11"/>
  <c r="J1590" i="11"/>
  <c r="J1591" i="11"/>
  <c r="J1592" i="11"/>
  <c r="K1592" i="11" s="1"/>
  <c r="J1593" i="11"/>
  <c r="J1594" i="11"/>
  <c r="K1594" i="11" s="1"/>
  <c r="J1595" i="11"/>
  <c r="K1595" i="11" s="1"/>
  <c r="J1596" i="11"/>
  <c r="J1597" i="11"/>
  <c r="J1598" i="11"/>
  <c r="J1599" i="11"/>
  <c r="K1599" i="11" s="1"/>
  <c r="J1600" i="11"/>
  <c r="K1600" i="11" s="1"/>
  <c r="J1601" i="11"/>
  <c r="K1601" i="11" s="1"/>
  <c r="J1602" i="11"/>
  <c r="K1602" i="11" s="1"/>
  <c r="J1603" i="11"/>
  <c r="K1603" i="11" s="1"/>
  <c r="J1604" i="11"/>
  <c r="J1605" i="11"/>
  <c r="J1606" i="11"/>
  <c r="J1607" i="11"/>
  <c r="K1607" i="11" s="1"/>
  <c r="J1608" i="11"/>
  <c r="K1608" i="11" s="1"/>
  <c r="J1609" i="11"/>
  <c r="K1609" i="11" s="1"/>
  <c r="J1610" i="11"/>
  <c r="K1610" i="11" s="1"/>
  <c r="J1611" i="11"/>
  <c r="K1611" i="11" s="1"/>
  <c r="J1612" i="11"/>
  <c r="J1613" i="11"/>
  <c r="J1614" i="11"/>
  <c r="J1615" i="11"/>
  <c r="J1616" i="11"/>
  <c r="K1616" i="11" s="1"/>
  <c r="J1617" i="11"/>
  <c r="K1617" i="11" s="1"/>
  <c r="J1618" i="11"/>
  <c r="K1618" i="11" s="1"/>
  <c r="J1619" i="11"/>
  <c r="K1619" i="11" s="1"/>
  <c r="J1620" i="11"/>
  <c r="J1621" i="11"/>
  <c r="J1622" i="11"/>
  <c r="J1623" i="11"/>
  <c r="J1624" i="11"/>
  <c r="K1624" i="11" s="1"/>
  <c r="J1625" i="11"/>
  <c r="J1626" i="11"/>
  <c r="K1626" i="11" s="1"/>
  <c r="J1627" i="11"/>
  <c r="K1627" i="11" s="1"/>
  <c r="J1628" i="11"/>
  <c r="J1629" i="11"/>
  <c r="J1630" i="11"/>
  <c r="J1631" i="11"/>
  <c r="K1631" i="11" s="1"/>
  <c r="J1632" i="11"/>
  <c r="K1632" i="11" s="1"/>
  <c r="J1633" i="11"/>
  <c r="K1633" i="11" s="1"/>
  <c r="J1634" i="11"/>
  <c r="K1634" i="11" s="1"/>
  <c r="J1635" i="11"/>
  <c r="K1635" i="11" s="1"/>
  <c r="J1636" i="11"/>
  <c r="J1637" i="11"/>
  <c r="J1638" i="11"/>
  <c r="J1639" i="11"/>
  <c r="K1639" i="11" s="1"/>
  <c r="J1640" i="11"/>
  <c r="K1640" i="11" s="1"/>
  <c r="J1641" i="11"/>
  <c r="K1641" i="11" s="1"/>
  <c r="J1642" i="11"/>
  <c r="K1642" i="11" s="1"/>
  <c r="J1643" i="11"/>
  <c r="K1643" i="11" s="1"/>
  <c r="J1644" i="11"/>
  <c r="J1645" i="11"/>
  <c r="J1646" i="11"/>
  <c r="J1647" i="11"/>
  <c r="J1648" i="11"/>
  <c r="K1648" i="11" s="1"/>
  <c r="J1649" i="11"/>
  <c r="K1649" i="11" s="1"/>
  <c r="J1650" i="11"/>
  <c r="K1650" i="11" s="1"/>
  <c r="J1651" i="11"/>
  <c r="K1651" i="11" s="1"/>
  <c r="J1652" i="11"/>
  <c r="J1653" i="11"/>
  <c r="J1654" i="11"/>
  <c r="J1655" i="11"/>
  <c r="J1656" i="11"/>
  <c r="K1656" i="11" s="1"/>
  <c r="J1657" i="11"/>
  <c r="J1658" i="11"/>
  <c r="K1658" i="11" s="1"/>
  <c r="J1659" i="11"/>
  <c r="K1659" i="11" s="1"/>
  <c r="J1660" i="11"/>
  <c r="J1661" i="11"/>
  <c r="J1662" i="11"/>
  <c r="J1663" i="11"/>
  <c r="K1663" i="11" s="1"/>
  <c r="J1664" i="11"/>
  <c r="K1664" i="11" s="1"/>
  <c r="J1665" i="11"/>
  <c r="K1665" i="11" s="1"/>
  <c r="J1666" i="11"/>
  <c r="K1666" i="11" s="1"/>
  <c r="J1667" i="11"/>
  <c r="K1667" i="11" s="1"/>
  <c r="J1668" i="11"/>
  <c r="J1669" i="11"/>
  <c r="J1670" i="11"/>
  <c r="J1671" i="11"/>
  <c r="K1671" i="11" s="1"/>
  <c r="J1672" i="11"/>
  <c r="K1672" i="11" s="1"/>
  <c r="J1673" i="11"/>
  <c r="K1673" i="11" s="1"/>
  <c r="J1674" i="11"/>
  <c r="K1674" i="11" s="1"/>
  <c r="J1675" i="11"/>
  <c r="K1675" i="11" s="1"/>
  <c r="J1676" i="11"/>
  <c r="J1677" i="11"/>
  <c r="J1678" i="11"/>
  <c r="J1679" i="11"/>
  <c r="J1680" i="11"/>
  <c r="K1680" i="11" s="1"/>
  <c r="J1681" i="11"/>
  <c r="K1681" i="11" s="1"/>
  <c r="J1682" i="11"/>
  <c r="K1682" i="11" s="1"/>
  <c r="J1683" i="11"/>
  <c r="K1683" i="11" s="1"/>
  <c r="J1684" i="11"/>
  <c r="J1685" i="11"/>
  <c r="J1686" i="11"/>
  <c r="J1687" i="11"/>
  <c r="J1688" i="11"/>
  <c r="K1688" i="11" s="1"/>
  <c r="J1689" i="11"/>
  <c r="J1690" i="11"/>
  <c r="K1690" i="11" s="1"/>
  <c r="J1691" i="11"/>
  <c r="K1691" i="11" s="1"/>
  <c r="J1692" i="11"/>
  <c r="J1693" i="11"/>
  <c r="J1694" i="11"/>
  <c r="J1695" i="11"/>
  <c r="K1695" i="11" s="1"/>
  <c r="J1696" i="11"/>
  <c r="K1696" i="11" s="1"/>
  <c r="J1697" i="11"/>
  <c r="K1697" i="11" s="1"/>
  <c r="J1698" i="11"/>
  <c r="K1698" i="11" s="1"/>
  <c r="J1699" i="11"/>
  <c r="K1699" i="11" s="1"/>
  <c r="J1700" i="11"/>
  <c r="J1701" i="11"/>
  <c r="J1702" i="11"/>
  <c r="J1703" i="11"/>
  <c r="K1703" i="11" s="1"/>
  <c r="J1704" i="11"/>
  <c r="K1704" i="11" s="1"/>
  <c r="J1705" i="11"/>
  <c r="K1705" i="11" s="1"/>
  <c r="J1706" i="11"/>
  <c r="K1706" i="11" s="1"/>
  <c r="J1707" i="11"/>
  <c r="K1707" i="11" s="1"/>
  <c r="J1708" i="11"/>
  <c r="J1709" i="11"/>
  <c r="J1710" i="11"/>
  <c r="J1711" i="11"/>
  <c r="J1712" i="11"/>
  <c r="K1712" i="11" s="1"/>
  <c r="J1713" i="11"/>
  <c r="K1713" i="11" s="1"/>
  <c r="J1714" i="11"/>
  <c r="K1714" i="11" s="1"/>
  <c r="J1715" i="11"/>
  <c r="K1715" i="11" s="1"/>
  <c r="J1716" i="11"/>
  <c r="J1717" i="11"/>
  <c r="J1718" i="11"/>
  <c r="J1719" i="11"/>
  <c r="J1720" i="11"/>
  <c r="K1720" i="11" s="1"/>
  <c r="J1721" i="11"/>
  <c r="J1722" i="11"/>
  <c r="K1722" i="11" s="1"/>
  <c r="J1723" i="11"/>
  <c r="K1723" i="11" s="1"/>
  <c r="J1724" i="11"/>
  <c r="J1725" i="11"/>
  <c r="J1726" i="11"/>
  <c r="J1727" i="11"/>
  <c r="K1727" i="11" s="1"/>
  <c r="J1728" i="11"/>
  <c r="K1728" i="11" s="1"/>
  <c r="J1729" i="11"/>
  <c r="K1729" i="11" s="1"/>
  <c r="J1730" i="11"/>
  <c r="K1730" i="11" s="1"/>
  <c r="J1731" i="11"/>
  <c r="K1731" i="11" s="1"/>
  <c r="J1732" i="11"/>
  <c r="J1733" i="11"/>
  <c r="J1734" i="11"/>
  <c r="J1735" i="11"/>
  <c r="K1735" i="11" s="1"/>
  <c r="J1736" i="11"/>
  <c r="K1736" i="11" s="1"/>
  <c r="J1737" i="11"/>
  <c r="K1737" i="11" s="1"/>
  <c r="J1738" i="11"/>
  <c r="K1738" i="11" s="1"/>
  <c r="J1739" i="11"/>
  <c r="K1739" i="11" s="1"/>
  <c r="J1740" i="11"/>
  <c r="J1741" i="11"/>
  <c r="J1742" i="11"/>
  <c r="J1743" i="11"/>
  <c r="J1744" i="11"/>
  <c r="K1744" i="11" s="1"/>
  <c r="J1745" i="11"/>
  <c r="K1745" i="11" s="1"/>
  <c r="J1746" i="11"/>
  <c r="K1746" i="11" s="1"/>
  <c r="J1747" i="11"/>
  <c r="K1747" i="11" s="1"/>
  <c r="J1748" i="11"/>
  <c r="J1749" i="11"/>
  <c r="J1750" i="11"/>
  <c r="J1751" i="11"/>
  <c r="J1752" i="11"/>
  <c r="K1752" i="11" s="1"/>
  <c r="J1753" i="11"/>
  <c r="J1754" i="11"/>
  <c r="K1754" i="11" s="1"/>
  <c r="J1755" i="11"/>
  <c r="K1755" i="11" s="1"/>
  <c r="J1756" i="11"/>
  <c r="J1757" i="11"/>
  <c r="J1758" i="11"/>
  <c r="J1759" i="11"/>
  <c r="K1759" i="11" s="1"/>
  <c r="J1760" i="11"/>
  <c r="K1760" i="11" s="1"/>
  <c r="J1761" i="11"/>
  <c r="K1761" i="11" s="1"/>
  <c r="J1762" i="11"/>
  <c r="K1762" i="11" s="1"/>
  <c r="J1763" i="11"/>
  <c r="K1763" i="11" s="1"/>
  <c r="J1764" i="11"/>
  <c r="J1765" i="11"/>
  <c r="J1766" i="11"/>
  <c r="J1767" i="11"/>
  <c r="K1767" i="11" s="1"/>
  <c r="J1768" i="11"/>
  <c r="K1768" i="11" s="1"/>
  <c r="J1769" i="11"/>
  <c r="K1769" i="11" s="1"/>
  <c r="J1770" i="11"/>
  <c r="K1770" i="11" s="1"/>
  <c r="J1771" i="11"/>
  <c r="K1771" i="11" s="1"/>
  <c r="J1772" i="11"/>
  <c r="J1773" i="11"/>
  <c r="J1774" i="11"/>
  <c r="J1775" i="11"/>
  <c r="J1776" i="11"/>
  <c r="K1776" i="11" s="1"/>
  <c r="J1777" i="11"/>
  <c r="K1777" i="11" s="1"/>
  <c r="J1778" i="11"/>
  <c r="K1778" i="11" s="1"/>
  <c r="J1779" i="11"/>
  <c r="K1779" i="11" s="1"/>
  <c r="J1780" i="11"/>
  <c r="J1781" i="11"/>
  <c r="J1782" i="11"/>
  <c r="J1783" i="11"/>
  <c r="J1784" i="11"/>
  <c r="K1784" i="11" s="1"/>
  <c r="J1785" i="11"/>
  <c r="J1786" i="11"/>
  <c r="K1786" i="11" s="1"/>
  <c r="J1787" i="11"/>
  <c r="K1787" i="11" s="1"/>
  <c r="J1788" i="11"/>
  <c r="J1789" i="11"/>
  <c r="J1790" i="11"/>
  <c r="J1791" i="11"/>
  <c r="K1791" i="11" s="1"/>
  <c r="J1792" i="11"/>
  <c r="K1792" i="11" s="1"/>
  <c r="J1793" i="11"/>
  <c r="K1793" i="11" s="1"/>
  <c r="J1794" i="11"/>
  <c r="K1794" i="11" s="1"/>
  <c r="J1795" i="11"/>
  <c r="K1795" i="11" s="1"/>
  <c r="J1796" i="11"/>
  <c r="J1797" i="11"/>
  <c r="J1798" i="11"/>
  <c r="J1799" i="11"/>
  <c r="K1799" i="11" s="1"/>
  <c r="J1800" i="11"/>
  <c r="K1800" i="11" s="1"/>
  <c r="J1801" i="11"/>
  <c r="K1801" i="11" s="1"/>
  <c r="J1802" i="11"/>
  <c r="K1802" i="11" s="1"/>
  <c r="J1803" i="11"/>
  <c r="K1803" i="11" s="1"/>
  <c r="J1804" i="11"/>
  <c r="J1805" i="11"/>
  <c r="J1806" i="11"/>
  <c r="J1807" i="11"/>
  <c r="J1808" i="11"/>
  <c r="K1808" i="11" s="1"/>
  <c r="J1809" i="11"/>
  <c r="K1809" i="11" s="1"/>
  <c r="J1810" i="11"/>
  <c r="K1810" i="11" s="1"/>
  <c r="J1811" i="11"/>
  <c r="K1811" i="11" s="1"/>
  <c r="J1812" i="11"/>
  <c r="J1813" i="11"/>
  <c r="J1814" i="11"/>
  <c r="J1815" i="11"/>
  <c r="J1816" i="11"/>
  <c r="K1816" i="11" s="1"/>
  <c r="J1817" i="11"/>
  <c r="J1818" i="11"/>
  <c r="K1818" i="11" s="1"/>
  <c r="J1819" i="11"/>
  <c r="K1819" i="11" s="1"/>
  <c r="J1820" i="11"/>
  <c r="J1821" i="11"/>
  <c r="J1822" i="11"/>
  <c r="J1823" i="11"/>
  <c r="K1823" i="11" s="1"/>
  <c r="J1824" i="11"/>
  <c r="K1824" i="11" s="1"/>
  <c r="J1825" i="11"/>
  <c r="K1825" i="11" s="1"/>
  <c r="J1826" i="11"/>
  <c r="K1826" i="11" s="1"/>
  <c r="J1827" i="11"/>
  <c r="K1827" i="11" s="1"/>
  <c r="J1828" i="11"/>
  <c r="J1829" i="11"/>
  <c r="J1830" i="11"/>
  <c r="J1831" i="11"/>
  <c r="K1831" i="11" s="1"/>
  <c r="J1832" i="11"/>
  <c r="K1832" i="11" s="1"/>
  <c r="J1833" i="11"/>
  <c r="K1833" i="11" s="1"/>
  <c r="J1834" i="11"/>
  <c r="K1834" i="11" s="1"/>
  <c r="J1835" i="11"/>
  <c r="K1835" i="11" s="1"/>
  <c r="J1836" i="11"/>
  <c r="J1837" i="11"/>
  <c r="J1838" i="11"/>
  <c r="J1839" i="11"/>
  <c r="J1840" i="11"/>
  <c r="K1840" i="11" s="1"/>
  <c r="J1841" i="11"/>
  <c r="K1841" i="11" s="1"/>
  <c r="J1842" i="11"/>
  <c r="K1842" i="11" s="1"/>
  <c r="J1843" i="11"/>
  <c r="K1843" i="11" s="1"/>
  <c r="J1844" i="11"/>
  <c r="J1845" i="11"/>
  <c r="J1846" i="11"/>
  <c r="J1847" i="11"/>
  <c r="J1848" i="11"/>
  <c r="K1848" i="11" s="1"/>
  <c r="J1849" i="11"/>
  <c r="J1850" i="11"/>
  <c r="K1850" i="11" s="1"/>
  <c r="J1851" i="11"/>
  <c r="K1851" i="11" s="1"/>
  <c r="J1852" i="11"/>
  <c r="J1853" i="11"/>
  <c r="J1854" i="11"/>
  <c r="J1855" i="11"/>
  <c r="K1855" i="11" s="1"/>
  <c r="J1856" i="11"/>
  <c r="K1856" i="11" s="1"/>
  <c r="J1857" i="11"/>
  <c r="K1857" i="11" s="1"/>
  <c r="J1858" i="11"/>
  <c r="K1858" i="11" s="1"/>
  <c r="J1859" i="11"/>
  <c r="K1859" i="11" s="1"/>
  <c r="J1860" i="11"/>
  <c r="J1861" i="11"/>
  <c r="J1862" i="11"/>
  <c r="J1863" i="11"/>
  <c r="K1863" i="11" s="1"/>
  <c r="J1864" i="11"/>
  <c r="K1864" i="11" s="1"/>
  <c r="J1865" i="11"/>
  <c r="K1865" i="11" s="1"/>
  <c r="J1866" i="11"/>
  <c r="K1866" i="11" s="1"/>
  <c r="J1867" i="11"/>
  <c r="K1867" i="11" s="1"/>
  <c r="J1868" i="11"/>
  <c r="J1869" i="11"/>
  <c r="J1870" i="11"/>
  <c r="J1871" i="11"/>
  <c r="J1872" i="11"/>
  <c r="K1872" i="11" s="1"/>
  <c r="J1873" i="11"/>
  <c r="K1873" i="11" s="1"/>
  <c r="J1874" i="11"/>
  <c r="K1874" i="11" s="1"/>
  <c r="J1875" i="11"/>
  <c r="K1875" i="11" s="1"/>
  <c r="J1876" i="11"/>
  <c r="J1877" i="11"/>
  <c r="J1878" i="11"/>
  <c r="J1879" i="11"/>
  <c r="J1880" i="11"/>
  <c r="K1880" i="11" s="1"/>
  <c r="J1881" i="11"/>
  <c r="J1882" i="11"/>
  <c r="K1882" i="11" s="1"/>
  <c r="J1883" i="11"/>
  <c r="K1883" i="11" s="1"/>
  <c r="J1884" i="11"/>
  <c r="J1885" i="11"/>
  <c r="J1886" i="11"/>
  <c r="J1887" i="11"/>
  <c r="K1887" i="11" s="1"/>
  <c r="J1888" i="11"/>
  <c r="K1888" i="11" s="1"/>
  <c r="J1889" i="11"/>
  <c r="K1889" i="11" s="1"/>
  <c r="J1890" i="11"/>
  <c r="K1890" i="11" s="1"/>
  <c r="J1891" i="11"/>
  <c r="K1891" i="11" s="1"/>
  <c r="J1892" i="11"/>
  <c r="J1893" i="11"/>
  <c r="J1894" i="11"/>
  <c r="J1895" i="11"/>
  <c r="K1895" i="11" s="1"/>
  <c r="J1896" i="11"/>
  <c r="K1896" i="11" s="1"/>
  <c r="J1897" i="11"/>
  <c r="K1897" i="11" s="1"/>
  <c r="J1898" i="11"/>
  <c r="K1898" i="11" s="1"/>
  <c r="J1899" i="11"/>
  <c r="K1899" i="11" s="1"/>
  <c r="J1900" i="11"/>
  <c r="J1901" i="11"/>
  <c r="J1902" i="11"/>
  <c r="J1903" i="11"/>
  <c r="J1904" i="11"/>
  <c r="K1904" i="11" s="1"/>
  <c r="J1905" i="11"/>
  <c r="K1905" i="11" s="1"/>
  <c r="J1906" i="11"/>
  <c r="K1906" i="11" s="1"/>
  <c r="J1907" i="11"/>
  <c r="K1907" i="11" s="1"/>
  <c r="J1908" i="11"/>
  <c r="J1909" i="11"/>
  <c r="J1910" i="11"/>
  <c r="J1911" i="11"/>
  <c r="J1912" i="11"/>
  <c r="K1912" i="11" s="1"/>
  <c r="J1913" i="11"/>
  <c r="J1914" i="11"/>
  <c r="K1914" i="11" s="1"/>
  <c r="J1915" i="11"/>
  <c r="K1915" i="11" s="1"/>
  <c r="J1916" i="11"/>
  <c r="J1917" i="11"/>
  <c r="J1918" i="11"/>
  <c r="J1919" i="11"/>
  <c r="K1919" i="11" s="1"/>
  <c r="J1920" i="11"/>
  <c r="K1920" i="11" s="1"/>
  <c r="J1921" i="11"/>
  <c r="K1921" i="11" s="1"/>
  <c r="J1922" i="11"/>
  <c r="K1922" i="11" s="1"/>
  <c r="J1923" i="11"/>
  <c r="K1923" i="11" s="1"/>
  <c r="J1924" i="11"/>
  <c r="J1925" i="11"/>
  <c r="J1926" i="11"/>
  <c r="J1927" i="11"/>
  <c r="K1927" i="11" s="1"/>
  <c r="J1928" i="11"/>
  <c r="K1928" i="11" s="1"/>
  <c r="J1929" i="11"/>
  <c r="K1929" i="11" s="1"/>
  <c r="J1930" i="11"/>
  <c r="K1930" i="11" s="1"/>
  <c r="J1931" i="11"/>
  <c r="K1931" i="11" s="1"/>
  <c r="J1932" i="11"/>
  <c r="J1933" i="11"/>
  <c r="J1934" i="11"/>
  <c r="J1935" i="11"/>
  <c r="J1936" i="11"/>
  <c r="K1936" i="11" s="1"/>
  <c r="J1937" i="11"/>
  <c r="K1937" i="11" s="1"/>
  <c r="J1938" i="11"/>
  <c r="K1938" i="11" s="1"/>
  <c r="J1939" i="11"/>
  <c r="K1939" i="11" s="1"/>
  <c r="J1940" i="11"/>
  <c r="J1941" i="11"/>
  <c r="J1942" i="11"/>
  <c r="J1943" i="11"/>
  <c r="J1944" i="11"/>
  <c r="K1944" i="11" s="1"/>
  <c r="J1945" i="11"/>
  <c r="J1946" i="11"/>
  <c r="K1946" i="11" s="1"/>
  <c r="J1947" i="11"/>
  <c r="K1947" i="11" s="1"/>
  <c r="J1948" i="11"/>
  <c r="J1949" i="11"/>
  <c r="J1950" i="11"/>
  <c r="J1951" i="11"/>
  <c r="K1951" i="11" s="1"/>
  <c r="J1952" i="11"/>
  <c r="K1952" i="11" s="1"/>
  <c r="J1953" i="11"/>
  <c r="K1953" i="11" s="1"/>
  <c r="J1954" i="11"/>
  <c r="K1954" i="11" s="1"/>
  <c r="J1955" i="11"/>
  <c r="K1955" i="11" s="1"/>
  <c r="J1956" i="11"/>
  <c r="J1957" i="11"/>
  <c r="J1958" i="11"/>
  <c r="J1959" i="11"/>
  <c r="K1959" i="11" s="1"/>
  <c r="J1960" i="11"/>
  <c r="K1960" i="11" s="1"/>
  <c r="J1961" i="11"/>
  <c r="K1961" i="11" s="1"/>
  <c r="J1962" i="11"/>
  <c r="K1962" i="11" s="1"/>
  <c r="J1963" i="11"/>
  <c r="K1963" i="11" s="1"/>
  <c r="J1964" i="11"/>
  <c r="J1965" i="11"/>
  <c r="J1966" i="11"/>
  <c r="J1967" i="11"/>
  <c r="J1968" i="11"/>
  <c r="K1968" i="11" s="1"/>
  <c r="J1969" i="11"/>
  <c r="K1969" i="11" s="1"/>
  <c r="J1970" i="11"/>
  <c r="K1970" i="11" s="1"/>
  <c r="J1971" i="11"/>
  <c r="K1971" i="11" s="1"/>
  <c r="J1972" i="11"/>
  <c r="J1973" i="11"/>
  <c r="J1974" i="11"/>
  <c r="J1975" i="11"/>
  <c r="J1976" i="11"/>
  <c r="J1977" i="11"/>
  <c r="J1978" i="11"/>
  <c r="K1978" i="11" s="1"/>
  <c r="J1979" i="11"/>
  <c r="K1979" i="11" s="1"/>
  <c r="J1980" i="11"/>
  <c r="J1981" i="11"/>
  <c r="J1982" i="11"/>
  <c r="J1983" i="11"/>
  <c r="K1983" i="11" s="1"/>
  <c r="J1984" i="11"/>
  <c r="K1984" i="11" s="1"/>
  <c r="J1985" i="11"/>
  <c r="K1985" i="11" s="1"/>
  <c r="J1986" i="11"/>
  <c r="K1986" i="11" s="1"/>
  <c r="J1987" i="11"/>
  <c r="K1987" i="11" s="1"/>
  <c r="J1988" i="11"/>
  <c r="J1989" i="11"/>
  <c r="J1990" i="11"/>
  <c r="J1991" i="11"/>
  <c r="K1991" i="11" s="1"/>
  <c r="J1992" i="11"/>
  <c r="K1992" i="11" s="1"/>
  <c r="J1993" i="11"/>
  <c r="K1993" i="11" s="1"/>
  <c r="J1994" i="11"/>
  <c r="K1994" i="11" s="1"/>
  <c r="J1995" i="11"/>
  <c r="K1995" i="11" s="1"/>
  <c r="J1996" i="11"/>
  <c r="J1997" i="11"/>
  <c r="J1998" i="11"/>
  <c r="J1999" i="11"/>
  <c r="J2000" i="11"/>
  <c r="J2001" i="11"/>
  <c r="K2001" i="11" s="1"/>
  <c r="J2002" i="11"/>
  <c r="K2002" i="11" s="1"/>
  <c r="J2003" i="11"/>
  <c r="K2003" i="11" s="1"/>
  <c r="J2004" i="11"/>
  <c r="J2005" i="11"/>
  <c r="J2006" i="11"/>
  <c r="J2007" i="11"/>
  <c r="J2008" i="11"/>
  <c r="J2009" i="11"/>
  <c r="J2010" i="11"/>
  <c r="K2010" i="11" s="1"/>
  <c r="J2011" i="11"/>
  <c r="K2011" i="11" s="1"/>
  <c r="J2012" i="11"/>
  <c r="J2013" i="11"/>
  <c r="J2014" i="11"/>
  <c r="J2015" i="11"/>
  <c r="K2015" i="11" s="1"/>
  <c r="J2016" i="11"/>
  <c r="K2016" i="11" s="1"/>
  <c r="J2017" i="11"/>
  <c r="K2017" i="11" s="1"/>
  <c r="J2018" i="11"/>
  <c r="K2018" i="11" s="1"/>
  <c r="J2019" i="11"/>
  <c r="K2019" i="11" s="1"/>
  <c r="J2020" i="11"/>
  <c r="J2021" i="11"/>
  <c r="J2022" i="11"/>
  <c r="J2023" i="11"/>
  <c r="K2023" i="11" s="1"/>
  <c r="J2024" i="11"/>
  <c r="K2024" i="11" s="1"/>
  <c r="J2025" i="11"/>
  <c r="K2025" i="11" s="1"/>
  <c r="J2026" i="11"/>
  <c r="K2026" i="11" s="1"/>
  <c r="J2027" i="11"/>
  <c r="K2027" i="11" s="1"/>
  <c r="J2028" i="11"/>
  <c r="J2029" i="11"/>
  <c r="J2030" i="11"/>
  <c r="J2031" i="11"/>
  <c r="J2032" i="11"/>
  <c r="J2033" i="11"/>
  <c r="K2033" i="11" s="1"/>
  <c r="J2034" i="11"/>
  <c r="K2034" i="11" s="1"/>
  <c r="J2035" i="11"/>
  <c r="K2035" i="11" s="1"/>
  <c r="J2036" i="11"/>
  <c r="J2037" i="11"/>
  <c r="J2038" i="11"/>
  <c r="J2039" i="11"/>
  <c r="J2040" i="11"/>
  <c r="J2041" i="11"/>
  <c r="J2042" i="11"/>
  <c r="K2042" i="11" s="1"/>
  <c r="J2043" i="11"/>
  <c r="K2043" i="11" s="1"/>
  <c r="J2044" i="11"/>
  <c r="J2045" i="11"/>
  <c r="J2046" i="11"/>
  <c r="J2047" i="11"/>
  <c r="K2047" i="11" s="1"/>
  <c r="J2048" i="11"/>
  <c r="K2048" i="11" s="1"/>
  <c r="J2049" i="11"/>
  <c r="K2049" i="11" s="1"/>
  <c r="J2050" i="11"/>
  <c r="K2050" i="11" s="1"/>
  <c r="J2051" i="11"/>
  <c r="K2051" i="11" s="1"/>
  <c r="J2052" i="11"/>
  <c r="J2053" i="11"/>
  <c r="J2054" i="11"/>
  <c r="J2055" i="11"/>
  <c r="K2055" i="11" s="1"/>
  <c r="K780" i="11"/>
  <c r="K781" i="11"/>
  <c r="K782" i="11"/>
  <c r="K783" i="11"/>
  <c r="K788" i="11"/>
  <c r="K789" i="11"/>
  <c r="K790" i="11"/>
  <c r="K791" i="11"/>
  <c r="K796" i="11"/>
  <c r="K797" i="11"/>
  <c r="K798" i="11"/>
  <c r="K804" i="11"/>
  <c r="K805" i="11"/>
  <c r="K806" i="11"/>
  <c r="K807" i="11"/>
  <c r="K812" i="11"/>
  <c r="K813" i="11"/>
  <c r="K814" i="11"/>
  <c r="K820" i="11"/>
  <c r="K821" i="11"/>
  <c r="K822" i="11"/>
  <c r="K828" i="11"/>
  <c r="K829" i="11"/>
  <c r="K830" i="11"/>
  <c r="K836" i="11"/>
  <c r="K837" i="11"/>
  <c r="K838" i="11"/>
  <c r="K844" i="11"/>
  <c r="K845" i="11"/>
  <c r="K846" i="11"/>
  <c r="K852" i="11"/>
  <c r="K853" i="11"/>
  <c r="K854" i="11"/>
  <c r="K855" i="11"/>
  <c r="K860" i="11"/>
  <c r="K861" i="11"/>
  <c r="K862" i="11"/>
  <c r="K868" i="11"/>
  <c r="K869" i="11"/>
  <c r="K870" i="11"/>
  <c r="K871" i="11"/>
  <c r="K876" i="11"/>
  <c r="K877" i="11"/>
  <c r="K878" i="11"/>
  <c r="K884" i="11"/>
  <c r="K885" i="11"/>
  <c r="K886" i="11"/>
  <c r="K892" i="11"/>
  <c r="K893" i="11"/>
  <c r="K894" i="11"/>
  <c r="K900" i="11"/>
  <c r="K901" i="11"/>
  <c r="K902" i="11"/>
  <c r="K908" i="11"/>
  <c r="K909" i="11"/>
  <c r="K910" i="11"/>
  <c r="K911" i="11"/>
  <c r="K916" i="11"/>
  <c r="K917" i="11"/>
  <c r="K918" i="11"/>
  <c r="K924" i="11"/>
  <c r="K925" i="11"/>
  <c r="K926" i="11"/>
  <c r="K932" i="11"/>
  <c r="K933" i="11"/>
  <c r="K934" i="11"/>
  <c r="K935" i="11"/>
  <c r="K940" i="11"/>
  <c r="K941" i="11"/>
  <c r="K942" i="11"/>
  <c r="K943" i="11"/>
  <c r="K948" i="11"/>
  <c r="K949" i="11"/>
  <c r="K950" i="11"/>
  <c r="K956" i="11"/>
  <c r="K957" i="11"/>
  <c r="K958" i="11"/>
  <c r="K959" i="11"/>
  <c r="K964" i="11"/>
  <c r="K965" i="11"/>
  <c r="K966" i="11"/>
  <c r="K972" i="11"/>
  <c r="K973" i="11"/>
  <c r="K974" i="11"/>
  <c r="K975" i="11"/>
  <c r="K980" i="11"/>
  <c r="K981" i="11"/>
  <c r="K982" i="11"/>
  <c r="K988" i="11"/>
  <c r="K989" i="11"/>
  <c r="K990" i="11"/>
  <c r="K996" i="11"/>
  <c r="K997" i="11"/>
  <c r="K998" i="11"/>
  <c r="K1004" i="11"/>
  <c r="K1005" i="11"/>
  <c r="K1006" i="11"/>
  <c r="K1007" i="11"/>
  <c r="K1012" i="11"/>
  <c r="K1013" i="11"/>
  <c r="K1014" i="11"/>
  <c r="K1020" i="11"/>
  <c r="K1021" i="11"/>
  <c r="K1022" i="11"/>
  <c r="K1023" i="11"/>
  <c r="K1028" i="11"/>
  <c r="K1029" i="11"/>
  <c r="K1030" i="11"/>
  <c r="K1036" i="11"/>
  <c r="K1037" i="11"/>
  <c r="K1038" i="11"/>
  <c r="K1039" i="11"/>
  <c r="K1044" i="11"/>
  <c r="K1045" i="11"/>
  <c r="K1046" i="11"/>
  <c r="K1047" i="11"/>
  <c r="K1052" i="11"/>
  <c r="K1053" i="11"/>
  <c r="K1054" i="11"/>
  <c r="K1060" i="11"/>
  <c r="K1061" i="11"/>
  <c r="K1062" i="11"/>
  <c r="K1063" i="11"/>
  <c r="K1068" i="11"/>
  <c r="K1069" i="11"/>
  <c r="K1070" i="11"/>
  <c r="K1076" i="11"/>
  <c r="K1077" i="11"/>
  <c r="K1078" i="11"/>
  <c r="K1084" i="11"/>
  <c r="K1085" i="11"/>
  <c r="K1086" i="11"/>
  <c r="K1092" i="11"/>
  <c r="K1093" i="11"/>
  <c r="K1094" i="11"/>
  <c r="K1100" i="11"/>
  <c r="K1101" i="11"/>
  <c r="K1102" i="11"/>
  <c r="K1108" i="11"/>
  <c r="K1109" i="11"/>
  <c r="K1110" i="11"/>
  <c r="K1111" i="11"/>
  <c r="K1116" i="11"/>
  <c r="K1117" i="11"/>
  <c r="K1118" i="11"/>
  <c r="K1124" i="11"/>
  <c r="K1125" i="11"/>
  <c r="K1126" i="11"/>
  <c r="K1127" i="11"/>
  <c r="K1132" i="11"/>
  <c r="K1133" i="11"/>
  <c r="K1134" i="11"/>
  <c r="K1140" i="11"/>
  <c r="K1141" i="11"/>
  <c r="K1142" i="11"/>
  <c r="K1148" i="11"/>
  <c r="K1149" i="11"/>
  <c r="K1150" i="11"/>
  <c r="K1156" i="11"/>
  <c r="K1157" i="11"/>
  <c r="K1158" i="11"/>
  <c r="K1164" i="11"/>
  <c r="K1165" i="11"/>
  <c r="K1166" i="11"/>
  <c r="K1172" i="11"/>
  <c r="K1173" i="11"/>
  <c r="K1174" i="11"/>
  <c r="K1180" i="11"/>
  <c r="K1181" i="11"/>
  <c r="K1182" i="11"/>
  <c r="K1188" i="11"/>
  <c r="K1189" i="11"/>
  <c r="K1190" i="11"/>
  <c r="K1191" i="11"/>
  <c r="K1196" i="11"/>
  <c r="K1197" i="11"/>
  <c r="K1198" i="11"/>
  <c r="K1204" i="11"/>
  <c r="K1205" i="11"/>
  <c r="K1206" i="11"/>
  <c r="K1207" i="11"/>
  <c r="K1212" i="11"/>
  <c r="K1213" i="11"/>
  <c r="K1214" i="11"/>
  <c r="K1220" i="11"/>
  <c r="K1221" i="11"/>
  <c r="K1222" i="11"/>
  <c r="K1228" i="11"/>
  <c r="K1229" i="11"/>
  <c r="K1230" i="11"/>
  <c r="K1236" i="11"/>
  <c r="K1237" i="11"/>
  <c r="K1238" i="11"/>
  <c r="K1244" i="11"/>
  <c r="K1245" i="11"/>
  <c r="K1246" i="11"/>
  <c r="K1247" i="11"/>
  <c r="K1250" i="11"/>
  <c r="K1252" i="11"/>
  <c r="K1253" i="11"/>
  <c r="K1254" i="11"/>
  <c r="K1255" i="11"/>
  <c r="K1260" i="11"/>
  <c r="K1261" i="11"/>
  <c r="K1262" i="11"/>
  <c r="K1268" i="11"/>
  <c r="K1269" i="11"/>
  <c r="K1270" i="11"/>
  <c r="K1276" i="11"/>
  <c r="K1277" i="11"/>
  <c r="K1278" i="11"/>
  <c r="K1284" i="11"/>
  <c r="K1285" i="11"/>
  <c r="K1286" i="11"/>
  <c r="K1292" i="11"/>
  <c r="K1293" i="11"/>
  <c r="K1294" i="11"/>
  <c r="K1300" i="11"/>
  <c r="K1301" i="11"/>
  <c r="K1302" i="11"/>
  <c r="K1308" i="11"/>
  <c r="K1309" i="11"/>
  <c r="K1310" i="11"/>
  <c r="K1316" i="11"/>
  <c r="K1317" i="11"/>
  <c r="K1318" i="11"/>
  <c r="K1319" i="11"/>
  <c r="K1324" i="11"/>
  <c r="K1325" i="11"/>
  <c r="K1326" i="11"/>
  <c r="K1332" i="11"/>
  <c r="K1333" i="11"/>
  <c r="K1334" i="11"/>
  <c r="K1335" i="11"/>
  <c r="K1340" i="11"/>
  <c r="K1341" i="11"/>
  <c r="K1342" i="11"/>
  <c r="K1348" i="11"/>
  <c r="K1349" i="11"/>
  <c r="K1350" i="11"/>
  <c r="K1356" i="11"/>
  <c r="K1357" i="11"/>
  <c r="K1358" i="11"/>
  <c r="K1364" i="11"/>
  <c r="K1365" i="11"/>
  <c r="K1366" i="11"/>
  <c r="K1372" i="11"/>
  <c r="K1373" i="11"/>
  <c r="K1374" i="11"/>
  <c r="K1375" i="11"/>
  <c r="K1380" i="11"/>
  <c r="K1381" i="11"/>
  <c r="K1382" i="11"/>
  <c r="K1388" i="11"/>
  <c r="K1389" i="11"/>
  <c r="K1390" i="11"/>
  <c r="K1396" i="11"/>
  <c r="K1397" i="11"/>
  <c r="K1398" i="11"/>
  <c r="K1404" i="11"/>
  <c r="K1405" i="11"/>
  <c r="K1406" i="11"/>
  <c r="K1407" i="11"/>
  <c r="K1412" i="11"/>
  <c r="K1413" i="11"/>
  <c r="K1414" i="11"/>
  <c r="K1415" i="11"/>
  <c r="K1420" i="11"/>
  <c r="K1421" i="11"/>
  <c r="K1422" i="11"/>
  <c r="K1428" i="11"/>
  <c r="K1429" i="11"/>
  <c r="K1430" i="11"/>
  <c r="K1431" i="11"/>
  <c r="K1436" i="11"/>
  <c r="K1437" i="11"/>
  <c r="K1438" i="11"/>
  <c r="K1444" i="11"/>
  <c r="K1445" i="11"/>
  <c r="K1446" i="11"/>
  <c r="K1452" i="11"/>
  <c r="K1453" i="11"/>
  <c r="K1454" i="11"/>
  <c r="K1460" i="11"/>
  <c r="K1461" i="11"/>
  <c r="K1462" i="11"/>
  <c r="K1463" i="11"/>
  <c r="K1465" i="11"/>
  <c r="K1468" i="11"/>
  <c r="K1469" i="11"/>
  <c r="K1470" i="11"/>
  <c r="K1476" i="11"/>
  <c r="K1477" i="11"/>
  <c r="K1478" i="11"/>
  <c r="K1484" i="11"/>
  <c r="K1485" i="11"/>
  <c r="K1486" i="11"/>
  <c r="K1487" i="11"/>
  <c r="K1492" i="11"/>
  <c r="K1493" i="11"/>
  <c r="K1494" i="11"/>
  <c r="K1495" i="11"/>
  <c r="K1497" i="11"/>
  <c r="K1500" i="11"/>
  <c r="K1501" i="11"/>
  <c r="K1502" i="11"/>
  <c r="K1508" i="11"/>
  <c r="K1509" i="11"/>
  <c r="K1510" i="11"/>
  <c r="K1516" i="11"/>
  <c r="K1517" i="11"/>
  <c r="K1518" i="11"/>
  <c r="K1519" i="11"/>
  <c r="K1524" i="11"/>
  <c r="K1525" i="11"/>
  <c r="K1526" i="11"/>
  <c r="K1527" i="11"/>
  <c r="K1529" i="11"/>
  <c r="K1532" i="11"/>
  <c r="K1533" i="11"/>
  <c r="K1534" i="11"/>
  <c r="K1540" i="11"/>
  <c r="K1541" i="11"/>
  <c r="K1542" i="11"/>
  <c r="K1548" i="11"/>
  <c r="K1549" i="11"/>
  <c r="K1550" i="11"/>
  <c r="K1551" i="11"/>
  <c r="K1556" i="11"/>
  <c r="K1557" i="11"/>
  <c r="K1558" i="11"/>
  <c r="K1559" i="11"/>
  <c r="K1561" i="11"/>
  <c r="K1564" i="11"/>
  <c r="K1565" i="11"/>
  <c r="K1566" i="11"/>
  <c r="K1572" i="11"/>
  <c r="K1573" i="11"/>
  <c r="K1574" i="11"/>
  <c r="K1580" i="11"/>
  <c r="K1581" i="11"/>
  <c r="K1582" i="11"/>
  <c r="K1583" i="11"/>
  <c r="K1588" i="11"/>
  <c r="K1589" i="11"/>
  <c r="K1590" i="11"/>
  <c r="K1591" i="11"/>
  <c r="K1593" i="11"/>
  <c r="K1596" i="11"/>
  <c r="K1597" i="11"/>
  <c r="K1598" i="11"/>
  <c r="K1604" i="11"/>
  <c r="K1605" i="11"/>
  <c r="K1606" i="11"/>
  <c r="K1612" i="11"/>
  <c r="K1613" i="11"/>
  <c r="K1614" i="11"/>
  <c r="K1615" i="11"/>
  <c r="K1620" i="11"/>
  <c r="K1621" i="11"/>
  <c r="K1622" i="11"/>
  <c r="K1623" i="11"/>
  <c r="K1625" i="11"/>
  <c r="K1628" i="11"/>
  <c r="K1629" i="11"/>
  <c r="K1630" i="11"/>
  <c r="K1636" i="11"/>
  <c r="K1637" i="11"/>
  <c r="K1638" i="11"/>
  <c r="K1644" i="11"/>
  <c r="K1645" i="11"/>
  <c r="K1646" i="11"/>
  <c r="K1647" i="11"/>
  <c r="K1652" i="11"/>
  <c r="K1653" i="11"/>
  <c r="K1654" i="11"/>
  <c r="K1655" i="11"/>
  <c r="K1657" i="11"/>
  <c r="K1660" i="11"/>
  <c r="K1661" i="11"/>
  <c r="K1662" i="11"/>
  <c r="K1668" i="11"/>
  <c r="K1669" i="11"/>
  <c r="K1670" i="11"/>
  <c r="K1676" i="11"/>
  <c r="K1677" i="11"/>
  <c r="K1678" i="11"/>
  <c r="K1679" i="11"/>
  <c r="K1684" i="11"/>
  <c r="K1685" i="11"/>
  <c r="K1686" i="11"/>
  <c r="K1687" i="11"/>
  <c r="K1689" i="11"/>
  <c r="K1692" i="11"/>
  <c r="K1693" i="11"/>
  <c r="K1694" i="11"/>
  <c r="K1700" i="11"/>
  <c r="K1701" i="11"/>
  <c r="K1702" i="11"/>
  <c r="K1708" i="11"/>
  <c r="K1709" i="11"/>
  <c r="K1710" i="11"/>
  <c r="K1711" i="11"/>
  <c r="K1716" i="11"/>
  <c r="K1717" i="11"/>
  <c r="K1718" i="11"/>
  <c r="K1719" i="11"/>
  <c r="K1721" i="11"/>
  <c r="K1724" i="11"/>
  <c r="K1725" i="11"/>
  <c r="K1726" i="11"/>
  <c r="K1732" i="11"/>
  <c r="K1733" i="11"/>
  <c r="K1734" i="11"/>
  <c r="K1740" i="11"/>
  <c r="K1741" i="11"/>
  <c r="K1742" i="11"/>
  <c r="K1743" i="11"/>
  <c r="K1748" i="11"/>
  <c r="K1749" i="11"/>
  <c r="K1750" i="11"/>
  <c r="K1751" i="11"/>
  <c r="K1753" i="11"/>
  <c r="K1756" i="11"/>
  <c r="K1757" i="11"/>
  <c r="K1758" i="11"/>
  <c r="K1764" i="11"/>
  <c r="K1765" i="11"/>
  <c r="K1766" i="11"/>
  <c r="K1772" i="11"/>
  <c r="K1773" i="11"/>
  <c r="K1774" i="11"/>
  <c r="K1775" i="11"/>
  <c r="K1780" i="11"/>
  <c r="K1781" i="11"/>
  <c r="K1782" i="11"/>
  <c r="K1783" i="11"/>
  <c r="K1785" i="11"/>
  <c r="K1788" i="11"/>
  <c r="K1789" i="11"/>
  <c r="K1790" i="11"/>
  <c r="K1796" i="11"/>
  <c r="K1797" i="11"/>
  <c r="K1798" i="11"/>
  <c r="K1804" i="11"/>
  <c r="K1805" i="11"/>
  <c r="K1806" i="11"/>
  <c r="K1807" i="11"/>
  <c r="K1812" i="11"/>
  <c r="K1813" i="11"/>
  <c r="K1814" i="11"/>
  <c r="K1815" i="11"/>
  <c r="K1817" i="11"/>
  <c r="K1820" i="11"/>
  <c r="K1821" i="11"/>
  <c r="K1822" i="11"/>
  <c r="K1828" i="11"/>
  <c r="K1829" i="11"/>
  <c r="K1830" i="11"/>
  <c r="K1836" i="11"/>
  <c r="K1837" i="11"/>
  <c r="K1838" i="11"/>
  <c r="K1839" i="11"/>
  <c r="K1844" i="11"/>
  <c r="K1845" i="11"/>
  <c r="K1846" i="11"/>
  <c r="K1847" i="11"/>
  <c r="K1849" i="11"/>
  <c r="K1852" i="11"/>
  <c r="K1853" i="11"/>
  <c r="K1854" i="11"/>
  <c r="K1860" i="11"/>
  <c r="K1861" i="11"/>
  <c r="K1862" i="11"/>
  <c r="K1868" i="11"/>
  <c r="K1869" i="11"/>
  <c r="K1870" i="11"/>
  <c r="K1871" i="11"/>
  <c r="K1876" i="11"/>
  <c r="K1877" i="11"/>
  <c r="K1878" i="11"/>
  <c r="K1879" i="11"/>
  <c r="K1881" i="11"/>
  <c r="K1884" i="11"/>
  <c r="K1885" i="11"/>
  <c r="K1886" i="11"/>
  <c r="K1892" i="11"/>
  <c r="K1893" i="11"/>
  <c r="K1894" i="11"/>
  <c r="K1900" i="11"/>
  <c r="K1901" i="11"/>
  <c r="K1902" i="11"/>
  <c r="K1903" i="11"/>
  <c r="K1908" i="11"/>
  <c r="K1909" i="11"/>
  <c r="K1910" i="11"/>
  <c r="K1911" i="11"/>
  <c r="K1913" i="11"/>
  <c r="K1916" i="11"/>
  <c r="K1917" i="11"/>
  <c r="K1918" i="11"/>
  <c r="K1924" i="11"/>
  <c r="K1925" i="11"/>
  <c r="K1926" i="11"/>
  <c r="K1932" i="11"/>
  <c r="K1933" i="11"/>
  <c r="K1934" i="11"/>
  <c r="K1935" i="11"/>
  <c r="K1940" i="11"/>
  <c r="K1941" i="11"/>
  <c r="K1942" i="11"/>
  <c r="K1943" i="11"/>
  <c r="K1945" i="11"/>
  <c r="K1948" i="11"/>
  <c r="K1949" i="11"/>
  <c r="K1950" i="11"/>
  <c r="K1956" i="11"/>
  <c r="K1957" i="11"/>
  <c r="K1958" i="11"/>
  <c r="K1964" i="11"/>
  <c r="K1965" i="11"/>
  <c r="K1966" i="11"/>
  <c r="K1967" i="11"/>
  <c r="K1972" i="11"/>
  <c r="K1973" i="11"/>
  <c r="K1974" i="11"/>
  <c r="K1975" i="11"/>
  <c r="K1976" i="11"/>
  <c r="K1977" i="11"/>
  <c r="K1980" i="11"/>
  <c r="K1981" i="11"/>
  <c r="K1982" i="11"/>
  <c r="K1988" i="11"/>
  <c r="K1989" i="11"/>
  <c r="K1990" i="11"/>
  <c r="K1996" i="11"/>
  <c r="K1997" i="11"/>
  <c r="K1998" i="11"/>
  <c r="K1999" i="11"/>
  <c r="K2000" i="11"/>
  <c r="K2004" i="11"/>
  <c r="K2005" i="11"/>
  <c r="K2006" i="11"/>
  <c r="K2007" i="11"/>
  <c r="K2008" i="11"/>
  <c r="K2009" i="11"/>
  <c r="K2012" i="11"/>
  <c r="K2013" i="11"/>
  <c r="K2014" i="11"/>
  <c r="K2020" i="11"/>
  <c r="K2021" i="11"/>
  <c r="K2022" i="11"/>
  <c r="K2028" i="11"/>
  <c r="K2029" i="11"/>
  <c r="K2030" i="11"/>
  <c r="K2031" i="11"/>
  <c r="K2032" i="11"/>
  <c r="K2036" i="11"/>
  <c r="K2037" i="11"/>
  <c r="K2038" i="11"/>
  <c r="K2039" i="11"/>
  <c r="K2040" i="11"/>
  <c r="K2041" i="11"/>
  <c r="K2044" i="11"/>
  <c r="K2045" i="11"/>
  <c r="K2046" i="11"/>
  <c r="K2052" i="11"/>
  <c r="K2053" i="11"/>
  <c r="K2054" i="11"/>
  <c r="N134" i="17" l="1"/>
  <c r="O134" i="17" s="1"/>
  <c r="N133" i="17"/>
  <c r="O133" i="17"/>
  <c r="N132" i="17"/>
  <c r="O132" i="17" s="1"/>
  <c r="N131" i="17"/>
  <c r="O131" i="17"/>
  <c r="N130" i="17"/>
  <c r="O130" i="17" s="1"/>
  <c r="O83" i="17"/>
  <c r="N22" i="17"/>
  <c r="O22" i="17" s="1"/>
  <c r="N23" i="17"/>
  <c r="O23" i="17" s="1"/>
  <c r="N24" i="17"/>
  <c r="O24" i="17" s="1"/>
  <c r="N25" i="17"/>
  <c r="O25" i="17" s="1"/>
  <c r="N26" i="17"/>
  <c r="O26" i="17" s="1"/>
  <c r="N27" i="17"/>
  <c r="O27" i="17" s="1"/>
  <c r="N28" i="17"/>
  <c r="O28" i="17" s="1"/>
  <c r="N29" i="17"/>
  <c r="O29" i="17" s="1"/>
  <c r="N30" i="17"/>
  <c r="O30" i="17" s="1"/>
  <c r="N31" i="17"/>
  <c r="O31" i="17" s="1"/>
  <c r="N32" i="17"/>
  <c r="O32" i="17" s="1"/>
  <c r="N33" i="17"/>
  <c r="O33" i="17" s="1"/>
  <c r="N34" i="17"/>
  <c r="O34" i="17" s="1"/>
  <c r="N35" i="17"/>
  <c r="O35" i="17" s="1"/>
  <c r="N36" i="17"/>
  <c r="O36" i="17" s="1"/>
  <c r="N37" i="17"/>
  <c r="O37" i="17" s="1"/>
  <c r="N38" i="17"/>
  <c r="O38" i="17" s="1"/>
  <c r="N39" i="17"/>
  <c r="O39" i="17" s="1"/>
  <c r="N40" i="17"/>
  <c r="O40" i="17" s="1"/>
  <c r="N41" i="17"/>
  <c r="O41" i="17" s="1"/>
  <c r="N42" i="17"/>
  <c r="O42" i="17" s="1"/>
  <c r="N43" i="17"/>
  <c r="O43" i="17" s="1"/>
  <c r="N44" i="17"/>
  <c r="O44" i="17" s="1"/>
  <c r="N45" i="17"/>
  <c r="O45" i="17" s="1"/>
  <c r="N46" i="17"/>
  <c r="O46" i="17" s="1"/>
  <c r="N47" i="17"/>
  <c r="O47" i="17" s="1"/>
  <c r="N48" i="17"/>
  <c r="O48" i="17" s="1"/>
  <c r="N49" i="17"/>
  <c r="O49" i="17" s="1"/>
  <c r="N50" i="17"/>
  <c r="O50" i="17" s="1"/>
  <c r="N51" i="17"/>
  <c r="O51" i="17" s="1"/>
  <c r="N52" i="17"/>
  <c r="O52" i="17" s="1"/>
  <c r="N53" i="17"/>
  <c r="O53" i="17" s="1"/>
  <c r="N54" i="17"/>
  <c r="O54" i="17" s="1"/>
  <c r="N55" i="17"/>
  <c r="O55" i="17" s="1"/>
  <c r="N56" i="17"/>
  <c r="O56" i="17" s="1"/>
  <c r="N57" i="17"/>
  <c r="O57" i="17" s="1"/>
  <c r="N58" i="17"/>
  <c r="O58" i="17" s="1"/>
  <c r="N59" i="17"/>
  <c r="O59" i="17" s="1"/>
  <c r="N60" i="17"/>
  <c r="O60" i="17" s="1"/>
  <c r="N61" i="17"/>
  <c r="O61" i="17" s="1"/>
  <c r="N62" i="17"/>
  <c r="O62" i="17" s="1"/>
  <c r="N63" i="17"/>
  <c r="O63" i="17" s="1"/>
  <c r="N64" i="17"/>
  <c r="O64" i="17" s="1"/>
  <c r="N65" i="17"/>
  <c r="O65" i="17" s="1"/>
  <c r="N66" i="17"/>
  <c r="O66" i="17" s="1"/>
  <c r="N67" i="17"/>
  <c r="O67" i="17" s="1"/>
  <c r="N68" i="17"/>
  <c r="O68" i="17" s="1"/>
  <c r="N69" i="17"/>
  <c r="O69" i="17" s="1"/>
  <c r="N70" i="17"/>
  <c r="O70" i="17" s="1"/>
  <c r="N71" i="17"/>
  <c r="O71" i="17" s="1"/>
  <c r="N72" i="17"/>
  <c r="O72" i="17" s="1"/>
  <c r="N73" i="17"/>
  <c r="O73" i="17" s="1"/>
  <c r="N74" i="17"/>
  <c r="O74" i="17" s="1"/>
  <c r="N75" i="17"/>
  <c r="O75" i="17" s="1"/>
  <c r="N76" i="17"/>
  <c r="O76" i="17" s="1"/>
  <c r="N77" i="17"/>
  <c r="O77" i="17" s="1"/>
  <c r="N78" i="17"/>
  <c r="O78" i="17" s="1"/>
  <c r="N79" i="17"/>
  <c r="O79" i="17" s="1"/>
  <c r="N80" i="17"/>
  <c r="O80" i="17" s="1"/>
  <c r="N81" i="17"/>
  <c r="O81" i="17" s="1"/>
  <c r="N82" i="17"/>
  <c r="O82" i="17" s="1"/>
  <c r="N83" i="17"/>
  <c r="N84" i="17"/>
  <c r="O84" i="17" s="1"/>
  <c r="N85" i="17"/>
  <c r="O85" i="17" s="1"/>
  <c r="N86" i="17"/>
  <c r="O86" i="17" s="1"/>
  <c r="N87" i="17"/>
  <c r="O87" i="17" s="1"/>
  <c r="N88" i="17"/>
  <c r="O88" i="17" s="1"/>
  <c r="N89" i="17"/>
  <c r="O89" i="17" s="1"/>
  <c r="N90" i="17"/>
  <c r="O90" i="17" s="1"/>
  <c r="N91" i="17"/>
  <c r="O91" i="17" s="1"/>
  <c r="N92" i="17"/>
  <c r="O92" i="17" s="1"/>
  <c r="N93" i="17"/>
  <c r="O93" i="17" s="1"/>
  <c r="N94" i="17"/>
  <c r="O94" i="17" s="1"/>
  <c r="N95" i="17"/>
  <c r="O95" i="17" s="1"/>
  <c r="N96" i="17"/>
  <c r="O96" i="17" s="1"/>
  <c r="N97" i="17"/>
  <c r="O97" i="17" s="1"/>
  <c r="N98" i="17"/>
  <c r="O98" i="17" s="1"/>
  <c r="N99" i="17"/>
  <c r="O99" i="17" s="1"/>
  <c r="N100" i="17"/>
  <c r="O100" i="17" s="1"/>
  <c r="N101" i="17"/>
  <c r="O101" i="17" s="1"/>
  <c r="N102" i="17"/>
  <c r="O102" i="17" s="1"/>
  <c r="N103" i="17"/>
  <c r="O103" i="17" s="1"/>
  <c r="N104" i="17"/>
  <c r="O104" i="17" s="1"/>
  <c r="N105" i="17"/>
  <c r="O105" i="17" s="1"/>
  <c r="N106" i="17"/>
  <c r="O106" i="17" s="1"/>
  <c r="N107" i="17"/>
  <c r="O107" i="17" s="1"/>
  <c r="N108" i="17"/>
  <c r="O108" i="17" s="1"/>
  <c r="N109" i="17"/>
  <c r="O109" i="17" s="1"/>
  <c r="N110" i="17"/>
  <c r="O110" i="17" s="1"/>
  <c r="N111" i="17"/>
  <c r="O111" i="17" s="1"/>
  <c r="N112" i="17"/>
  <c r="O112" i="17" s="1"/>
  <c r="N113" i="17"/>
  <c r="O113" i="17" s="1"/>
  <c r="N114" i="17"/>
  <c r="O114" i="17" s="1"/>
  <c r="N115" i="17"/>
  <c r="O115" i="17" s="1"/>
  <c r="N116" i="17"/>
  <c r="O116" i="17" s="1"/>
  <c r="N117" i="17"/>
  <c r="O117" i="17" s="1"/>
  <c r="N118" i="17"/>
  <c r="O118" i="17" s="1"/>
  <c r="N119" i="17"/>
  <c r="O119" i="17" s="1"/>
  <c r="N120" i="17"/>
  <c r="O120" i="17" s="1"/>
  <c r="N121" i="17"/>
  <c r="O121" i="17" s="1"/>
  <c r="N122" i="17"/>
  <c r="O122" i="17" s="1"/>
  <c r="N123" i="17"/>
  <c r="O123" i="17" s="1"/>
  <c r="N124" i="17"/>
  <c r="O124" i="17" s="1"/>
  <c r="N125" i="17"/>
  <c r="O125" i="17" s="1"/>
  <c r="N126" i="17"/>
  <c r="O126" i="17" s="1"/>
  <c r="N127" i="17"/>
  <c r="O127" i="17" s="1"/>
  <c r="N128" i="17"/>
  <c r="O128" i="17" s="1"/>
  <c r="N129" i="17"/>
  <c r="O129" i="17" s="1"/>
  <c r="N21" i="17"/>
  <c r="O21" i="17" s="1"/>
  <c r="N20" i="17"/>
  <c r="O20" i="17" s="1"/>
  <c r="N12" i="17"/>
  <c r="O12" i="17" s="1"/>
  <c r="N13" i="17"/>
  <c r="O13" i="17" s="1"/>
  <c r="N14" i="17"/>
  <c r="O14" i="17" s="1"/>
  <c r="N15" i="17"/>
  <c r="O15" i="17" s="1"/>
  <c r="N16" i="17"/>
  <c r="O16" i="17" s="1"/>
  <c r="N17" i="17"/>
  <c r="O17" i="17" s="1"/>
  <c r="N18" i="17"/>
  <c r="O18" i="17" s="1"/>
  <c r="N19" i="17"/>
  <c r="O19" i="17" s="1"/>
  <c r="J757" i="11" l="1"/>
  <c r="J756" i="11" l="1"/>
  <c r="K756" i="11" s="1"/>
  <c r="J747" i="11" l="1"/>
  <c r="K747" i="11" s="1"/>
  <c r="J748" i="11"/>
  <c r="K748" i="11" s="1"/>
  <c r="J749" i="11"/>
  <c r="K749" i="11" s="1"/>
  <c r="J750" i="11"/>
  <c r="K750" i="11" s="1"/>
  <c r="J751" i="11"/>
  <c r="K751" i="11" s="1"/>
  <c r="J752" i="11"/>
  <c r="K752" i="11" s="1"/>
  <c r="J753" i="11"/>
  <c r="K753" i="11" s="1"/>
  <c r="J754" i="11"/>
  <c r="K754" i="11" s="1"/>
  <c r="J755" i="11"/>
  <c r="K755" i="11" s="1"/>
  <c r="J746" i="11" l="1"/>
  <c r="K746" i="11" s="1"/>
  <c r="J732" i="11"/>
  <c r="K732" i="11" s="1"/>
  <c r="J733" i="11"/>
  <c r="K733" i="11" s="1"/>
  <c r="J734" i="11"/>
  <c r="K734" i="11" s="1"/>
  <c r="J735" i="11"/>
  <c r="K735" i="11" s="1"/>
  <c r="J736" i="11"/>
  <c r="K736" i="11" s="1"/>
  <c r="J737" i="11"/>
  <c r="K737" i="11" s="1"/>
  <c r="J738" i="11"/>
  <c r="K738" i="11" s="1"/>
  <c r="J739" i="11"/>
  <c r="K739" i="11" s="1"/>
  <c r="J740" i="11"/>
  <c r="K740" i="11" s="1"/>
  <c r="J741" i="11"/>
  <c r="K741" i="11" s="1"/>
  <c r="J742" i="11"/>
  <c r="K742" i="11" s="1"/>
  <c r="J743" i="11"/>
  <c r="K743" i="11" s="1"/>
  <c r="J744" i="11"/>
  <c r="K744" i="11" s="1"/>
  <c r="J745" i="11"/>
  <c r="K745" i="11" s="1"/>
  <c r="J700" i="11" l="1"/>
  <c r="K700" i="11" s="1"/>
  <c r="J701" i="11"/>
  <c r="K701" i="11" s="1"/>
  <c r="J702" i="11"/>
  <c r="K702" i="11" s="1"/>
  <c r="J703" i="11"/>
  <c r="K703" i="11" s="1"/>
  <c r="J704" i="11"/>
  <c r="K704" i="11" s="1"/>
  <c r="J705" i="11"/>
  <c r="K705" i="11" s="1"/>
  <c r="J706" i="11"/>
  <c r="K706" i="11" s="1"/>
  <c r="J707" i="11"/>
  <c r="K707" i="11" s="1"/>
  <c r="J708" i="11"/>
  <c r="K708" i="11" s="1"/>
  <c r="J709" i="11"/>
  <c r="K709" i="11" s="1"/>
  <c r="J710" i="11"/>
  <c r="K710" i="11" s="1"/>
  <c r="J711" i="11"/>
  <c r="K711" i="11" s="1"/>
  <c r="J712" i="11"/>
  <c r="K712" i="11" s="1"/>
  <c r="J713" i="11"/>
  <c r="K713" i="11" s="1"/>
  <c r="J714" i="11"/>
  <c r="K714" i="11" s="1"/>
  <c r="J715" i="11"/>
  <c r="K715" i="11" s="1"/>
  <c r="J716" i="11"/>
  <c r="K716" i="11" s="1"/>
  <c r="J717" i="11"/>
  <c r="K717" i="11" s="1"/>
  <c r="J718" i="11"/>
  <c r="K718" i="11" s="1"/>
  <c r="J719" i="11"/>
  <c r="K719" i="11" s="1"/>
  <c r="J720" i="11"/>
  <c r="K720" i="11" s="1"/>
  <c r="J721" i="11"/>
  <c r="K721" i="11" s="1"/>
  <c r="J722" i="11"/>
  <c r="K722" i="11" s="1"/>
  <c r="J723" i="11"/>
  <c r="K723" i="11" s="1"/>
  <c r="J724" i="11"/>
  <c r="K724" i="11" s="1"/>
  <c r="J725" i="11"/>
  <c r="K725" i="11" s="1"/>
  <c r="J726" i="11"/>
  <c r="K726" i="11" s="1"/>
  <c r="J727" i="11"/>
  <c r="K727" i="11" s="1"/>
  <c r="J728" i="11"/>
  <c r="K728" i="11" s="1"/>
  <c r="J729" i="11"/>
  <c r="K729" i="11" s="1"/>
  <c r="J730" i="11"/>
  <c r="K730" i="11" s="1"/>
  <c r="J731" i="11"/>
  <c r="K731" i="11" s="1"/>
  <c r="J601" i="11" l="1"/>
  <c r="K601" i="11" s="1"/>
  <c r="J602" i="11"/>
  <c r="K602" i="11" s="1"/>
  <c r="J603" i="11"/>
  <c r="K603" i="11" s="1"/>
  <c r="J604" i="11"/>
  <c r="K604" i="11" s="1"/>
  <c r="J605" i="11"/>
  <c r="K605" i="11" s="1"/>
  <c r="J606" i="11"/>
  <c r="K606" i="11" s="1"/>
  <c r="J607" i="11"/>
  <c r="K607" i="11" s="1"/>
  <c r="J608" i="11"/>
  <c r="K608" i="11" s="1"/>
  <c r="J609" i="11"/>
  <c r="K609" i="11" s="1"/>
  <c r="J610" i="11"/>
  <c r="K610" i="11" s="1"/>
  <c r="J611" i="11"/>
  <c r="K611" i="11" s="1"/>
  <c r="J612" i="11"/>
  <c r="K612" i="11" s="1"/>
  <c r="J613" i="11"/>
  <c r="K613" i="11" s="1"/>
  <c r="J614" i="11"/>
  <c r="K614" i="11" s="1"/>
  <c r="J615" i="11"/>
  <c r="K615" i="11" s="1"/>
  <c r="J616" i="11"/>
  <c r="K616" i="11" s="1"/>
  <c r="J617" i="11"/>
  <c r="K617" i="11" s="1"/>
  <c r="J618" i="11"/>
  <c r="K618" i="11" s="1"/>
  <c r="J619" i="11"/>
  <c r="K619" i="11" s="1"/>
  <c r="J620" i="11"/>
  <c r="K620" i="11" s="1"/>
  <c r="J621" i="11"/>
  <c r="K621" i="11" s="1"/>
  <c r="J622" i="11"/>
  <c r="K622" i="11" s="1"/>
  <c r="J623" i="11"/>
  <c r="K623" i="11" s="1"/>
  <c r="J624" i="11"/>
  <c r="K624" i="11" s="1"/>
  <c r="J625" i="11"/>
  <c r="K625" i="11" s="1"/>
  <c r="J626" i="11"/>
  <c r="K626" i="11" s="1"/>
  <c r="J627" i="11"/>
  <c r="K627" i="11" s="1"/>
  <c r="J628" i="11"/>
  <c r="K628" i="11" s="1"/>
  <c r="J629" i="11"/>
  <c r="K629" i="11" s="1"/>
  <c r="J630" i="11"/>
  <c r="K630" i="11" s="1"/>
  <c r="J631" i="11"/>
  <c r="K631" i="11" s="1"/>
  <c r="J632" i="11"/>
  <c r="K632" i="11" s="1"/>
  <c r="J633" i="11"/>
  <c r="K633" i="11" s="1"/>
  <c r="J634" i="11"/>
  <c r="K634" i="11" s="1"/>
  <c r="J635" i="11"/>
  <c r="K635" i="11" s="1"/>
  <c r="J636" i="11"/>
  <c r="K636" i="11" s="1"/>
  <c r="J637" i="11"/>
  <c r="K637" i="11" s="1"/>
  <c r="J638" i="11"/>
  <c r="K638" i="11" s="1"/>
  <c r="J639" i="11"/>
  <c r="K639" i="11" s="1"/>
  <c r="J640" i="11"/>
  <c r="K640" i="11" s="1"/>
  <c r="J641" i="11"/>
  <c r="K641" i="11" s="1"/>
  <c r="J642" i="11"/>
  <c r="K642" i="11" s="1"/>
  <c r="J643" i="11"/>
  <c r="K643" i="11" s="1"/>
  <c r="J644" i="11"/>
  <c r="K644" i="11" s="1"/>
  <c r="J645" i="11"/>
  <c r="K645" i="11" s="1"/>
  <c r="J646" i="11"/>
  <c r="K646" i="11" s="1"/>
  <c r="J647" i="11"/>
  <c r="K647" i="11" s="1"/>
  <c r="J648" i="11"/>
  <c r="K648" i="11" s="1"/>
  <c r="J649" i="11"/>
  <c r="J650" i="11"/>
  <c r="J651" i="11"/>
  <c r="J652" i="11"/>
  <c r="J653" i="11"/>
  <c r="J654" i="11"/>
  <c r="J655" i="11"/>
  <c r="J656" i="11"/>
  <c r="J657" i="11"/>
  <c r="J658" i="11"/>
  <c r="J659" i="11"/>
  <c r="J660" i="11"/>
  <c r="J661" i="11"/>
  <c r="J662" i="11"/>
  <c r="J663" i="11"/>
  <c r="J664" i="11"/>
  <c r="J665" i="11"/>
  <c r="J666" i="11"/>
  <c r="J667" i="11"/>
  <c r="J668" i="11"/>
  <c r="J669" i="11"/>
  <c r="J670" i="11"/>
  <c r="J671" i="11"/>
  <c r="J672" i="11"/>
  <c r="J673" i="11"/>
  <c r="K673" i="11" s="1"/>
  <c r="J674" i="11"/>
  <c r="K674" i="11" s="1"/>
  <c r="J675" i="11"/>
  <c r="K675" i="11" s="1"/>
  <c r="J676" i="11"/>
  <c r="K676" i="11" s="1"/>
  <c r="J677" i="11"/>
  <c r="K677" i="11" s="1"/>
  <c r="J678" i="11"/>
  <c r="K678" i="11" s="1"/>
  <c r="J679" i="11"/>
  <c r="K679" i="11" s="1"/>
  <c r="J680" i="11"/>
  <c r="K680" i="11" s="1"/>
  <c r="J681" i="11"/>
  <c r="K681" i="11" s="1"/>
  <c r="J682" i="11"/>
  <c r="K682" i="11" s="1"/>
  <c r="J683" i="11"/>
  <c r="K683" i="11" s="1"/>
  <c r="J684" i="11"/>
  <c r="K684" i="11" s="1"/>
  <c r="J685" i="11"/>
  <c r="K685" i="11" s="1"/>
  <c r="J686" i="11"/>
  <c r="K686" i="11" s="1"/>
  <c r="J687" i="11"/>
  <c r="K687" i="11" s="1"/>
  <c r="J688" i="11"/>
  <c r="K688" i="11" s="1"/>
  <c r="J689" i="11"/>
  <c r="K689" i="11" s="1"/>
  <c r="J690" i="11"/>
  <c r="K690" i="11" s="1"/>
  <c r="J691" i="11"/>
  <c r="K691" i="11" s="1"/>
  <c r="J692" i="11"/>
  <c r="K692" i="11" s="1"/>
  <c r="J693" i="11"/>
  <c r="K693" i="11" s="1"/>
  <c r="J694" i="11"/>
  <c r="K694" i="11" s="1"/>
  <c r="J695" i="11"/>
  <c r="K695" i="11" s="1"/>
  <c r="J696" i="11"/>
  <c r="K696" i="11" s="1"/>
  <c r="J697" i="11"/>
  <c r="K697" i="11" s="1"/>
  <c r="J698" i="11"/>
  <c r="K698" i="11" s="1"/>
  <c r="J699" i="11"/>
  <c r="K699" i="11" s="1"/>
  <c r="J600" i="11"/>
  <c r="J599" i="11" l="1"/>
  <c r="J597" i="11"/>
  <c r="J598" i="11"/>
  <c r="J554" i="11" l="1"/>
  <c r="K554" i="11" s="1"/>
  <c r="J555" i="11"/>
  <c r="K555" i="11" s="1"/>
  <c r="J556" i="11"/>
  <c r="K556" i="11" s="1"/>
  <c r="J557" i="11"/>
  <c r="K557" i="11" s="1"/>
  <c r="J558" i="11"/>
  <c r="K558" i="11" s="1"/>
  <c r="J559" i="11"/>
  <c r="K559" i="11" s="1"/>
  <c r="J560" i="11"/>
  <c r="K560" i="11" s="1"/>
  <c r="J561" i="11"/>
  <c r="K561" i="11" s="1"/>
  <c r="J562" i="11"/>
  <c r="K562" i="11" s="1"/>
  <c r="J563" i="11"/>
  <c r="K563" i="11" s="1"/>
  <c r="J564" i="11"/>
  <c r="K564" i="11" s="1"/>
  <c r="J565" i="11"/>
  <c r="K565" i="11" s="1"/>
  <c r="J566" i="11"/>
  <c r="K566" i="11" s="1"/>
  <c r="J567" i="11"/>
  <c r="K567" i="11" s="1"/>
  <c r="J568" i="11"/>
  <c r="K568" i="11" s="1"/>
  <c r="J569" i="11"/>
  <c r="K569" i="11" s="1"/>
  <c r="J570" i="11"/>
  <c r="K570" i="11" s="1"/>
  <c r="J571" i="11"/>
  <c r="K571" i="11" s="1"/>
  <c r="J572" i="11"/>
  <c r="K572" i="11" s="1"/>
  <c r="J573" i="11"/>
  <c r="K573" i="11" s="1"/>
  <c r="J574" i="11"/>
  <c r="K574" i="11" s="1"/>
  <c r="J575" i="11"/>
  <c r="K575" i="11" s="1"/>
  <c r="J576" i="11"/>
  <c r="K576" i="11" s="1"/>
  <c r="J577" i="11"/>
  <c r="K577" i="11" s="1"/>
  <c r="J578" i="11"/>
  <c r="K578" i="11" s="1"/>
  <c r="J579" i="11"/>
  <c r="K579" i="11" s="1"/>
  <c r="J580" i="11"/>
  <c r="K580" i="11" s="1"/>
  <c r="J581" i="11"/>
  <c r="K581" i="11" s="1"/>
  <c r="J582" i="11"/>
  <c r="K582" i="11" s="1"/>
  <c r="J583" i="11"/>
  <c r="K583" i="11" s="1"/>
  <c r="J584" i="11"/>
  <c r="K584" i="11" s="1"/>
  <c r="J585" i="11"/>
  <c r="K585" i="11" s="1"/>
  <c r="J586" i="11"/>
  <c r="K586" i="11" s="1"/>
  <c r="J587" i="11"/>
  <c r="K587" i="11" s="1"/>
  <c r="J588" i="11"/>
  <c r="K588" i="11" s="1"/>
  <c r="J589" i="11"/>
  <c r="K589" i="11" s="1"/>
  <c r="J590" i="11"/>
  <c r="K590" i="11" s="1"/>
  <c r="J591" i="11"/>
  <c r="K591" i="11" s="1"/>
  <c r="J592" i="11"/>
  <c r="K592" i="11" s="1"/>
  <c r="J593" i="11"/>
  <c r="K593" i="11" s="1"/>
  <c r="J594" i="11"/>
  <c r="K594" i="11" s="1"/>
  <c r="J595" i="11"/>
  <c r="K595" i="11" s="1"/>
  <c r="J596" i="11"/>
  <c r="K596" i="11" s="1"/>
  <c r="J553" i="11"/>
  <c r="J515" i="11"/>
  <c r="K515" i="11" s="1"/>
  <c r="J516" i="11"/>
  <c r="K516" i="11" s="1"/>
  <c r="J517" i="11"/>
  <c r="K517" i="11" s="1"/>
  <c r="J518" i="11"/>
  <c r="K518" i="11" s="1"/>
  <c r="J519" i="11"/>
  <c r="K519" i="11" s="1"/>
  <c r="J520" i="11"/>
  <c r="K520" i="11" s="1"/>
  <c r="J521" i="11"/>
  <c r="K521" i="11" s="1"/>
  <c r="J522" i="11"/>
  <c r="K522" i="11" s="1"/>
  <c r="J523" i="11"/>
  <c r="K523" i="11" s="1"/>
  <c r="J524" i="11"/>
  <c r="K524" i="11" s="1"/>
  <c r="J525" i="11"/>
  <c r="K525" i="11" s="1"/>
  <c r="J526" i="11"/>
  <c r="K526" i="11" s="1"/>
  <c r="J527" i="11"/>
  <c r="K527" i="11" s="1"/>
  <c r="J528" i="11"/>
  <c r="K528" i="11" s="1"/>
  <c r="J529" i="11"/>
  <c r="K529" i="11" s="1"/>
  <c r="J530" i="11"/>
  <c r="K530" i="11" s="1"/>
  <c r="J531" i="11"/>
  <c r="K531" i="11" s="1"/>
  <c r="J532" i="11"/>
  <c r="K532" i="11" s="1"/>
  <c r="J533" i="11"/>
  <c r="K533" i="11" s="1"/>
  <c r="J534" i="11"/>
  <c r="K534" i="11" s="1"/>
  <c r="J535" i="11"/>
  <c r="K535" i="11" s="1"/>
  <c r="J536" i="11"/>
  <c r="K536" i="11" s="1"/>
  <c r="J537" i="11"/>
  <c r="K537" i="11" s="1"/>
  <c r="J538" i="11"/>
  <c r="K538" i="11" s="1"/>
  <c r="J539" i="11"/>
  <c r="K539" i="11" s="1"/>
  <c r="J540" i="11"/>
  <c r="K540" i="11" s="1"/>
  <c r="J541" i="11"/>
  <c r="K541" i="11" s="1"/>
  <c r="J542" i="11"/>
  <c r="K542" i="11" s="1"/>
  <c r="J543" i="11"/>
  <c r="K543" i="11" s="1"/>
  <c r="J544" i="11"/>
  <c r="K544" i="11" s="1"/>
  <c r="J545" i="11"/>
  <c r="K545" i="11" s="1"/>
  <c r="J546" i="11"/>
  <c r="K546" i="11" s="1"/>
  <c r="J547" i="11"/>
  <c r="K547" i="11" s="1"/>
  <c r="J548" i="11"/>
  <c r="K548" i="11" s="1"/>
  <c r="J549" i="11"/>
  <c r="K549" i="11" s="1"/>
  <c r="J550" i="11"/>
  <c r="K550" i="11" s="1"/>
  <c r="J551" i="11"/>
  <c r="K551" i="11" s="1"/>
  <c r="J552" i="11"/>
  <c r="K552" i="11" s="1"/>
  <c r="J514" i="11"/>
  <c r="J419" i="11" l="1"/>
  <c r="K419" i="11" s="1"/>
  <c r="J420" i="11"/>
  <c r="K420" i="11" s="1"/>
  <c r="J421" i="11"/>
  <c r="K421" i="11" s="1"/>
  <c r="J422" i="11"/>
  <c r="K422" i="11" s="1"/>
  <c r="J423" i="11"/>
  <c r="K423" i="11" s="1"/>
  <c r="J424" i="11"/>
  <c r="K424" i="11" s="1"/>
  <c r="J425" i="11"/>
  <c r="K425" i="11" s="1"/>
  <c r="J426" i="11"/>
  <c r="K426" i="11" s="1"/>
  <c r="J427" i="11"/>
  <c r="K427" i="11" s="1"/>
  <c r="J428" i="11"/>
  <c r="K428" i="11" s="1"/>
  <c r="J429" i="11"/>
  <c r="K429" i="11" s="1"/>
  <c r="J430" i="11"/>
  <c r="K430" i="11" s="1"/>
  <c r="J431" i="11"/>
  <c r="K431" i="11" s="1"/>
  <c r="J432" i="11"/>
  <c r="K432" i="11" s="1"/>
  <c r="J433" i="11"/>
  <c r="K433" i="11" s="1"/>
  <c r="J434" i="11"/>
  <c r="K434" i="11" s="1"/>
  <c r="J435" i="11"/>
  <c r="K435" i="11" s="1"/>
  <c r="J436" i="11"/>
  <c r="K436" i="11" s="1"/>
  <c r="J437" i="11"/>
  <c r="K437" i="11" s="1"/>
  <c r="J438" i="11"/>
  <c r="K438" i="11" s="1"/>
  <c r="J439" i="11"/>
  <c r="K439" i="11" s="1"/>
  <c r="J440" i="11"/>
  <c r="K440" i="11" s="1"/>
  <c r="J441" i="11"/>
  <c r="K441" i="11" s="1"/>
  <c r="J442" i="11"/>
  <c r="K442" i="11" s="1"/>
  <c r="J443" i="11"/>
  <c r="K443" i="11" s="1"/>
  <c r="J444" i="11"/>
  <c r="K444" i="11" s="1"/>
  <c r="J445" i="11"/>
  <c r="K445" i="11" s="1"/>
  <c r="J446" i="11"/>
  <c r="K446" i="11" s="1"/>
  <c r="J447" i="11"/>
  <c r="K447" i="11" s="1"/>
  <c r="J448" i="11"/>
  <c r="K448" i="11" s="1"/>
  <c r="J449" i="11"/>
  <c r="K449" i="11" s="1"/>
  <c r="J450" i="11"/>
  <c r="K450" i="11" s="1"/>
  <c r="J451" i="11"/>
  <c r="K451" i="11" s="1"/>
  <c r="J452" i="11"/>
  <c r="K452" i="11" s="1"/>
  <c r="J453" i="11"/>
  <c r="K453" i="11" s="1"/>
  <c r="J454" i="11"/>
  <c r="K454" i="11" s="1"/>
  <c r="J455" i="11"/>
  <c r="K455" i="11" s="1"/>
  <c r="J456" i="11"/>
  <c r="K456" i="11" s="1"/>
  <c r="J457" i="11"/>
  <c r="K457" i="11" s="1"/>
  <c r="J458" i="11"/>
  <c r="K458" i="11" s="1"/>
  <c r="J459" i="11"/>
  <c r="K459" i="11" s="1"/>
  <c r="J460" i="11"/>
  <c r="K460" i="11" s="1"/>
  <c r="J461" i="11"/>
  <c r="K461" i="11" s="1"/>
  <c r="J462" i="11"/>
  <c r="K462" i="11" s="1"/>
  <c r="J463" i="11"/>
  <c r="K463" i="11" s="1"/>
  <c r="J464" i="11"/>
  <c r="K464" i="11" s="1"/>
  <c r="J465" i="11"/>
  <c r="K465" i="11" s="1"/>
  <c r="J466" i="11"/>
  <c r="K466" i="11" s="1"/>
  <c r="J467" i="11"/>
  <c r="K467" i="11" s="1"/>
  <c r="J468" i="11"/>
  <c r="K468" i="11" s="1"/>
  <c r="J469" i="11"/>
  <c r="K469" i="11" s="1"/>
  <c r="J470" i="11"/>
  <c r="K470" i="11" s="1"/>
  <c r="J471" i="11"/>
  <c r="K471" i="11" s="1"/>
  <c r="J472" i="11"/>
  <c r="K472" i="11" s="1"/>
  <c r="J473" i="11"/>
  <c r="K473" i="11" s="1"/>
  <c r="J474" i="11"/>
  <c r="K474" i="11" s="1"/>
  <c r="J475" i="11"/>
  <c r="K475" i="11" s="1"/>
  <c r="J476" i="11"/>
  <c r="K476" i="11" s="1"/>
  <c r="J477" i="11"/>
  <c r="K477" i="11" s="1"/>
  <c r="J478" i="11"/>
  <c r="K478" i="11" s="1"/>
  <c r="J479" i="11"/>
  <c r="K479" i="11" s="1"/>
  <c r="J480" i="11"/>
  <c r="K480" i="11" s="1"/>
  <c r="J481" i="11"/>
  <c r="K481" i="11" s="1"/>
  <c r="J482" i="11"/>
  <c r="K482" i="11" s="1"/>
  <c r="J483" i="11"/>
  <c r="K483" i="11" s="1"/>
  <c r="J484" i="11"/>
  <c r="K484" i="11" s="1"/>
  <c r="J485" i="11"/>
  <c r="K485" i="11" s="1"/>
  <c r="J486" i="11"/>
  <c r="K486" i="11" s="1"/>
  <c r="J487" i="11"/>
  <c r="K487" i="11" s="1"/>
  <c r="J488" i="11"/>
  <c r="K488" i="11" s="1"/>
  <c r="J489" i="11"/>
  <c r="K489" i="11" s="1"/>
  <c r="J490" i="11"/>
  <c r="K490" i="11" s="1"/>
  <c r="J491" i="11"/>
  <c r="K491" i="11" s="1"/>
  <c r="J492" i="11"/>
  <c r="K492" i="11" s="1"/>
  <c r="J493" i="11"/>
  <c r="K493" i="11" s="1"/>
  <c r="J494" i="11"/>
  <c r="K494" i="11" s="1"/>
  <c r="J495" i="11"/>
  <c r="K495" i="11" s="1"/>
  <c r="J496" i="11"/>
  <c r="K496" i="11" s="1"/>
  <c r="J497" i="11"/>
  <c r="K497" i="11" s="1"/>
  <c r="J498" i="11"/>
  <c r="K498" i="11" s="1"/>
  <c r="J499" i="11"/>
  <c r="K499" i="11" s="1"/>
  <c r="J500" i="11"/>
  <c r="K500" i="11" s="1"/>
  <c r="J501" i="11"/>
  <c r="K501" i="11" s="1"/>
  <c r="J502" i="11"/>
  <c r="K502" i="11" s="1"/>
  <c r="J503" i="11"/>
  <c r="K503" i="11" s="1"/>
  <c r="J504" i="11"/>
  <c r="K504" i="11" s="1"/>
  <c r="J505" i="11"/>
  <c r="K505" i="11" s="1"/>
  <c r="J506" i="11"/>
  <c r="K506" i="11" s="1"/>
  <c r="J507" i="11"/>
  <c r="K507" i="11" s="1"/>
  <c r="J508" i="11"/>
  <c r="K508" i="11" s="1"/>
  <c r="J509" i="11"/>
  <c r="K509" i="11" s="1"/>
  <c r="J510" i="11"/>
  <c r="K510" i="11" s="1"/>
  <c r="J511" i="11"/>
  <c r="K511" i="11" s="1"/>
  <c r="J512" i="11"/>
  <c r="K512" i="11" s="1"/>
  <c r="J513" i="11"/>
  <c r="K513" i="11" s="1"/>
  <c r="J418" i="11"/>
  <c r="J389" i="11" l="1"/>
  <c r="J390" i="11"/>
  <c r="J391" i="11"/>
  <c r="J392" i="11"/>
  <c r="J393" i="11"/>
  <c r="J394" i="11"/>
  <c r="J395" i="11"/>
  <c r="J396" i="11"/>
  <c r="J397" i="11"/>
  <c r="J398" i="11"/>
  <c r="J399" i="11"/>
  <c r="J400" i="11"/>
  <c r="J401" i="11"/>
  <c r="J402" i="11"/>
  <c r="J403" i="11"/>
  <c r="J404" i="11"/>
  <c r="J405" i="11"/>
  <c r="J406" i="11"/>
  <c r="J407" i="11"/>
  <c r="J408" i="11"/>
  <c r="J409" i="11"/>
  <c r="J410" i="11"/>
  <c r="J411" i="11"/>
  <c r="J412" i="11"/>
  <c r="J413" i="11"/>
  <c r="J414" i="11"/>
  <c r="J415" i="11"/>
  <c r="J416" i="11"/>
  <c r="J417" i="11"/>
  <c r="J388" i="11"/>
  <c r="J296" i="11"/>
  <c r="K296" i="11" s="1"/>
  <c r="J297" i="11"/>
  <c r="K297" i="11" s="1"/>
  <c r="J298" i="11"/>
  <c r="K298" i="11" s="1"/>
  <c r="J299" i="11"/>
  <c r="K299" i="11" s="1"/>
  <c r="J300" i="11"/>
  <c r="K300" i="11" s="1"/>
  <c r="J301" i="11"/>
  <c r="K301" i="11" s="1"/>
  <c r="J302" i="11"/>
  <c r="K302" i="11" s="1"/>
  <c r="J303" i="11"/>
  <c r="K303" i="11" s="1"/>
  <c r="J304" i="11"/>
  <c r="K304" i="11" s="1"/>
  <c r="J305" i="11"/>
  <c r="K305" i="11" s="1"/>
  <c r="J306" i="11"/>
  <c r="K306" i="11" s="1"/>
  <c r="J307" i="11"/>
  <c r="K307" i="11" s="1"/>
  <c r="J308" i="11"/>
  <c r="K308" i="11" s="1"/>
  <c r="J309" i="11"/>
  <c r="K309" i="11" s="1"/>
  <c r="J310" i="11"/>
  <c r="K310" i="11" s="1"/>
  <c r="J311" i="11"/>
  <c r="K311" i="11" s="1"/>
  <c r="J312" i="11"/>
  <c r="K312" i="11" s="1"/>
  <c r="J313" i="11"/>
  <c r="K313" i="11" s="1"/>
  <c r="J314" i="11"/>
  <c r="K314" i="11" s="1"/>
  <c r="J315" i="11"/>
  <c r="K315" i="11" s="1"/>
  <c r="J316" i="11"/>
  <c r="K316" i="11" s="1"/>
  <c r="J317" i="11"/>
  <c r="K317" i="11" s="1"/>
  <c r="J318" i="11"/>
  <c r="K318" i="11" s="1"/>
  <c r="J319" i="11"/>
  <c r="K319" i="11" s="1"/>
  <c r="J320" i="11"/>
  <c r="K320" i="11" s="1"/>
  <c r="J321" i="11"/>
  <c r="K321" i="11" s="1"/>
  <c r="J322" i="11"/>
  <c r="K322" i="11" s="1"/>
  <c r="J323" i="11"/>
  <c r="K323" i="11" s="1"/>
  <c r="J324" i="11"/>
  <c r="K324" i="11" s="1"/>
  <c r="J325" i="11"/>
  <c r="K325" i="11" s="1"/>
  <c r="J326" i="11"/>
  <c r="K326" i="11" s="1"/>
  <c r="J327" i="11"/>
  <c r="K327" i="11" s="1"/>
  <c r="J328" i="11"/>
  <c r="K328" i="11" s="1"/>
  <c r="J329" i="11"/>
  <c r="K329" i="11" s="1"/>
  <c r="J330" i="11"/>
  <c r="K330" i="11" s="1"/>
  <c r="J331" i="11"/>
  <c r="K331" i="11" s="1"/>
  <c r="J332" i="11"/>
  <c r="K332" i="11" s="1"/>
  <c r="J333" i="11"/>
  <c r="K333" i="11" s="1"/>
  <c r="J334" i="11"/>
  <c r="K334" i="11" s="1"/>
  <c r="J335" i="11"/>
  <c r="K335" i="11" s="1"/>
  <c r="J336" i="11"/>
  <c r="K336" i="11" s="1"/>
  <c r="J337" i="11"/>
  <c r="K337" i="11" s="1"/>
  <c r="J338" i="11"/>
  <c r="K338" i="11" s="1"/>
  <c r="J339" i="11"/>
  <c r="K339" i="11" s="1"/>
  <c r="J340" i="11"/>
  <c r="K340" i="11" s="1"/>
  <c r="J341" i="11"/>
  <c r="K341" i="11" s="1"/>
  <c r="J342" i="11"/>
  <c r="K342" i="11" s="1"/>
  <c r="J343" i="11"/>
  <c r="K343" i="11" s="1"/>
  <c r="J344" i="11"/>
  <c r="K344" i="11" s="1"/>
  <c r="J345" i="11"/>
  <c r="K345" i="11" s="1"/>
  <c r="J346" i="11"/>
  <c r="K346" i="11" s="1"/>
  <c r="J347" i="11"/>
  <c r="K347" i="11" s="1"/>
  <c r="J348" i="11"/>
  <c r="K348" i="11" s="1"/>
  <c r="J349" i="11"/>
  <c r="K349" i="11" s="1"/>
  <c r="J350" i="11"/>
  <c r="K350" i="11" s="1"/>
  <c r="J351" i="11"/>
  <c r="K351" i="11" s="1"/>
  <c r="J352" i="11"/>
  <c r="K352" i="11" s="1"/>
  <c r="J353" i="11"/>
  <c r="K353" i="11" s="1"/>
  <c r="J354" i="11"/>
  <c r="K354" i="11" s="1"/>
  <c r="J355" i="11"/>
  <c r="K355" i="11" s="1"/>
  <c r="J356" i="11"/>
  <c r="K356" i="11" s="1"/>
  <c r="J357" i="11"/>
  <c r="K357" i="11" s="1"/>
  <c r="J358" i="11"/>
  <c r="K358" i="11" s="1"/>
  <c r="J359" i="11"/>
  <c r="K359" i="11" s="1"/>
  <c r="J360" i="11"/>
  <c r="K360" i="11" s="1"/>
  <c r="J361" i="11"/>
  <c r="K361" i="11" s="1"/>
  <c r="J362" i="11"/>
  <c r="K362" i="11" s="1"/>
  <c r="J363" i="11"/>
  <c r="K363" i="11" s="1"/>
  <c r="J364" i="11"/>
  <c r="K364" i="11" s="1"/>
  <c r="J365" i="11"/>
  <c r="K365" i="11" s="1"/>
  <c r="J366" i="11"/>
  <c r="K366" i="11" s="1"/>
  <c r="J367" i="11"/>
  <c r="K367" i="11" s="1"/>
  <c r="J368" i="11"/>
  <c r="K368" i="11" s="1"/>
  <c r="J369" i="11"/>
  <c r="K369" i="11" s="1"/>
  <c r="J370" i="11"/>
  <c r="K370" i="11" s="1"/>
  <c r="J371" i="11"/>
  <c r="K371" i="11" s="1"/>
  <c r="J372" i="11"/>
  <c r="K372" i="11" s="1"/>
  <c r="J373" i="11"/>
  <c r="K373" i="11" s="1"/>
  <c r="J374" i="11"/>
  <c r="K374" i="11" s="1"/>
  <c r="J375" i="11"/>
  <c r="K375" i="11" s="1"/>
  <c r="J376" i="11"/>
  <c r="K376" i="11" s="1"/>
  <c r="J377" i="11"/>
  <c r="K377" i="11" s="1"/>
  <c r="J378" i="11"/>
  <c r="K378" i="11" s="1"/>
  <c r="J379" i="11"/>
  <c r="K379" i="11" s="1"/>
  <c r="J380" i="11"/>
  <c r="K380" i="11" s="1"/>
  <c r="J381" i="11"/>
  <c r="K381" i="11" s="1"/>
  <c r="J382" i="11"/>
  <c r="K382" i="11" s="1"/>
  <c r="J383" i="11"/>
  <c r="K383" i="11" s="1"/>
  <c r="J384" i="11"/>
  <c r="K384" i="11" s="1"/>
  <c r="J385" i="11"/>
  <c r="K385" i="11" s="1"/>
  <c r="J386" i="11"/>
  <c r="K386" i="11" s="1"/>
  <c r="J387" i="11"/>
  <c r="K387" i="11" s="1"/>
  <c r="J295" i="11"/>
  <c r="K418" i="11" l="1"/>
  <c r="K514" i="11"/>
  <c r="K553" i="11"/>
  <c r="K597" i="11"/>
  <c r="K598" i="11"/>
  <c r="K599" i="11"/>
  <c r="K600" i="11"/>
  <c r="K757" i="11"/>
  <c r="K758" i="11"/>
  <c r="K759" i="11"/>
  <c r="K760" i="11"/>
  <c r="K761" i="11"/>
  <c r="K762" i="11"/>
  <c r="K763" i="11"/>
  <c r="K764" i="11"/>
  <c r="K765" i="11"/>
  <c r="K766" i="11"/>
  <c r="K767" i="11"/>
  <c r="K768" i="11"/>
  <c r="K769" i="11"/>
  <c r="K770" i="11"/>
  <c r="K771" i="11"/>
  <c r="K772" i="11"/>
  <c r="K773" i="11"/>
  <c r="K774" i="11"/>
  <c r="K775" i="11"/>
  <c r="K776" i="11"/>
  <c r="K777" i="11"/>
  <c r="K778" i="11"/>
  <c r="K779" i="11"/>
  <c r="J276" i="11"/>
  <c r="J277" i="11"/>
  <c r="J278" i="11"/>
  <c r="J279" i="11"/>
  <c r="J280" i="11"/>
  <c r="J281" i="11"/>
  <c r="J282" i="11"/>
  <c r="J283" i="11"/>
  <c r="J284" i="11"/>
  <c r="J285" i="11"/>
  <c r="J286" i="11"/>
  <c r="J287" i="11"/>
  <c r="J288" i="11"/>
  <c r="J289" i="11"/>
  <c r="J290" i="11"/>
  <c r="J291" i="11"/>
  <c r="J292" i="11"/>
  <c r="J293" i="11"/>
  <c r="J294" i="11"/>
  <c r="J275" i="11"/>
  <c r="K295" i="11"/>
  <c r="J253" i="11"/>
  <c r="J254" i="11"/>
  <c r="J255" i="11"/>
  <c r="J256" i="11"/>
  <c r="J257" i="11"/>
  <c r="J258" i="11"/>
  <c r="J259" i="11"/>
  <c r="J260" i="11"/>
  <c r="J261" i="11"/>
  <c r="J262" i="11"/>
  <c r="J263" i="11"/>
  <c r="J264" i="11"/>
  <c r="J265" i="11"/>
  <c r="J266" i="11"/>
  <c r="J267" i="11"/>
  <c r="J268" i="11"/>
  <c r="J269" i="11"/>
  <c r="J270" i="11"/>
  <c r="J271" i="11"/>
  <c r="J272" i="11"/>
  <c r="J273" i="11"/>
  <c r="J274" i="11"/>
  <c r="J4" i="11"/>
  <c r="K4" i="11" s="1"/>
  <c r="J5" i="11"/>
  <c r="K5" i="11" s="1"/>
  <c r="J6" i="11"/>
  <c r="K6" i="11" s="1"/>
  <c r="J7" i="11"/>
  <c r="K7" i="11" s="1"/>
  <c r="J8" i="11"/>
  <c r="K8" i="11" s="1"/>
  <c r="J9" i="11"/>
  <c r="K9" i="11" s="1"/>
  <c r="J10" i="11"/>
  <c r="K10" i="11" s="1"/>
  <c r="J11" i="11"/>
  <c r="K11" i="11" s="1"/>
  <c r="J12" i="11"/>
  <c r="K12" i="11" s="1"/>
  <c r="J13" i="11"/>
  <c r="K13" i="11" s="1"/>
  <c r="J14" i="11"/>
  <c r="K14" i="11" s="1"/>
  <c r="J15" i="11"/>
  <c r="K15" i="11" s="1"/>
  <c r="J16" i="11"/>
  <c r="K16" i="11" s="1"/>
  <c r="J17" i="11"/>
  <c r="K17" i="11" s="1"/>
  <c r="J18" i="11"/>
  <c r="K18" i="11" s="1"/>
  <c r="J19" i="11"/>
  <c r="K19" i="11" s="1"/>
  <c r="J20" i="11"/>
  <c r="K20" i="11" s="1"/>
  <c r="J21" i="11"/>
  <c r="K21" i="11" s="1"/>
  <c r="J22" i="11"/>
  <c r="K22" i="11" s="1"/>
  <c r="J23" i="11"/>
  <c r="K23" i="11" s="1"/>
  <c r="J24" i="11"/>
  <c r="K24" i="11" s="1"/>
  <c r="J25" i="11"/>
  <c r="K25" i="11" s="1"/>
  <c r="J26" i="11"/>
  <c r="K26" i="11" s="1"/>
  <c r="J27" i="11"/>
  <c r="K27" i="11" s="1"/>
  <c r="J28" i="11"/>
  <c r="K28" i="11" s="1"/>
  <c r="J29" i="11"/>
  <c r="K29" i="11" s="1"/>
  <c r="J30" i="11"/>
  <c r="K30" i="11" s="1"/>
  <c r="J31" i="11"/>
  <c r="K31" i="11" s="1"/>
  <c r="J32" i="11"/>
  <c r="K32" i="11" s="1"/>
  <c r="J33" i="11"/>
  <c r="K33" i="11" s="1"/>
  <c r="J34" i="11"/>
  <c r="K34" i="11" s="1"/>
  <c r="J35" i="11"/>
  <c r="K35" i="11" s="1"/>
  <c r="J36" i="11"/>
  <c r="K36" i="11" s="1"/>
  <c r="J37" i="11"/>
  <c r="K37" i="11" s="1"/>
  <c r="J38" i="11"/>
  <c r="K38" i="11" s="1"/>
  <c r="J39" i="11"/>
  <c r="K39" i="11" s="1"/>
  <c r="J40" i="11"/>
  <c r="K40" i="11" s="1"/>
  <c r="J41" i="11"/>
  <c r="K41" i="11" s="1"/>
  <c r="J42" i="11"/>
  <c r="K42" i="11" s="1"/>
  <c r="J43" i="11"/>
  <c r="K43" i="11" s="1"/>
  <c r="J44" i="11"/>
  <c r="K44" i="11" s="1"/>
  <c r="J45" i="11"/>
  <c r="K45" i="11" s="1"/>
  <c r="J46" i="11"/>
  <c r="K46" i="11" s="1"/>
  <c r="J47" i="11"/>
  <c r="K47" i="11" s="1"/>
  <c r="J48" i="11"/>
  <c r="K48" i="11" s="1"/>
  <c r="J49" i="11"/>
  <c r="K49" i="11" s="1"/>
  <c r="J50" i="11"/>
  <c r="K50" i="11" s="1"/>
  <c r="J51" i="11"/>
  <c r="K51" i="11" s="1"/>
  <c r="J52" i="11"/>
  <c r="K52" i="11" s="1"/>
  <c r="J53" i="11"/>
  <c r="K53" i="11" s="1"/>
  <c r="J54" i="11"/>
  <c r="K54" i="11" s="1"/>
  <c r="J55" i="11"/>
  <c r="K55" i="11" s="1"/>
  <c r="J56" i="11"/>
  <c r="K56" i="11" s="1"/>
  <c r="J57" i="11"/>
  <c r="K57" i="11" s="1"/>
  <c r="J58" i="11"/>
  <c r="K58" i="11" s="1"/>
  <c r="J59" i="11"/>
  <c r="K59" i="11" s="1"/>
  <c r="J60" i="11"/>
  <c r="K60" i="11" s="1"/>
  <c r="J61" i="11"/>
  <c r="K61" i="11" s="1"/>
  <c r="J62" i="11"/>
  <c r="K62" i="11" s="1"/>
  <c r="J63" i="11"/>
  <c r="K63" i="11" s="1"/>
  <c r="J64" i="11"/>
  <c r="K64" i="11" s="1"/>
  <c r="J65" i="11"/>
  <c r="K65" i="11" s="1"/>
  <c r="J66" i="11"/>
  <c r="K66" i="11" s="1"/>
  <c r="J67" i="11"/>
  <c r="K67" i="11" s="1"/>
  <c r="J68" i="11"/>
  <c r="K68" i="11" s="1"/>
  <c r="J69" i="11"/>
  <c r="K69" i="11" s="1"/>
  <c r="J70" i="11"/>
  <c r="K70" i="11" s="1"/>
  <c r="J71" i="11"/>
  <c r="K71" i="11" s="1"/>
  <c r="J72" i="11"/>
  <c r="K72" i="11" s="1"/>
  <c r="J73" i="11"/>
  <c r="K73" i="11" s="1"/>
  <c r="J74" i="11"/>
  <c r="K74" i="11" s="1"/>
  <c r="J75" i="11"/>
  <c r="K75" i="11" s="1"/>
  <c r="J76" i="11"/>
  <c r="K76" i="11" s="1"/>
  <c r="J77" i="11"/>
  <c r="K77" i="11" s="1"/>
  <c r="J78" i="11"/>
  <c r="K78" i="11" s="1"/>
  <c r="J79" i="11"/>
  <c r="K79" i="11" s="1"/>
  <c r="J80" i="11"/>
  <c r="K80" i="11" s="1"/>
  <c r="J81" i="11"/>
  <c r="K81" i="11" s="1"/>
  <c r="J82" i="11"/>
  <c r="K82" i="11" s="1"/>
  <c r="J83" i="11"/>
  <c r="K83" i="11" s="1"/>
  <c r="J84" i="11"/>
  <c r="K84" i="11" s="1"/>
  <c r="J85" i="11"/>
  <c r="K85" i="11" s="1"/>
  <c r="J86" i="11"/>
  <c r="K86" i="11" s="1"/>
  <c r="J87" i="11"/>
  <c r="K87" i="11" s="1"/>
  <c r="J88" i="11"/>
  <c r="K88" i="11" s="1"/>
  <c r="J89" i="11"/>
  <c r="K89" i="11" s="1"/>
  <c r="J90" i="11"/>
  <c r="K90" i="11" s="1"/>
  <c r="J91" i="11"/>
  <c r="K91" i="11" s="1"/>
  <c r="J92" i="11"/>
  <c r="K92" i="11" s="1"/>
  <c r="J93" i="11"/>
  <c r="K93" i="11" s="1"/>
  <c r="J94" i="11"/>
  <c r="K94" i="11" s="1"/>
  <c r="J95" i="11"/>
  <c r="K95" i="11" s="1"/>
  <c r="J96" i="11"/>
  <c r="K96" i="11" s="1"/>
  <c r="J97" i="11"/>
  <c r="K97" i="11" s="1"/>
  <c r="J98" i="11"/>
  <c r="K98" i="11" s="1"/>
  <c r="J99" i="11"/>
  <c r="K99" i="11" s="1"/>
  <c r="J100" i="11"/>
  <c r="K100" i="11" s="1"/>
  <c r="J101" i="11"/>
  <c r="K101" i="11" s="1"/>
  <c r="J102" i="11"/>
  <c r="K102" i="11" s="1"/>
  <c r="J103" i="11"/>
  <c r="K103" i="11" s="1"/>
  <c r="J104" i="11"/>
  <c r="K104" i="11" s="1"/>
  <c r="J105" i="11"/>
  <c r="K105" i="11" s="1"/>
  <c r="J106" i="11"/>
  <c r="K106" i="11" s="1"/>
  <c r="J107" i="11"/>
  <c r="K107" i="11" s="1"/>
  <c r="J108" i="11"/>
  <c r="K108" i="11" s="1"/>
  <c r="J109" i="11"/>
  <c r="K109" i="11" s="1"/>
  <c r="J110" i="11"/>
  <c r="K110" i="11" s="1"/>
  <c r="J111" i="11"/>
  <c r="K111" i="11" s="1"/>
  <c r="J112" i="11"/>
  <c r="K112" i="11" s="1"/>
  <c r="J113" i="11"/>
  <c r="K113" i="11" s="1"/>
  <c r="J114" i="11"/>
  <c r="K114" i="11" s="1"/>
  <c r="J115" i="11"/>
  <c r="K115" i="11" s="1"/>
  <c r="J116" i="11"/>
  <c r="K116" i="11" s="1"/>
  <c r="J117" i="11"/>
  <c r="K117" i="11" s="1"/>
  <c r="J118" i="11"/>
  <c r="K118" i="11" s="1"/>
  <c r="J119" i="11"/>
  <c r="K119" i="11" s="1"/>
  <c r="J120" i="11"/>
  <c r="K120" i="11" s="1"/>
  <c r="J121" i="11"/>
  <c r="K121" i="11" s="1"/>
  <c r="J122" i="11"/>
  <c r="K122" i="11" s="1"/>
  <c r="J123" i="11"/>
  <c r="K123" i="11" s="1"/>
  <c r="J124" i="11"/>
  <c r="K124" i="11" s="1"/>
  <c r="J125" i="11"/>
  <c r="K125" i="11" s="1"/>
  <c r="J126" i="11"/>
  <c r="K126" i="11" s="1"/>
  <c r="J127" i="11"/>
  <c r="K127" i="11" s="1"/>
  <c r="J128" i="11"/>
  <c r="K128" i="11" s="1"/>
  <c r="J129" i="11"/>
  <c r="K129" i="11" s="1"/>
  <c r="J130" i="11"/>
  <c r="K130" i="11" s="1"/>
  <c r="J131" i="11"/>
  <c r="K131" i="11" s="1"/>
  <c r="J132" i="11"/>
  <c r="K132" i="11" s="1"/>
  <c r="J133" i="11"/>
  <c r="K133" i="11" s="1"/>
  <c r="J134" i="11"/>
  <c r="K134" i="11" s="1"/>
  <c r="J135" i="11"/>
  <c r="K135" i="11" s="1"/>
  <c r="J136" i="11"/>
  <c r="K136" i="11" s="1"/>
  <c r="J137" i="11"/>
  <c r="K137" i="11" s="1"/>
  <c r="J138" i="11"/>
  <c r="K138" i="11" s="1"/>
  <c r="J139" i="11"/>
  <c r="K139" i="11" s="1"/>
  <c r="J140" i="11"/>
  <c r="K140" i="11" s="1"/>
  <c r="J141" i="11"/>
  <c r="K141" i="11" s="1"/>
  <c r="J142" i="11"/>
  <c r="K142" i="11" s="1"/>
  <c r="J143" i="11"/>
  <c r="K143" i="11" s="1"/>
  <c r="J144" i="11"/>
  <c r="K144" i="11" s="1"/>
  <c r="J145" i="11"/>
  <c r="K145" i="11" s="1"/>
  <c r="J146" i="11"/>
  <c r="K146" i="11" s="1"/>
  <c r="J147" i="11"/>
  <c r="K147" i="11" s="1"/>
  <c r="J148" i="11"/>
  <c r="K148" i="11" s="1"/>
  <c r="J149" i="11"/>
  <c r="K149" i="11" s="1"/>
  <c r="J150" i="11"/>
  <c r="K150" i="11" s="1"/>
  <c r="J151" i="11"/>
  <c r="K151" i="11" s="1"/>
  <c r="J152" i="11"/>
  <c r="K152" i="11" s="1"/>
  <c r="J153" i="11"/>
  <c r="K153" i="11" s="1"/>
  <c r="J154" i="11"/>
  <c r="K154" i="11" s="1"/>
  <c r="J155" i="11"/>
  <c r="K155" i="11" s="1"/>
  <c r="J156" i="11"/>
  <c r="K156" i="11" s="1"/>
  <c r="J157" i="11"/>
  <c r="K157" i="11" s="1"/>
  <c r="J158" i="11"/>
  <c r="K158" i="11" s="1"/>
  <c r="J159" i="11"/>
  <c r="K159" i="11" s="1"/>
  <c r="J160" i="11"/>
  <c r="K160" i="11" s="1"/>
  <c r="J161" i="11"/>
  <c r="K161" i="11" s="1"/>
  <c r="J162" i="11"/>
  <c r="K162" i="11" s="1"/>
  <c r="J163" i="11"/>
  <c r="K163" i="11" s="1"/>
  <c r="J164" i="11"/>
  <c r="K164" i="11" s="1"/>
  <c r="J165" i="11"/>
  <c r="K165" i="11" s="1"/>
  <c r="J166" i="11"/>
  <c r="K166" i="11" s="1"/>
  <c r="J167" i="11"/>
  <c r="K167" i="11" s="1"/>
  <c r="J168" i="11"/>
  <c r="K168" i="11" s="1"/>
  <c r="J169" i="11"/>
  <c r="K169" i="11" s="1"/>
  <c r="J170" i="11"/>
  <c r="K170" i="11" s="1"/>
  <c r="J171" i="11"/>
  <c r="K171" i="11" s="1"/>
  <c r="J172" i="11"/>
  <c r="K172" i="11" s="1"/>
  <c r="J173" i="11"/>
  <c r="K173" i="11" s="1"/>
  <c r="J174" i="11"/>
  <c r="K174" i="11" s="1"/>
  <c r="J175" i="11"/>
  <c r="K175" i="11" s="1"/>
  <c r="J176" i="11"/>
  <c r="K176" i="11" s="1"/>
  <c r="J177" i="11"/>
  <c r="K177" i="11" s="1"/>
  <c r="J178" i="11"/>
  <c r="K178" i="11" s="1"/>
  <c r="J179" i="11"/>
  <c r="K179" i="11" s="1"/>
  <c r="J180" i="11"/>
  <c r="K180" i="11" s="1"/>
  <c r="J181" i="11"/>
  <c r="K181" i="11" s="1"/>
  <c r="J182" i="11"/>
  <c r="K182" i="11" s="1"/>
  <c r="J183" i="11"/>
  <c r="K183" i="11" s="1"/>
  <c r="J184" i="11"/>
  <c r="K184" i="11" s="1"/>
  <c r="J185" i="11"/>
  <c r="K185" i="11" s="1"/>
  <c r="J186" i="11"/>
  <c r="K186" i="11" s="1"/>
  <c r="J187" i="11"/>
  <c r="K187" i="11" s="1"/>
  <c r="J188" i="11"/>
  <c r="K188" i="11" s="1"/>
  <c r="J189" i="11"/>
  <c r="K189" i="11" s="1"/>
  <c r="J190" i="11"/>
  <c r="K190" i="11" s="1"/>
  <c r="J191" i="11"/>
  <c r="K191" i="11" s="1"/>
  <c r="J192" i="11"/>
  <c r="K192" i="11" s="1"/>
  <c r="J193" i="11"/>
  <c r="K193" i="11" s="1"/>
  <c r="J194" i="11"/>
  <c r="K194" i="11" s="1"/>
  <c r="J195" i="11"/>
  <c r="K195" i="11" s="1"/>
  <c r="J196" i="11"/>
  <c r="K196" i="11" s="1"/>
  <c r="J197" i="11"/>
  <c r="K197" i="11" s="1"/>
  <c r="J198" i="11"/>
  <c r="K198" i="11" s="1"/>
  <c r="J199" i="11"/>
  <c r="K199" i="11" s="1"/>
  <c r="J200" i="11"/>
  <c r="K200" i="11" s="1"/>
  <c r="J201" i="11"/>
  <c r="K201" i="11" s="1"/>
  <c r="J202" i="11"/>
  <c r="K202" i="11" s="1"/>
  <c r="J203" i="11"/>
  <c r="K203" i="11" s="1"/>
  <c r="J204" i="11"/>
  <c r="K204" i="11" s="1"/>
  <c r="J205" i="11"/>
  <c r="K205" i="11" s="1"/>
  <c r="J206" i="11"/>
  <c r="K206" i="11" s="1"/>
  <c r="J207" i="11"/>
  <c r="K207" i="11" s="1"/>
  <c r="J208" i="11"/>
  <c r="K208" i="11" s="1"/>
  <c r="J209" i="11"/>
  <c r="K209" i="11" s="1"/>
  <c r="J210" i="11"/>
  <c r="K210" i="11" s="1"/>
  <c r="J211" i="11"/>
  <c r="K211" i="11" s="1"/>
  <c r="J212" i="11"/>
  <c r="K212" i="11" s="1"/>
  <c r="J213" i="11"/>
  <c r="K213" i="11" s="1"/>
  <c r="J214" i="11"/>
  <c r="K214" i="11" s="1"/>
  <c r="J215" i="11"/>
  <c r="K215" i="11" s="1"/>
  <c r="J216" i="11"/>
  <c r="K216" i="11" s="1"/>
  <c r="J217" i="11"/>
  <c r="K217" i="11" s="1"/>
  <c r="J218" i="11"/>
  <c r="K218" i="11" s="1"/>
  <c r="J219" i="11"/>
  <c r="K219" i="11" s="1"/>
  <c r="J220" i="11"/>
  <c r="K220" i="11" s="1"/>
  <c r="J221" i="11"/>
  <c r="K221" i="11" s="1"/>
  <c r="J222" i="11"/>
  <c r="K222" i="11" s="1"/>
  <c r="J223" i="11"/>
  <c r="K223" i="11" s="1"/>
  <c r="J224" i="11"/>
  <c r="K224" i="11" s="1"/>
  <c r="J225" i="11"/>
  <c r="K225" i="11" s="1"/>
  <c r="J226" i="11"/>
  <c r="K226" i="11" s="1"/>
  <c r="J227" i="11"/>
  <c r="K227" i="11" s="1"/>
  <c r="J228" i="11"/>
  <c r="K228" i="11" s="1"/>
  <c r="J229" i="11"/>
  <c r="K229" i="11" s="1"/>
  <c r="J230" i="11"/>
  <c r="K230" i="11" s="1"/>
  <c r="J231" i="11"/>
  <c r="K231" i="11" s="1"/>
  <c r="J232" i="11"/>
  <c r="K232" i="11" s="1"/>
  <c r="J233" i="11"/>
  <c r="K233" i="11" s="1"/>
  <c r="J234" i="11"/>
  <c r="K234" i="11" s="1"/>
  <c r="J235" i="11"/>
  <c r="K235" i="11" s="1"/>
  <c r="J236" i="11"/>
  <c r="K236" i="11" s="1"/>
  <c r="J237" i="11"/>
  <c r="K237" i="11" s="1"/>
  <c r="J238" i="11"/>
  <c r="K238" i="11" s="1"/>
  <c r="J239" i="11"/>
  <c r="K239" i="11" s="1"/>
  <c r="J240" i="11"/>
  <c r="K240" i="11" s="1"/>
  <c r="J241" i="11"/>
  <c r="K241" i="11" s="1"/>
  <c r="J242" i="11"/>
  <c r="K242" i="11" s="1"/>
  <c r="J243" i="11"/>
  <c r="K243" i="11" s="1"/>
  <c r="J244" i="11"/>
  <c r="K244" i="11" s="1"/>
  <c r="J245" i="11"/>
  <c r="K245" i="11" s="1"/>
  <c r="J246" i="11"/>
  <c r="K246" i="11" s="1"/>
  <c r="J247" i="11"/>
  <c r="K247" i="11" s="1"/>
  <c r="J248" i="11"/>
  <c r="K248" i="11" s="1"/>
  <c r="J249" i="11"/>
  <c r="K249" i="11" s="1"/>
  <c r="J250" i="11"/>
  <c r="K250" i="11" s="1"/>
  <c r="J251" i="11"/>
  <c r="K251" i="11" s="1"/>
  <c r="J252" i="11"/>
  <c r="K252" i="11" s="1"/>
  <c r="N3" i="17" l="1"/>
  <c r="N4" i="17"/>
  <c r="N5" i="17"/>
  <c r="N6" i="17"/>
  <c r="N7" i="17"/>
  <c r="N8" i="17"/>
  <c r="N9" i="17"/>
  <c r="N10" i="17"/>
  <c r="N11" i="17"/>
  <c r="O3" i="17" l="1"/>
  <c r="O4" i="17" l="1"/>
  <c r="O5" i="17" l="1"/>
  <c r="O6" i="17" l="1"/>
  <c r="O7" i="17" l="1"/>
  <c r="O8" i="17"/>
  <c r="O10" i="17" l="1"/>
  <c r="O9" i="17"/>
  <c r="J3" i="11" l="1"/>
  <c r="K3" i="11" s="1"/>
  <c r="E21" i="14" l="1"/>
  <c r="E20" i="14"/>
  <c r="E45" i="14"/>
  <c r="E22" i="14" l="1"/>
  <c r="K174" i="27" l="1"/>
  <c r="E47" i="14" l="1"/>
  <c r="E17" i="14"/>
  <c r="E16" i="14"/>
  <c r="E18" i="14" l="1"/>
  <c r="V12" i="27" l="1"/>
  <c r="V19" i="27" s="1"/>
  <c r="V26" i="27" s="1"/>
  <c r="V32" i="27" s="1"/>
  <c r="V38" i="27" l="1"/>
  <c r="V44" i="27" l="1"/>
  <c r="V49" i="27" l="1"/>
  <c r="V55" i="27" s="1"/>
  <c r="E29" i="14"/>
  <c r="E30" i="14" l="1"/>
  <c r="E31" i="14" s="1"/>
  <c r="E39" i="14" l="1"/>
  <c r="E40" i="14" l="1"/>
  <c r="E34" i="14"/>
  <c r="E35" i="14"/>
  <c r="E36" i="14" l="1"/>
  <c r="D19" i="30" l="1"/>
  <c r="E19" i="30"/>
  <c r="F19" i="30"/>
  <c r="G19" i="30"/>
  <c r="H19" i="30"/>
  <c r="I19" i="30"/>
  <c r="J19" i="30"/>
  <c r="K19" i="30"/>
  <c r="E50" i="14" l="1"/>
  <c r="G50" i="14" s="1"/>
  <c r="G49" i="14"/>
  <c r="E49" i="14"/>
  <c r="G45" i="14"/>
  <c r="E41" i="14"/>
  <c r="G63" i="14"/>
  <c r="G56" i="14"/>
  <c r="H63" i="14"/>
  <c r="G62" i="14"/>
  <c r="G59" i="14"/>
  <c r="G57" i="14"/>
  <c r="H58" i="14"/>
  <c r="G55" i="14"/>
  <c r="H62" i="14"/>
  <c r="H55" i="14"/>
  <c r="H60" i="14"/>
  <c r="H57" i="14"/>
  <c r="G58" i="14"/>
  <c r="G60" i="14"/>
  <c r="G61" i="14"/>
  <c r="H56" i="14"/>
  <c r="H61" i="14"/>
  <c r="H59" i="14"/>
  <c r="H65" i="14" l="1"/>
  <c r="H64" i="14"/>
  <c r="E52" i="14"/>
  <c r="G64" i="14"/>
  <c r="G65" i="14"/>
  <c r="E25" i="14"/>
  <c r="E24" i="14"/>
  <c r="E13" i="14"/>
  <c r="E12" i="14"/>
  <c r="E9" i="14"/>
  <c r="E7" i="14"/>
  <c r="E26" i="14" l="1"/>
  <c r="E14" i="14"/>
  <c r="E10" i="14"/>
  <c r="E42" i="14" l="1"/>
  <c r="C56" i="14" s="1"/>
  <c r="F56" i="14" s="1"/>
  <c r="I56" i="14" s="1"/>
  <c r="J56" i="14" l="1"/>
  <c r="K56" i="14" l="1"/>
  <c r="C57" i="14" s="1"/>
  <c r="F57" i="14" s="1"/>
  <c r="I57" i="14" s="1"/>
  <c r="J57" i="14" s="1"/>
  <c r="K57" i="14" s="1"/>
  <c r="C58" i="14" l="1"/>
  <c r="F58" i="14" s="1"/>
  <c r="I58" i="14" s="1"/>
  <c r="J58" i="14" l="1"/>
  <c r="K58" i="14" s="1"/>
  <c r="C59" i="14" l="1"/>
  <c r="F59" i="14" s="1"/>
  <c r="I59" i="14" s="1"/>
  <c r="J59" i="14" l="1"/>
  <c r="K59" i="14" s="1"/>
  <c r="C60" i="14" s="1"/>
  <c r="F60" i="14" s="1"/>
  <c r="I60" i="14" l="1"/>
  <c r="J60" i="14" l="1"/>
  <c r="K60" i="14" l="1"/>
  <c r="C61" i="14" s="1"/>
  <c r="F61" i="14" s="1"/>
  <c r="I61" i="14" s="1"/>
  <c r="J61" i="14" l="1"/>
  <c r="K61" i="14" l="1"/>
  <c r="C62" i="14" s="1"/>
  <c r="F62" i="14" s="1"/>
  <c r="I62" i="14" s="1"/>
  <c r="J62" i="14" l="1"/>
  <c r="K62" i="14" s="1"/>
  <c r="C63" i="14" s="1"/>
  <c r="F63" i="14" s="1"/>
  <c r="I63" i="14" l="1"/>
  <c r="J63" i="14" l="1"/>
  <c r="H52" i="14" l="1"/>
  <c r="I52" i="14" s="1"/>
  <c r="K63" i="14"/>
  <c r="K64" i="1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Petar Hristozov</author>
  </authors>
  <commentList>
    <comment ref="F7" authorId="0" shapeId="0" xr:uid="{3B5FAE9F-AFDF-43BF-87A7-FBA980E3F73F}">
      <text>
        <r>
          <rPr>
            <b/>
            <sz val="9"/>
            <color indexed="81"/>
            <rFont val="Tahoma"/>
            <family val="2"/>
            <charset val="204"/>
          </rPr>
          <t>Petar Hristozov:</t>
        </r>
        <r>
          <rPr>
            <sz val="9"/>
            <color indexed="81"/>
            <rFont val="Tahoma"/>
            <family val="2"/>
            <charset val="204"/>
          </rPr>
          <t xml:space="preserve">
Банкова Гаранция МОСВ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5D2B595-2FF5-41AB-8C8C-211E31E38B50}" name="Query - CF" description="Connection to the 'CF' query in the workbook." type="100" refreshedVersion="7" minRefreshableVersion="5">
    <extLst>
      <ext xmlns:x15="http://schemas.microsoft.com/office/spreadsheetml/2010/11/main" uri="{DE250136-89BD-433C-8126-D09CA5730AF9}">
        <x15:connection id="8bb5fc96-1068-423c-ab98-2910d08c6fa7"/>
      </ext>
    </extLst>
  </connection>
  <connection id="2" xr16:uid="{2F4EFD35-3B81-4729-8A3D-2378EA0A4E03}" keepAlive="1" name="Query - ICF_load" description="Connection to the 'ICF_load' query in the workbook." type="5" refreshedVersion="0" background="1">
    <dbPr connection="Provider=Microsoft.Mashup.OleDb.1;Data Source=$Workbook$;Location=ICF_load;Extended Properties=&quot;&quot;" command="SELECT * FROM [ICF_load]"/>
  </connection>
  <connection id="3" xr16:uid="{5B223CFD-EFC6-4A20-AFAE-569BD0D417F9}" keepAlive="1" name="Query - OCF" description="Connection to the 'OCF' query in the workbook." type="5" refreshedVersion="7" background="1" saveData="1">
    <dbPr connection="Provider=Microsoft.Mashup.OleDb.1;Data Source=$Workbook$;Location=OCF;Extended Properties=&quot;&quot;" command="SELECT * FROM [OCF]"/>
  </connection>
  <connection id="4" xr16:uid="{E585D0CD-5345-4E78-8A77-E063550AC938}" keepAlive="1" name="Query - OCF (2)" description="Connection to the 'OCF (2)' query in the workbook." type="5" refreshedVersion="7" background="1" saveData="1">
    <dbPr connection="Provider=Microsoft.Mashup.OleDb.1;Data Source=$Workbook$;Location=&quot;OCF (2)&quot;;Extended Properties=&quot;&quot;" command="SELECT * FROM [OCF (2)]"/>
  </connection>
  <connection id="5" xr16:uid="{39B1DACB-20F0-4DDC-A7BD-46D6185E4F90}" keepAlive="1" name="Query - OCF_load" description="Connection to the 'OCF_load' query in the workbook." type="5" refreshedVersion="0" background="1">
    <dbPr connection="Provider=Microsoft.Mashup.OleDb.1;Data Source=$Workbook$;Location=OCF_load;Extended Properties=&quot;&quot;" command="SELECT * FROM [OCF_load]"/>
  </connection>
  <connection id="6" xr16:uid="{EC19900B-2C24-46DF-8E4D-18C270C341B9}" keepAlive="1" name="Query - OCF_M" description="Connection to the 'OCF_M' query in the workbook." type="5" refreshedVersion="7" background="1" saveData="1">
    <dbPr connection="Provider=Microsoft.Mashup.OleDb.1;Data Source=$Workbook$;Location=OCF_M;Extended Properties=&quot;&quot;" command="SELECT * FROM [OCF_M]"/>
  </connection>
  <connection id="7" xr16:uid="{2C8AC056-1A3A-45B7-AB06-A5AF5BFB4205}" keepAlive="1" name="Query - OCF_MRB" description="Connection to the 'OCF_MRB' query in the workbook." type="5" refreshedVersion="0" background="1">
    <dbPr connection="Provider=Microsoft.Mashup.OleDb.1;Data Source=$Workbook$;Location=OCF_MRB;Extended Properties=&quot;&quot;" command="SELECT * FROM [OCF_MRB]"/>
  </connection>
  <connection id="8" xr16:uid="{F5803ED9-21C5-4314-B049-2E1E5422E7CB}" keepAlive="1" name="Query - OCF_MRR" description="Connection to the 'OCF_MRR' query in the workbook." type="5" refreshedVersion="0" background="1">
    <dbPr connection="Provider=Microsoft.Mashup.OleDb.1;Data Source=$Workbook$;Location=OCF_MRR;Extended Properties=&quot;&quot;" command="SELECT * FROM [OCF_MRR]"/>
  </connection>
  <connection id="9" xr16:uid="{D7C503F1-8577-4373-A593-2EACBE9B2FD6}" keepAlive="1" name="Query - OCF_MRS" description="Connection to the 'OCF_MRS' query in the workbook." type="5" refreshedVersion="7" background="1" saveData="1">
    <dbPr connection="Provider=Microsoft.Mashup.OleDb.1;Data Source=$Workbook$;Location=OCF_MRS;Extended Properties=&quot;&quot;" command="SELECT * FROM [OCF_MRS]"/>
  </connection>
  <connection id="10" xr16:uid="{DB957478-A980-4661-BE0F-17FE800D8D56}" keepAlive="1" name="Query - OCF_S" description="Connection to the 'OCF_S' query in the workbook." type="5" refreshedVersion="0" background="1">
    <dbPr connection="Provider=Microsoft.Mashup.OleDb.1;Data Source=$Workbook$;Location=OCF_S;Extended Properties=&quot;&quot;" command="SELECT * FROM [OCF_S]"/>
  </connection>
  <connection id="11" xr16:uid="{4399DE42-754B-41DD-87CB-73EE34C937CB}" keepAlive="1" name="Query - Parameter1" description="Connection to the 'Parameter1' query in the workbook." type="5" refreshedVersion="0" background="1">
    <dbPr connection="Provider=Microsoft.Mashup.OleDb.1;Data Source=$Workbook$;Location=Parameter1;Extended Properties=&quot;&quot;" command="SELECT * FROM [Parameter1]"/>
  </connection>
  <connection id="12" xr16:uid="{2CE395ED-86FD-4643-A4FD-7D89B8A62BFB}" keepAlive="1" name="Query - Parameter2(1)" description="Connection to the 'Parameter2' query in the workbook." type="5" refreshedVersion="0" background="1">
    <dbPr connection="Provider=Microsoft.Mashup.OleDb.1;Data Source=$Workbook$;Location=Parameter2;Extended Properties=&quot;&quot;" command="SELECT * FROM [Parameter2]"/>
  </connection>
  <connection id="13" xr16:uid="{33159547-5E1E-4BA0-B7A1-FC19ACE0021D}" keepAlive="1" name="Query - Parameter3" description="Connection to the 'Parameter3' query in the workbook." type="5" refreshedVersion="0" background="1">
    <dbPr connection="Provider=Microsoft.Mashup.OleDb.1;Data Source=$Workbook$;Location=Parameter3;Extended Properties=&quot;&quot;" command="SELECT * FROM [Parameter3]"/>
  </connection>
  <connection id="14" xr16:uid="{6FEFF53F-D766-41EB-B6AE-3B391093C1DA}" keepAlive="1" name="Query - Parameter4" description="Connection to the 'Parameter4' query in the workbook." type="5" refreshedVersion="0" background="1">
    <dbPr connection="Provider=Microsoft.Mashup.OleDb.1;Data Source=$Workbook$;Location=Parameter4;Extended Properties=&quot;&quot;" command="SELECT * FROM [Parameter4]"/>
  </connection>
  <connection id="15" xr16:uid="{21A50C48-CB49-4046-87AA-4F3B98910D45}" keepAlive="1" name="Query - Parameter5" description="Connection to the 'Parameter5' query in the workbook." type="5" refreshedVersion="0" background="1">
    <dbPr connection="Provider=Microsoft.Mashup.OleDb.1;Data Source=$Workbook$;Location=Parameter5;Extended Properties=&quot;&quot;" command="SELECT * FROM [Parameter5]"/>
  </connection>
  <connection id="16" xr16:uid="{FEDD4DFF-B42F-4852-80AE-6CF59378927C}" keepAlive="1" name="Query - Payments_Add_load" description="Connection to the 'Payments_Add_load' query in the workbook." type="5" refreshedVersion="7" background="1" saveData="1">
    <dbPr connection="Provider=Microsoft.Mashup.OleDb.1;Data Source=$Workbook$;Location=Payments_Add_load;Extended Properties=&quot;&quot;" command="SELECT * FROM [Payments_Add_load]"/>
  </connection>
  <connection id="17" xr16:uid="{82E58C8B-A2F9-412F-A9DA-59404D62B74C}" keepAlive="1" name="Query - Sample File" description="Connection to the 'Sample File' query in the workbook." type="5" refreshedVersion="0" background="1">
    <dbPr connection="Provider=Microsoft.Mashup.OleDb.1;Data Source=$Workbook$;Location=&quot;Sample File&quot;;Extended Properties=&quot;&quot;" command="SELECT * FROM [Sample File]"/>
  </connection>
  <connection id="18" xr16:uid="{2AC0DB6B-67E5-4F8D-AAFC-C9A83D8B5E8A}" keepAlive="1" name="Query - Sample File (2)(1)" description="Connection to the 'Sample File (2)' query in the workbook." type="5" refreshedVersion="0" background="1">
    <dbPr connection="Provider=Microsoft.Mashup.OleDb.1;Data Source=$Workbook$;Location=&quot;Sample File (2)&quot;;Extended Properties=&quot;&quot;" command="SELECT * FROM [Sample File (2)]"/>
  </connection>
  <connection id="19" xr16:uid="{BDC4A8D5-1556-4435-BC40-E569C3F1274A}" keepAlive="1" name="Query - Sample File (3)" description="Connection to the 'Sample File (3)' query in the workbook." type="5" refreshedVersion="0" background="1">
    <dbPr connection="Provider=Microsoft.Mashup.OleDb.1;Data Source=$Workbook$;Location=&quot;Sample File (3)&quot;;Extended Properties=&quot;&quot;" command="SELECT * FROM [Sample File (3)]"/>
  </connection>
  <connection id="20" xr16:uid="{AAEBE44E-BE18-46A7-AC23-18BECA03D31D}" keepAlive="1" name="Query - Sample File (4)" description="Connection to the 'Sample File (4)' query in the workbook." type="5" refreshedVersion="0" background="1">
    <dbPr connection="Provider=Microsoft.Mashup.OleDb.1;Data Source=$Workbook$;Location=&quot;Sample File (4)&quot;;Extended Properties=&quot;&quot;" command="SELECT * FROM [Sample File (4)]"/>
  </connection>
  <connection id="21" xr16:uid="{2BD6CE3C-0C43-4C0D-9D99-CDE752C3426D}" keepAlive="1" name="Query - Sample File (5)" description="Connection to the 'Sample File (5)' query in the workbook." type="5" refreshedVersion="0" background="1">
    <dbPr connection="Provider=Microsoft.Mashup.OleDb.1;Data Source=$Workbook$;Location=&quot;Sample File (5)&quot;;Extended Properties=&quot;&quot;" command="SELECT * FROM [Sample File (5)]"/>
  </connection>
  <connection id="22" xr16:uid="{825A06BE-A829-42C8-B066-AD8AE979772E}" keepAlive="1" name="Query - Transform File" description="Connection to the 'Transform File' query in the workbook." type="5" refreshedVersion="0" background="1">
    <dbPr connection="Provider=Microsoft.Mashup.OleDb.1;Data Source=$Workbook$;Location=&quot;Transform File&quot;;Extended Properties=&quot;&quot;" command="SELECT * FROM [Transform File]"/>
  </connection>
  <connection id="23" xr16:uid="{E165C48D-756F-4D30-AB61-E47D115A911F}" keepAlive="1" name="Query - Transform File (2)(1)" description="Connection to the 'Transform File (2)' query in the workbook." type="5" refreshedVersion="0" background="1">
    <dbPr connection="Provider=Microsoft.Mashup.OleDb.1;Data Source=$Workbook$;Location=&quot;Transform File (2)&quot;;Extended Properties=&quot;&quot;" command="SELECT * FROM [Transform File (2)]"/>
  </connection>
  <connection id="24" xr16:uid="{F2CD5510-C602-4280-9818-9E1597AB83D5}" keepAlive="1" name="Query - Transform File (3)" description="Connection to the 'Transform File (3)' query in the workbook." type="5" refreshedVersion="0" background="1">
    <dbPr connection="Provider=Microsoft.Mashup.OleDb.1;Data Source=$Workbook$;Location=&quot;Transform File (3)&quot;;Extended Properties=&quot;&quot;" command="SELECT * FROM [Transform File (3)]"/>
  </connection>
  <connection id="25" xr16:uid="{0E5BD917-A7D8-4F7B-9408-28CE018AB164}" keepAlive="1" name="Query - Transform File (4)" description="Connection to the 'Transform File (4)' query in the workbook." type="5" refreshedVersion="0" background="1">
    <dbPr connection="Provider=Microsoft.Mashup.OleDb.1;Data Source=$Workbook$;Location=&quot;Transform File (4)&quot;;Extended Properties=&quot;&quot;" command="SELECT * FROM [Transform File (4)]"/>
  </connection>
  <connection id="26" xr16:uid="{2808432F-CB59-4680-BBF1-A6FFD95AC9FD}" keepAlive="1" name="Query - Transform File (5)" description="Connection to the 'Transform File (5)' query in the workbook." type="5" refreshedVersion="0" background="1">
    <dbPr connection="Provider=Microsoft.Mashup.OleDb.1;Data Source=$Workbook$;Location=&quot;Transform File (5)&quot;;Extended Properties=&quot;&quot;" command="SELECT * FROM [Transform File (5)]"/>
  </connection>
  <connection id="27" xr16:uid="{12C77EFD-7D95-40C4-8E10-56691950A58A}" keepAlive="1" name="Query - Transform Sample File" description="Connection to the 'Transform Sample File' query in the workbook." type="5" refreshedVersion="0" background="1">
    <dbPr connection="Provider=Microsoft.Mashup.OleDb.1;Data Source=$Workbook$;Location=&quot;Transform Sample File&quot;;Extended Properties=&quot;&quot;" command="SELECT * FROM [Transform Sample File]"/>
  </connection>
  <connection id="28" xr16:uid="{3A8EFF8F-4F45-4B6B-B391-5FBF247695F0}" keepAlive="1" name="Query - Transform Sample File (2)(1)" description="Connection to the 'Transform Sample File (2)' query in the workbook." type="5" refreshedVersion="0" background="1">
    <dbPr connection="Provider=Microsoft.Mashup.OleDb.1;Data Source=$Workbook$;Location=&quot;Transform Sample File (2)&quot;;Extended Properties=&quot;&quot;" command="SELECT * FROM [Transform Sample File (2)]"/>
  </connection>
  <connection id="29" xr16:uid="{E62AC0A6-AD7E-49F0-B2E1-50F5F596B86E}" keepAlive="1" name="Query - Transform Sample File (3)" description="Connection to the 'Transform Sample File (3)' query in the workbook." type="5" refreshedVersion="0" background="1">
    <dbPr connection="Provider=Microsoft.Mashup.OleDb.1;Data Source=$Workbook$;Location=&quot;Transform Sample File (3)&quot;;Extended Properties=&quot;&quot;" command="SELECT * FROM [Transform Sample File (3)]"/>
  </connection>
  <connection id="30" xr16:uid="{98371278-3F27-4BBD-A93A-0C394DBBE02F}" keepAlive="1" name="Query - Transform Sample File (4)" description="Connection to the 'Transform Sample File (4)' query in the workbook." type="5" refreshedVersion="0" background="1">
    <dbPr connection="Provider=Microsoft.Mashup.OleDb.1;Data Source=$Workbook$;Location=&quot;Transform Sample File (4)&quot;;Extended Properties=&quot;&quot;" command="SELECT * FROM [Transform Sample File (4)]"/>
  </connection>
  <connection id="31" xr16:uid="{D33AD529-E3B7-49FB-A085-CC7043E1E8DA}" keepAlive="1" name="Query - Transform Sample File (5)" description="Connection to the 'Transform Sample File (5)' query in the workbook." type="5" refreshedVersion="0" background="1">
    <dbPr connection="Provider=Microsoft.Mashup.OleDb.1;Data Source=$Workbook$;Location=&quot;Transform Sample File (5)&quot;;Extended Properties=&quot;&quot;" command="SELECT * FROM [Transform Sample File (5)]"/>
  </connection>
  <connection id="32" xr16:uid="{23339A55-C445-4009-ACBC-C3D5D0C22108}" keepAlive="1" name="ThisWorkbookDataModel" description="Data Model" type="5" refreshedVersion="7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3">
    <s v="ThisWorkbookDataModel"/>
    <s v="{[CF].[RPvsTP].&amp;}"/>
    <s v="{[CF].[BU].[All]}"/>
  </metadataStrings>
  <mdxMetadata count="2">
    <mdx n="0" f="s">
      <ms ns="1" c="0"/>
    </mdx>
    <mdx n="0" f="s">
      <ms ns="2" c="0"/>
    </mdx>
  </mdx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<sst xmlns="http://schemas.openxmlformats.org/spreadsheetml/2006/main" count="16754" uniqueCount="1256">
  <si>
    <t>RPvsTP</t>
  </si>
  <si>
    <t>Weekly CashFlow Forecast</t>
  </si>
  <si>
    <t>Total</t>
  </si>
  <si>
    <t>Overdues</t>
  </si>
  <si>
    <t>01.Incomes Operating Activities</t>
  </si>
  <si>
    <t>02.Payments Operating Activities</t>
  </si>
  <si>
    <t>03.Net Cash Flow Operating Activities</t>
  </si>
  <si>
    <t>Week 1</t>
  </si>
  <si>
    <t>04.Incomes Investing Activities</t>
  </si>
  <si>
    <t>05.Payments Investing Activities (CAPEX)</t>
  </si>
  <si>
    <t>06.Net Cash Flow Investing Activities</t>
  </si>
  <si>
    <t>07.Incomes Financing Activities (Loans, Factoring)</t>
  </si>
  <si>
    <t>08.Payments Financing Activities</t>
  </si>
  <si>
    <t>09.Net Cash Flow Financing Activities</t>
  </si>
  <si>
    <t>Week 2</t>
  </si>
  <si>
    <t>12.Week Net Cash Flow</t>
  </si>
  <si>
    <t>Week 3</t>
  </si>
  <si>
    <t>Week 4</t>
  </si>
  <si>
    <t>Week 5</t>
  </si>
  <si>
    <t>Week 6</t>
  </si>
  <si>
    <t>Week 7</t>
  </si>
  <si>
    <t>Week 8</t>
  </si>
  <si>
    <t>BU</t>
  </si>
  <si>
    <t>10.Available Funds</t>
  </si>
  <si>
    <t>11.Credit Funds</t>
  </si>
  <si>
    <t>CF</t>
  </si>
  <si>
    <t>Materials</t>
  </si>
  <si>
    <t>Other</t>
  </si>
  <si>
    <t>Salaries and Social Securities</t>
  </si>
  <si>
    <t>Services</t>
  </si>
  <si>
    <t>Taxes</t>
  </si>
  <si>
    <t>Transport</t>
  </si>
  <si>
    <t>Utilities</t>
  </si>
  <si>
    <t>FX Rate</t>
  </si>
  <si>
    <t>EUR/</t>
  </si>
  <si>
    <t>Available Funds</t>
  </si>
  <si>
    <t>Raiffaisen Bank</t>
  </si>
  <si>
    <t>Orig.Currency</t>
  </si>
  <si>
    <t>EUR</t>
  </si>
  <si>
    <t>Blocked</t>
  </si>
  <si>
    <t>Eurobank</t>
  </si>
  <si>
    <t>Credit Funds</t>
  </si>
  <si>
    <t>Currency</t>
  </si>
  <si>
    <t>Principal</t>
  </si>
  <si>
    <t>Monthly Interest</t>
  </si>
  <si>
    <t>EUR Overdraft</t>
  </si>
  <si>
    <t>BGN Overdraft</t>
  </si>
  <si>
    <t>Receivables Pledge</t>
  </si>
  <si>
    <t>Paid 8 weeks Credit amount</t>
  </si>
  <si>
    <t>End Week 8 Balance Credit</t>
  </si>
  <si>
    <t>TOTAL Credit Funds</t>
  </si>
  <si>
    <t>Beginning Balance</t>
  </si>
  <si>
    <t>Reserve</t>
  </si>
  <si>
    <t>Week Available</t>
  </si>
  <si>
    <t>Incomes</t>
  </si>
  <si>
    <t>Payments</t>
  </si>
  <si>
    <t>Week Net Cash</t>
  </si>
  <si>
    <t>Ending Balance</t>
  </si>
  <si>
    <t>Week</t>
  </si>
  <si>
    <t>ICF</t>
  </si>
  <si>
    <t>OCF</t>
  </si>
  <si>
    <t>Source.Name</t>
  </si>
  <si>
    <t>Контрагент</t>
  </si>
  <si>
    <t>Дата на падеж</t>
  </si>
  <si>
    <t>Валута</t>
  </si>
  <si>
    <t>Сума във Валута</t>
  </si>
  <si>
    <t>В евро остатък за плащане</t>
  </si>
  <si>
    <t>TODAY</t>
  </si>
  <si>
    <t>Monday</t>
  </si>
  <si>
    <t>WEEK</t>
  </si>
  <si>
    <t>GROUP</t>
  </si>
  <si>
    <t>SUBGROUP</t>
  </si>
  <si>
    <t>TYPE</t>
  </si>
  <si>
    <t>Income</t>
  </si>
  <si>
    <t>Основание</t>
  </si>
  <si>
    <t>Допълнително основание</t>
  </si>
  <si>
    <t>Дата</t>
  </si>
  <si>
    <t>Очакван или докуминтиран разход</t>
  </si>
  <si>
    <t>Week adjusments</t>
  </si>
  <si>
    <t>Основни материали</t>
  </si>
  <si>
    <t>Спомагателни материали</t>
  </si>
  <si>
    <t>Режийни Други</t>
  </si>
  <si>
    <t>Режийни Газ</t>
  </si>
  <si>
    <t>Услуги по договор - абонаментно обслужване</t>
  </si>
  <si>
    <t>Режийни Ток</t>
  </si>
  <si>
    <t>Транспортни услуги</t>
  </si>
  <si>
    <t>Машинни части и ел.материали</t>
  </si>
  <si>
    <t>Олова и оловни сплави</t>
  </si>
  <si>
    <t>Капитални проекти</t>
  </si>
  <si>
    <t>Други</t>
  </si>
  <si>
    <t>Лизинги и Лихви</t>
  </si>
  <si>
    <t>Наеми</t>
  </si>
  <si>
    <t>Покупка на оборудване</t>
  </si>
  <si>
    <t>Банкови кредити плащания</t>
  </si>
  <si>
    <t>Заплати</t>
  </si>
  <si>
    <t>Осигуровки</t>
  </si>
  <si>
    <t>ДДС,ДДФЛ</t>
  </si>
  <si>
    <t>Корпоративен данък</t>
  </si>
  <si>
    <t>Основни материали - общи</t>
  </si>
  <si>
    <t>Основни материали - стартерни батерии</t>
  </si>
  <si>
    <t>Покупка на друго оборудване и други ДМА</t>
  </si>
  <si>
    <t>Спомагателни материалии - стационарни батерии</t>
  </si>
  <si>
    <t>Транспортни услуги - международен транспорт</t>
  </si>
  <si>
    <t>Строително ремонтни работи</t>
  </si>
  <si>
    <t>Транспортни услуги - вътрешен транспорт</t>
  </si>
  <si>
    <t>Ремонт/поддръжка</t>
  </si>
  <si>
    <t xml:space="preserve">Лихви, лизинги, застраховки, </t>
  </si>
  <si>
    <t>Спомагателни материалии - общи</t>
  </si>
  <si>
    <t>ДДС на митница</t>
  </si>
  <si>
    <t>Спомагателни материалии - стартерни батерии</t>
  </si>
  <si>
    <t>Реклама</t>
  </si>
  <si>
    <t>Лихви</t>
  </si>
  <si>
    <t>Основни материали - стационарни батерии</t>
  </si>
  <si>
    <t>Олово</t>
  </si>
  <si>
    <t>Акум. Отпадни</t>
  </si>
  <si>
    <t>Реагенти</t>
  </si>
  <si>
    <t>Други разходи</t>
  </si>
  <si>
    <t>Услуги Други</t>
  </si>
  <si>
    <t>Услуги по договор</t>
  </si>
  <si>
    <t>Газ</t>
  </si>
  <si>
    <t>Лизингова вноска и лихва</t>
  </si>
  <si>
    <t>Главница Заем</t>
  </si>
  <si>
    <t>Лизингова вноска, лихва</t>
  </si>
  <si>
    <t>ДДС</t>
  </si>
  <si>
    <t>Митнически такси</t>
  </si>
  <si>
    <t>Осигуровки Заплати</t>
  </si>
  <si>
    <t>Електричество</t>
  </si>
  <si>
    <t>Концентрат</t>
  </si>
  <si>
    <t>Other Services</t>
  </si>
  <si>
    <t>Documented</t>
  </si>
  <si>
    <t>Scrap Batteries</t>
  </si>
  <si>
    <t>Transportation Services</t>
  </si>
  <si>
    <t>Reagents</t>
  </si>
  <si>
    <t>Raw Lead</t>
  </si>
  <si>
    <t>Gas</t>
  </si>
  <si>
    <t>Other Taxes</t>
  </si>
  <si>
    <t>Electricity</t>
  </si>
  <si>
    <t>Interest</t>
  </si>
  <si>
    <t>Salaries</t>
  </si>
  <si>
    <t>Lease Payments</t>
  </si>
  <si>
    <t>Custom Taxes</t>
  </si>
  <si>
    <t>Rent</t>
  </si>
  <si>
    <t>Purchases of Equipment</t>
  </si>
  <si>
    <t>Social Security</t>
  </si>
  <si>
    <t>Other Lead Containing</t>
  </si>
  <si>
    <t>Capital Projects</t>
  </si>
  <si>
    <t xml:space="preserve">Materials </t>
  </si>
  <si>
    <t xml:space="preserve"> Lead and lead alloys</t>
  </si>
  <si>
    <t xml:space="preserve">Transport </t>
  </si>
  <si>
    <t xml:space="preserve"> Primary</t>
  </si>
  <si>
    <t xml:space="preserve">Services </t>
  </si>
  <si>
    <t xml:space="preserve"> Secondary</t>
  </si>
  <si>
    <t xml:space="preserve">CAPEX </t>
  </si>
  <si>
    <t xml:space="preserve"> International</t>
  </si>
  <si>
    <t xml:space="preserve">Other </t>
  </si>
  <si>
    <t xml:space="preserve"> Domestic</t>
  </si>
  <si>
    <t xml:space="preserve">Salaries and Social Securities </t>
  </si>
  <si>
    <t xml:space="preserve"> Subscription Contracts</t>
  </si>
  <si>
    <t xml:space="preserve">Taxes </t>
  </si>
  <si>
    <t xml:space="preserve"> Advertising</t>
  </si>
  <si>
    <t xml:space="preserve">Utilities </t>
  </si>
  <si>
    <t xml:space="preserve"> Bonuses</t>
  </si>
  <si>
    <t xml:space="preserve">Loans </t>
  </si>
  <si>
    <t xml:space="preserve"> Insurance</t>
  </si>
  <si>
    <t xml:space="preserve">Leases </t>
  </si>
  <si>
    <t xml:space="preserve"> Service and Maintenance</t>
  </si>
  <si>
    <t xml:space="preserve"> Spare Parts</t>
  </si>
  <si>
    <t xml:space="preserve"> Rent</t>
  </si>
  <si>
    <t>Бонуси</t>
  </si>
  <si>
    <t xml:space="preserve"> Other</t>
  </si>
  <si>
    <t>Застраховки</t>
  </si>
  <si>
    <t xml:space="preserve"> Salary</t>
  </si>
  <si>
    <t xml:space="preserve"> Social Securities</t>
  </si>
  <si>
    <t xml:space="preserve"> Taxes</t>
  </si>
  <si>
    <t xml:space="preserve"> VAT</t>
  </si>
  <si>
    <t xml:space="preserve"> Custom Taxes</t>
  </si>
  <si>
    <t xml:space="preserve"> CIT</t>
  </si>
  <si>
    <t xml:space="preserve"> Product Tax</t>
  </si>
  <si>
    <t>Такси</t>
  </si>
  <si>
    <t xml:space="preserve"> Bank Fees</t>
  </si>
  <si>
    <t xml:space="preserve"> ДДС за внасяне</t>
  </si>
  <si>
    <t xml:space="preserve"> Production Equipment</t>
  </si>
  <si>
    <t>Мита и такси</t>
  </si>
  <si>
    <t xml:space="preserve"> Other Equipment and DMA</t>
  </si>
  <si>
    <t xml:space="preserve"> Construction works</t>
  </si>
  <si>
    <t xml:space="preserve"> Capital Projects</t>
  </si>
  <si>
    <t>Продуктова такса</t>
  </si>
  <si>
    <t xml:space="preserve"> Gas</t>
  </si>
  <si>
    <t>Банкови такси</t>
  </si>
  <si>
    <t xml:space="preserve"> Electricity</t>
  </si>
  <si>
    <t>Покупка на производствено оборудване</t>
  </si>
  <si>
    <t xml:space="preserve"> Principal</t>
  </si>
  <si>
    <t xml:space="preserve"> Interest</t>
  </si>
  <si>
    <t xml:space="preserve"> Leases</t>
  </si>
  <si>
    <t xml:space="preserve"> Raw Lead</t>
  </si>
  <si>
    <t xml:space="preserve"> Scrap Batteries</t>
  </si>
  <si>
    <t xml:space="preserve"> Concetrate</t>
  </si>
  <si>
    <t xml:space="preserve"> Other Lead Containing</t>
  </si>
  <si>
    <t>Главница</t>
  </si>
  <si>
    <t xml:space="preserve"> Reagents</t>
  </si>
  <si>
    <t xml:space="preserve"> Other Taxes</t>
  </si>
  <si>
    <t xml:space="preserve"> Other Services</t>
  </si>
  <si>
    <t xml:space="preserve"> Transport</t>
  </si>
  <si>
    <t>Митнически сборове</t>
  </si>
  <si>
    <t>Строителни и ремонтни работи, поддръжка</t>
  </si>
  <si>
    <t>Други оловни</t>
  </si>
  <si>
    <t>Данъци Други</t>
  </si>
  <si>
    <t>Лихва Заем</t>
  </si>
  <si>
    <t>01.Week1.Incomes Operating Activities</t>
  </si>
  <si>
    <t>02.Week1.Payments Operating Activities</t>
  </si>
  <si>
    <t>03.Week1.Net Cash Flow Operating Activities</t>
  </si>
  <si>
    <t>04.Week1.Incomes Investing Activities</t>
  </si>
  <si>
    <t>05.Week1.Payments Investing Activities (CAPEX)</t>
  </si>
  <si>
    <t>06.Week1.Net Cash Flow Investing Activities</t>
  </si>
  <si>
    <t>07.Week1.Incomes Financing Activities (Loans, Factoring)</t>
  </si>
  <si>
    <t>08.Week1.Payments Financing Activities</t>
  </si>
  <si>
    <t>09.Week1.Net Cash Flow Financing Activities</t>
  </si>
  <si>
    <t>10.Week1.Available Funds</t>
  </si>
  <si>
    <t>11.Week1.Credit Funds</t>
  </si>
  <si>
    <t>01.Week2.Incomes Operating Activities</t>
  </si>
  <si>
    <t>02.Week2.Payments Operating Activities</t>
  </si>
  <si>
    <t>03.Week2.Net Cash Flow Operating Activities</t>
  </si>
  <si>
    <t>04.Week2.Incomes Investing Activities</t>
  </si>
  <si>
    <t>05.Week2.Payments Investing Activities (CAPEX)</t>
  </si>
  <si>
    <t>06.Week2.Net Cash Flow Investing Activities</t>
  </si>
  <si>
    <t>07.Week2.Incomes Financing Activities (Loans, Factoring)</t>
  </si>
  <si>
    <t>08.Week2.Payments Financing Activities</t>
  </si>
  <si>
    <t>09.Week2.Net Cash Flow Financing Activities</t>
  </si>
  <si>
    <t>10.Week2.Available Funds</t>
  </si>
  <si>
    <t>11.Week2.Credit Funds</t>
  </si>
  <si>
    <t>01.Week3.Incomes Operating Activities</t>
  </si>
  <si>
    <t>02.Week3.Payments Operating Activities</t>
  </si>
  <si>
    <t>03.Week3.Net Cash Flow Operating Activities</t>
  </si>
  <si>
    <t>04.Week3.Incomes Investing Activities</t>
  </si>
  <si>
    <t>05.Week3.Payments Investing Activities (CAPEX)</t>
  </si>
  <si>
    <t>06.Week3.Net Cash Flow Investing Activities</t>
  </si>
  <si>
    <t>07.Week3.Incomes Financing Activities (Loans, Factoring)</t>
  </si>
  <si>
    <t>08.Week3.Payments Financing Activities</t>
  </si>
  <si>
    <t>09.Week3.Net Cash Flow Financing Activities</t>
  </si>
  <si>
    <t>10.Week3.Available Funds</t>
  </si>
  <si>
    <t>11.Week3.Credit Funds</t>
  </si>
  <si>
    <t>01.Week4.Incomes Operating Activities</t>
  </si>
  <si>
    <t>02.Week4.Payments Operating Activities</t>
  </si>
  <si>
    <t>03.Week4.Net Cash Flow Operating Activities</t>
  </si>
  <si>
    <t>04.Week4.Incomes Investing Activities</t>
  </si>
  <si>
    <t>05.Week4.Payments Investing Activities (CAPEX)</t>
  </si>
  <si>
    <t>06.Week4.Net Cash Flow Investing Activities</t>
  </si>
  <si>
    <t>07.Week4.Incomes Financing Activities (Loans, Factoring)</t>
  </si>
  <si>
    <t>08.Week4.Payments Financing Activities</t>
  </si>
  <si>
    <t>09.Week4.Net Cash Flow Financing Activities</t>
  </si>
  <si>
    <t>10.Week4.Available Funds</t>
  </si>
  <si>
    <t>11.Week4.Credit Funds</t>
  </si>
  <si>
    <t>01.Week5.Incomes Operating Activities</t>
  </si>
  <si>
    <t>02.Week5.Payments Operating Activities</t>
  </si>
  <si>
    <t>03.Week5.Net Cash Flow Operating Activities</t>
  </si>
  <si>
    <t>04.Week5.Incomes Investing Activities</t>
  </si>
  <si>
    <t>05.Week5.Payments Investing Activities (CAPEX)</t>
  </si>
  <si>
    <t>06.Week5.Net Cash Flow Investing Activities</t>
  </si>
  <si>
    <t>07.Week5.Incomes Financing Activities (Loans, Factoring)</t>
  </si>
  <si>
    <t>08.Week5.Payments Financing Activities</t>
  </si>
  <si>
    <t>09.Week5.Net Cash Flow Financing Activities</t>
  </si>
  <si>
    <t>10.Week5.Available Funds</t>
  </si>
  <si>
    <t>11.Week5.Credit Funds</t>
  </si>
  <si>
    <t>01.Week6.Incomes Operating Activities</t>
  </si>
  <si>
    <t>02.Week6.Payments Operating Activities</t>
  </si>
  <si>
    <t>03.Week6.Net Cash Flow Operating Activities</t>
  </si>
  <si>
    <t>04.Week6.Incomes Investing Activities</t>
  </si>
  <si>
    <t>05.Week6.Payments Investing Activities (CAPEX)</t>
  </si>
  <si>
    <t>06.Week6.Net Cash Flow Investing Activities</t>
  </si>
  <si>
    <t>07.Week6.Incomes Financing Activities (Loans, Factoring)</t>
  </si>
  <si>
    <t>08.Week6.Payments Financing Activities</t>
  </si>
  <si>
    <t>09.Week6.Net Cash Flow Financing Activities</t>
  </si>
  <si>
    <t>10.Week6.Available Funds</t>
  </si>
  <si>
    <t>11.Week6.Credit Funds</t>
  </si>
  <si>
    <t>01.Week7.Incomes Operating Activities</t>
  </si>
  <si>
    <t>02.Week7.Payments Operating Activities</t>
  </si>
  <si>
    <t>03.Week7.Net Cash Flow Operating Activities</t>
  </si>
  <si>
    <t>04.Week7.Incomes Investing Activities</t>
  </si>
  <si>
    <t>05.Week7.Payments Investing Activities (CAPEX)</t>
  </si>
  <si>
    <t>06.Week7.Net Cash Flow Investing Activities</t>
  </si>
  <si>
    <t>07.Week7.Incomes Financing Activities (Loans, Factoring)</t>
  </si>
  <si>
    <t>08.Week7.Payments Financing Activities</t>
  </si>
  <si>
    <t>09.Week7.Net Cash Flow Financing Activities</t>
  </si>
  <si>
    <t>10.Week7.Available Funds</t>
  </si>
  <si>
    <t>11.Week7.Credit Funds</t>
  </si>
  <si>
    <t>01.Week8.Incomes Operating Activities</t>
  </si>
  <si>
    <t>02.Week8.Payments Operating Activities</t>
  </si>
  <si>
    <t>03.Week8.Net Cash Flow Operating Activities</t>
  </si>
  <si>
    <t>04.Week8.Incomes Investing Activities</t>
  </si>
  <si>
    <t>05.Week8.Payments Investing Activities (CAPEX)</t>
  </si>
  <si>
    <t>06.Week8.Net Cash Flow Investing Activities</t>
  </si>
  <si>
    <t>07.Week8.Incomes Financing Activities (Loans, Factoring)</t>
  </si>
  <si>
    <t>08.Week8.Payments Financing Activities</t>
  </si>
  <si>
    <t>09.Week8.Net Cash Flow Financing Activities</t>
  </si>
  <si>
    <t>10.Week8.Available Funds</t>
  </si>
  <si>
    <t>11.Week8.Credit Funds</t>
  </si>
  <si>
    <t>12.Week1.Net Cash Flow</t>
  </si>
  <si>
    <t>12.Week2.Net Cash Flow</t>
  </si>
  <si>
    <t>12.Week3.Net Cash Flow</t>
  </si>
  <si>
    <t>12.Week4.Net Cash Flow</t>
  </si>
  <si>
    <t>12.Week5.Net Cash Flow</t>
  </si>
  <si>
    <t>12.Week6.Net Cash Flow</t>
  </si>
  <si>
    <t>12.Week7.Net Cash Flow</t>
  </si>
  <si>
    <t>12.Week8.Net Cash Flow</t>
  </si>
  <si>
    <t>12.Overdues Net Cash Flow</t>
  </si>
  <si>
    <t>11.Overdues.Credit Funds</t>
  </si>
  <si>
    <t>10.Overdues.Available Funds</t>
  </si>
  <si>
    <t>09.Overdues.Net Cash Flow Financing Activities</t>
  </si>
  <si>
    <t>08.Overdues.Payments Financing Activities</t>
  </si>
  <si>
    <t>07.Overdues.Incomes Financing Activities (Loans, Factoring)</t>
  </si>
  <si>
    <t>06.Overdues.Net Cash Flow Investing Activities</t>
  </si>
  <si>
    <t>05.Overdues.Payments Investing Activities (CAPEX)</t>
  </si>
  <si>
    <t>04.Overdues.Incomes Investing Activities</t>
  </si>
  <si>
    <t>03.Overdues.Net Cash Flow Operating Activities</t>
  </si>
  <si>
    <t>02.Overdues.Payments Operating Activities</t>
  </si>
  <si>
    <t>01.Overdues.Incomes Operating Activities</t>
  </si>
  <si>
    <t>Running Net Cash Flow</t>
  </si>
  <si>
    <t>VAT</t>
  </si>
  <si>
    <t>TOTAL EUR</t>
  </si>
  <si>
    <t>Ending Total Credit+Available</t>
  </si>
  <si>
    <t>0</t>
  </si>
  <si>
    <t>Starter</t>
  </si>
  <si>
    <t/>
  </si>
  <si>
    <t>DSK Bank</t>
  </si>
  <si>
    <t>Loans</t>
  </si>
  <si>
    <t>Заем</t>
  </si>
  <si>
    <t>Given loan</t>
  </si>
  <si>
    <t>YU Monbat</t>
  </si>
  <si>
    <t>W04</t>
  </si>
  <si>
    <t>W05</t>
  </si>
  <si>
    <t>W06</t>
  </si>
  <si>
    <t>W07</t>
  </si>
  <si>
    <t>W08</t>
  </si>
  <si>
    <t>Lead and lead alloys</t>
  </si>
  <si>
    <t>W09</t>
  </si>
  <si>
    <t>W10</t>
  </si>
  <si>
    <t>W11</t>
  </si>
  <si>
    <t>PERSONNEL  NOUR</t>
  </si>
  <si>
    <t>TND</t>
  </si>
  <si>
    <t>SND</t>
  </si>
  <si>
    <t>FAKHREDDINE SAKYES</t>
  </si>
  <si>
    <t>STATION TOTAL KAMEL EL BACH</t>
  </si>
  <si>
    <t>CHEBBI BATT</t>
  </si>
  <si>
    <t>JALELEDDINE B SALEM ZERELLI</t>
  </si>
  <si>
    <t>BRAHIM BEN MOHAMED MEDDEB</t>
  </si>
  <si>
    <t>SOCIETE AUTOS PIECES</t>
  </si>
  <si>
    <t>BOUAZIZ SLAH</t>
  </si>
  <si>
    <t>STE TIME</t>
  </si>
  <si>
    <t>STE SEGOR</t>
  </si>
  <si>
    <t>LES PIERRES DU NORD</t>
  </si>
  <si>
    <t>STE LAND'OR</t>
  </si>
  <si>
    <t>STE HARECH TRANS.TERRESTRE</t>
  </si>
  <si>
    <t>STE.TRANSPOPT PAR PIPE LINE</t>
  </si>
  <si>
    <t>SOCIETE DE ROUTE ET BATIMENT</t>
  </si>
  <si>
    <t>LES VIGNERONS DE CARTHAGE</t>
  </si>
  <si>
    <t>STE ATLAS AUTO</t>
  </si>
  <si>
    <t>SOCIETE M T M</t>
  </si>
  <si>
    <t>STE MED OIL COMPANY</t>
  </si>
  <si>
    <t>STE EL FATH</t>
  </si>
  <si>
    <t>STE AGRODIS</t>
  </si>
  <si>
    <t>STE FAB. BETON-SELECT BETON</t>
  </si>
  <si>
    <t>ENTREPRISE BOUDOKHAN MOKHTAR</t>
  </si>
  <si>
    <t>STE TRAVAUX DU NORD</t>
  </si>
  <si>
    <t>CLIENT PASSAGER ASJ</t>
  </si>
  <si>
    <t>CLIENT PASSAGER - MEGRINE</t>
  </si>
  <si>
    <t>CLIENT SG</t>
  </si>
  <si>
    <t>AJMI  LAAROUSSI</t>
  </si>
  <si>
    <t>HASSEN ABDELHAKIM B FREDJ</t>
  </si>
  <si>
    <t>OTD ESSALAMA</t>
  </si>
  <si>
    <t>MOHAMMED BEN NOURI MSAKNI</t>
  </si>
  <si>
    <t>TAHER BEN AMOR MAHJOUBI</t>
  </si>
  <si>
    <t>MOHAMED ALI BEN ANAS B.ZINA</t>
  </si>
  <si>
    <t>FOURATI MOHAMED</t>
  </si>
  <si>
    <t>STE F &amp; A  PIECE  AUTO</t>
  </si>
  <si>
    <t>CODULIP</t>
  </si>
  <si>
    <t>AMAL SALEM</t>
  </si>
  <si>
    <t>CLIENT SG - SFAX</t>
  </si>
  <si>
    <t>HAKIM BEN SADOK KHEMIS</t>
  </si>
  <si>
    <t>EQUIP. AUTOS MOKNINE</t>
  </si>
  <si>
    <t>JAADI MONCEF</t>
  </si>
  <si>
    <t>SAADI ABDALLAH</t>
  </si>
  <si>
    <t>HAMDA MALEK BEN JILANI</t>
  </si>
  <si>
    <t>SELMI HANEN BT ALI</t>
  </si>
  <si>
    <t>BEN KHALED MOHSEN</t>
  </si>
  <si>
    <t>HAMIDA MOHSEN BEN HASSINE</t>
  </si>
  <si>
    <t>STE AL HAMD PIECE AUTO</t>
  </si>
  <si>
    <t>STE LIZIDI ACCESSOIRES AUTOS</t>
  </si>
  <si>
    <t>STE GENERAL BETON</t>
  </si>
  <si>
    <t>CLIENT PASSAGER - SOUSSE</t>
  </si>
  <si>
    <t>CLIENT SG  SOUSSE</t>
  </si>
  <si>
    <t>STE RESSIFI DES PIECES AUTOS</t>
  </si>
  <si>
    <t>KHALFALLAH MILOUD B MOHAMED</t>
  </si>
  <si>
    <t>CLIENT PASSAGER - GABES</t>
  </si>
  <si>
    <t>WALID BEN LAID GHARBI</t>
  </si>
  <si>
    <t>EBDELLI WALID BEN NASSER</t>
  </si>
  <si>
    <t>ARBI BEN ALIU GHARBI</t>
  </si>
  <si>
    <t>ALIBI YASSMINA BENT FARHAT</t>
  </si>
  <si>
    <t>STE GENERALE AUTO DU SUD</t>
  </si>
  <si>
    <t>HAJJI MALEK BEN MED LAID</t>
  </si>
  <si>
    <t>BELLIL MED FADHEL B.HAMMOUDA</t>
  </si>
  <si>
    <t>HOUSSAMEDDINE CHORFI</t>
  </si>
  <si>
    <t>ELKHALDI ANIS B MED LAKHDHAR</t>
  </si>
  <si>
    <t>SALEM B.ABDELLAZIZ BELHASSEN</t>
  </si>
  <si>
    <t>CLIENT PASSAGER - GAFSA</t>
  </si>
  <si>
    <t>STE MARIEM AGRICOLE</t>
  </si>
  <si>
    <t>STE AOULED KHDHIRI SARL</t>
  </si>
  <si>
    <t>JALEL BEN TAHER BEN GUIDER</t>
  </si>
  <si>
    <t>MANSOURI OM EZZINE BENT ALI</t>
  </si>
  <si>
    <t>WAHID BEN BCHIR SAIDI</t>
  </si>
  <si>
    <t>OUERGHI MOUNIR B ABDELMAJID</t>
  </si>
  <si>
    <t>AMMARI BRAHIM B AHMED</t>
  </si>
  <si>
    <t>CLIENT PASSAGER JENDOUBA</t>
  </si>
  <si>
    <t>SOCIETE MAGASIN GENERAL</t>
  </si>
  <si>
    <t>GUIZANI FETHI</t>
  </si>
  <si>
    <t>SOCIETE SAMI CHERIF</t>
  </si>
  <si>
    <t>HEDI ELHADEF  ( AGIL )</t>
  </si>
  <si>
    <t>STE. COMMERCIALE DES PIECES</t>
  </si>
  <si>
    <t>JAMEL BEN HEDI BEN KHSIB</t>
  </si>
  <si>
    <t>ALI BEN BRAHIM HAMMAMI</t>
  </si>
  <si>
    <t>STE.CARRIERE B.M'BAREK &amp;CIE</t>
  </si>
  <si>
    <t>SOCIETE NOUVELLE DE BOISSONS</t>
  </si>
  <si>
    <t>STE AFRIQUE AUTO</t>
  </si>
  <si>
    <t>COMPAGNIE TNNE DE NAVIG.</t>
  </si>
  <si>
    <t>STE BEN MESSAOUD FRERES</t>
  </si>
  <si>
    <t>TENNE DE PEINTURES-ASTRAL</t>
  </si>
  <si>
    <t>STE DES PROD. SIDERURGIQUES</t>
  </si>
  <si>
    <t>STE TNNE DE BISCUIT SAIDA</t>
  </si>
  <si>
    <t>INTERMETAL</t>
  </si>
  <si>
    <t>STE AGILI TRANSPORT</t>
  </si>
  <si>
    <t>STE SAMFI</t>
  </si>
  <si>
    <t>STE TAHA TRAVAUX PUBLICS</t>
  </si>
  <si>
    <t>STE AMARA RAPIDES SERVICES</t>
  </si>
  <si>
    <t>STE.GALVAN.TRANSPORT.METAUX</t>
  </si>
  <si>
    <t>SOCIETE CHAABANE ET CIE</t>
  </si>
  <si>
    <t>AMMAR BEN HOUCINE</t>
  </si>
  <si>
    <t>SIRAJ BEN ZINA</t>
  </si>
  <si>
    <t>FATHI BEN FRADJ AZOUZI</t>
  </si>
  <si>
    <t>MOUNIR AROUS</t>
  </si>
  <si>
    <t>OTD CHAAL</t>
  </si>
  <si>
    <t>STE MEMMI-AUTO ET COMPAGNIES</t>
  </si>
  <si>
    <t>STE KACEM ET FRERES</t>
  </si>
  <si>
    <t>KHLIFI ACHREF BEN SAIYED</t>
  </si>
  <si>
    <t>STE EL AMANA PIECES AUTOS</t>
  </si>
  <si>
    <t>TAIEB GHRIBI</t>
  </si>
  <si>
    <t>MAKREM BEN MED HCINE KHILA</t>
  </si>
  <si>
    <t>HEDI BEN MOHAMED GUENBRI</t>
  </si>
  <si>
    <t>STE BOUAOUAJA PCES .RECHANGE</t>
  </si>
  <si>
    <t>KHALED SALLAY</t>
  </si>
  <si>
    <t>JILANI BEN AHMED CHNINA</t>
  </si>
  <si>
    <t>STE GENERALE AGRICOLE</t>
  </si>
  <si>
    <t>EZZINE MED RAOUF B.ABDERAOUF</t>
  </si>
  <si>
    <t>STE GLE DE COMMERCE PIECES</t>
  </si>
  <si>
    <t>CLIENT PASSAGER GAFSA</t>
  </si>
  <si>
    <t>STE PLUS SERVICES "S P S A"</t>
  </si>
  <si>
    <t>KOUKI FAOUZI BEN MILED</t>
  </si>
  <si>
    <t>MANSOURI ABDELMAJID BEN MED</t>
  </si>
  <si>
    <t>STE BEN BRAHIM  " SBB "</t>
  </si>
  <si>
    <t>SOCIETE ENNAJAH</t>
  </si>
  <si>
    <t>CENTRALE MAGASIN GENERAL</t>
  </si>
  <si>
    <t>SOCIETE ENNAJAH DES SERVICES</t>
  </si>
  <si>
    <t>STE SACOPA</t>
  </si>
  <si>
    <t>JALEL BEN AHMED EL GABSI</t>
  </si>
  <si>
    <t>STE AFRICA DES PIECES AUTOS</t>
  </si>
  <si>
    <t>STE MDIALE PCE AUTOMOBILES</t>
  </si>
  <si>
    <t>STE LINA AUTO</t>
  </si>
  <si>
    <t>LAHBIB HAMDI</t>
  </si>
  <si>
    <t>S. A. M.</t>
  </si>
  <si>
    <t>S.I.T.E.P.</t>
  </si>
  <si>
    <t>STE HAMMAMI TRANSPORT</t>
  </si>
  <si>
    <t>STE TUN.DES BOISSONS DU NORD</t>
  </si>
  <si>
    <t>M O N O G R O S</t>
  </si>
  <si>
    <t>T U N I C O M</t>
  </si>
  <si>
    <t>STUFEME</t>
  </si>
  <si>
    <t>POULINA GROUP HOLDING</t>
  </si>
  <si>
    <t>STE TECH.INDUST.COMMERCIALE</t>
  </si>
  <si>
    <t>SO IN DI</t>
  </si>
  <si>
    <t>SOCIETE MAGHREBINE DES</t>
  </si>
  <si>
    <t>STE CARTHAGO</t>
  </si>
  <si>
    <t>SOCIETE AGRICOLE DICK</t>
  </si>
  <si>
    <t>BAAZAOUI SALAH</t>
  </si>
  <si>
    <t>FERJANI FATHALLAH</t>
  </si>
  <si>
    <t>ANIS BEN KHALIPHA RHAIEM</t>
  </si>
  <si>
    <t>ELAYEB SALEM BEN MUSTAPHA</t>
  </si>
  <si>
    <t>BEN NACEUR MED TAHAR B ALI</t>
  </si>
  <si>
    <t>AYADI FOURATI</t>
  </si>
  <si>
    <t>DOUIK PIECES AUTOS</t>
  </si>
  <si>
    <t>STE CENTRE NAOUALI SERVICES</t>
  </si>
  <si>
    <t>MATHLOUTHI WALID B ABDLWAHEB</t>
  </si>
  <si>
    <t>LA PIECE EURO-JAPONAISE</t>
  </si>
  <si>
    <t>FETHI MAALOUL</t>
  </si>
  <si>
    <t>ETS SALAH KOTNI 2</t>
  </si>
  <si>
    <t>MABROUK BEN SALAH HAMMOURI</t>
  </si>
  <si>
    <t>BAHRI GNAOUI</t>
  </si>
  <si>
    <t>SLAMA SAID</t>
  </si>
  <si>
    <t>EZZEDDINE LETIFI</t>
  </si>
  <si>
    <t>MOHAMED NACEUR ABDELLI</t>
  </si>
  <si>
    <t>GHARBI ELHABIB B AHMED</t>
  </si>
  <si>
    <t>MISSAOUI RIBEH BENT ARBI</t>
  </si>
  <si>
    <t>LOTFI BADRI BEN MESSOUD</t>
  </si>
  <si>
    <t>BACHTA MED NIZAR BEN AHMED</t>
  </si>
  <si>
    <t>BENTORKIA BRAHIM BN ABDALLAH</t>
  </si>
  <si>
    <t>DAIKHI ZINA BENT ABDALLAH</t>
  </si>
  <si>
    <t>MAKREM ZAMMALI</t>
  </si>
  <si>
    <t>SOCIETE DE NUTRITION ANIMALE</t>
  </si>
  <si>
    <t>SOCIETE SABA</t>
  </si>
  <si>
    <t>TRANSPOOL</t>
  </si>
  <si>
    <t>STE LUMIERE TRANSPORT</t>
  </si>
  <si>
    <t>CHIMICOULEURS</t>
  </si>
  <si>
    <t>COMPT.IND.ET FOUR.AUTOS CIFA</t>
  </si>
  <si>
    <t>NOUREDDINE ZOUCH</t>
  </si>
  <si>
    <t>AZOUNA MUSTAPHA</t>
  </si>
  <si>
    <t>CHAMAKHI BECHIR</t>
  </si>
  <si>
    <t>MAISON ROULT &amp; PNEU.</t>
  </si>
  <si>
    <t>OUN ALLAH SALAHEDDINE</t>
  </si>
  <si>
    <t>ALI YAHYAOUI</t>
  </si>
  <si>
    <t>CHAMAKHI YOUSSEF</t>
  </si>
  <si>
    <t>BEJI CHEDLY</t>
  </si>
  <si>
    <t>STE GLE DE FOURNITURE</t>
  </si>
  <si>
    <t>STE MANEL AUTO-SOMA-</t>
  </si>
  <si>
    <t>COMPTOIR METOUIEN AUTOMOBILE</t>
  </si>
  <si>
    <t>IMED BEN ZEKRI</t>
  </si>
  <si>
    <t>STE PIECES RECH.EUROPEENNES</t>
  </si>
  <si>
    <t>EQUIPEMENT VOITURES    [EVE]</t>
  </si>
  <si>
    <t>MATERIELS POIDS LOURDS</t>
  </si>
  <si>
    <t>MONDHER MEFTAH</t>
  </si>
  <si>
    <t>STE HADJ AUTO</t>
  </si>
  <si>
    <t>ETABLISSEMENT DABOUSSI</t>
  </si>
  <si>
    <t>LES HERITIERS AHMED EL KATEB</t>
  </si>
  <si>
    <t>NAIM BERRICH</t>
  </si>
  <si>
    <t>MANAI WAHID</t>
  </si>
  <si>
    <t>SOCIETE AGRI MAN</t>
  </si>
  <si>
    <t>STE UNIVSEL AUTOMOTIVES PART</t>
  </si>
  <si>
    <t>BEN SALEM MALIKA</t>
  </si>
  <si>
    <t>GENERALE ELECT.AUTOMOBILE</t>
  </si>
  <si>
    <t>STE PIECES.RECH.FRANCAISE</t>
  </si>
  <si>
    <t>STE TUN.PCE.RECH.ALM.SOTUPRA</t>
  </si>
  <si>
    <t>STE ESPACE.ARTS.DECOR.FER</t>
  </si>
  <si>
    <t>AMENI DES PIECES DETACHEES</t>
  </si>
  <si>
    <t>MARSA BATTERIES</t>
  </si>
  <si>
    <t>STE ALLO MECANO</t>
  </si>
  <si>
    <t>NABLI AUTO</t>
  </si>
  <si>
    <t>STE OLYMPIA CAR</t>
  </si>
  <si>
    <t>STE BEST BATTERIE</t>
  </si>
  <si>
    <t>STE COMPTOIR VOITURE MODERNE</t>
  </si>
  <si>
    <t xml:space="preserve">    S M T V</t>
  </si>
  <si>
    <t xml:space="preserve">    SOGEPIA</t>
  </si>
  <si>
    <t xml:space="preserve">           SO CO TEM</t>
  </si>
  <si>
    <t>STE SOCOFA</t>
  </si>
  <si>
    <t>ETS.BEN JOMAA AUTOS</t>
  </si>
  <si>
    <t>BECHIR BOUCEDRA</t>
  </si>
  <si>
    <t>CHENIB MOHAMED- ESSAYARA</t>
  </si>
  <si>
    <t>SOCIETE CEPA</t>
  </si>
  <si>
    <t>M P R- ESSID LASSAAD</t>
  </si>
  <si>
    <t>STE MATEUR QUINC [SOGEMAQ]</t>
  </si>
  <si>
    <t>ESSAIED SALAH</t>
  </si>
  <si>
    <t>STE COMPT EQUIP AUTOS</t>
  </si>
  <si>
    <t>CHEDLY AOUINI</t>
  </si>
  <si>
    <t>STE  COMPTOIR CYRINE-MARIEM</t>
  </si>
  <si>
    <t>AMOR BEN ABDRAHMENE BIBANI</t>
  </si>
  <si>
    <t>AMEL ZGUIDENE EP SADFI</t>
  </si>
  <si>
    <t>NOUREDDINE CHENIB</t>
  </si>
  <si>
    <t>SOCIETE DRIDI AUTO (SDA)</t>
  </si>
  <si>
    <t>MONCEF ZARRAGA</t>
  </si>
  <si>
    <t>COMPTOIR PIECES AUTO ET</t>
  </si>
  <si>
    <t>KHALED DRIDI</t>
  </si>
  <si>
    <t>SOCIETE SOPI</t>
  </si>
  <si>
    <t>MOHAMED ZARAGA  Z P A</t>
  </si>
  <si>
    <t>SOCIETE LA DOUCE</t>
  </si>
  <si>
    <t>AUTO ZARGA</t>
  </si>
  <si>
    <t>STE OULED AHMED DE PIECES</t>
  </si>
  <si>
    <t>CHIBANI BEN SALEM TAYEB</t>
  </si>
  <si>
    <t>SOCIETE BOUJNAH</t>
  </si>
  <si>
    <t>STE ARFA AUTO PLUS</t>
  </si>
  <si>
    <t>ABDELKADER MOEZ BEN LAMINE</t>
  </si>
  <si>
    <t>STE JAPAN MOTORS COMPANY</t>
  </si>
  <si>
    <t>STE DOGHRI AL BARAKA</t>
  </si>
  <si>
    <t>SMPA MASMOUDI PIECES AUTOS</t>
  </si>
  <si>
    <t>STE YOSR DE PIECES AUTOS</t>
  </si>
  <si>
    <t>RIGHT CARS</t>
  </si>
  <si>
    <t>SO.CO.PI</t>
  </si>
  <si>
    <t>STE OUBAY DE PIECES</t>
  </si>
  <si>
    <t>AGILI PIECES DETACHEES</t>
  </si>
  <si>
    <t>STE ALBOURAQ PIECES AUTO</t>
  </si>
  <si>
    <t>AOUINI SAFOUANE</t>
  </si>
  <si>
    <t>STE TAHRI STATION SERVICES</t>
  </si>
  <si>
    <t>STE COMPTOIR PCES RCHGS+ELEC</t>
  </si>
  <si>
    <t>STE FREE RENT A CAR</t>
  </si>
  <si>
    <t>MOHSEN ZARAGA</t>
  </si>
  <si>
    <t>COMPTOIR AUTO.SVCES RAPIDES</t>
  </si>
  <si>
    <t>STE ELAMAL PIECS AUTOMOBILES</t>
  </si>
  <si>
    <t>STE GLOBALE BATTERIES DAOUDI</t>
  </si>
  <si>
    <t>CARREFOUR BATTERIES</t>
  </si>
  <si>
    <t>PIECES 9</t>
  </si>
  <si>
    <t>STE KACEM ET FILS " EC "</t>
  </si>
  <si>
    <t>OUERFELI TAEIB</t>
  </si>
  <si>
    <t>STE QUALITY SPARE PARTS</t>
  </si>
  <si>
    <t>STE SPARE PARTS SAHNOUN &amp; CO</t>
  </si>
  <si>
    <t>COMPAGNIE TNNE DE REPRESENT.</t>
  </si>
  <si>
    <t>BEJI FAYCEL</t>
  </si>
  <si>
    <t>STE AUTO SERVICE PLUS</t>
  </si>
  <si>
    <t>STE MEDHIOUB PIECES AUTOS</t>
  </si>
  <si>
    <t>SOCIETE HNIA</t>
  </si>
  <si>
    <t>BEN ALI HAMDI</t>
  </si>
  <si>
    <t>STE SAMI BOUDALI SVICE AUTO</t>
  </si>
  <si>
    <t>RIAHI TAREK B HMIDA B MED</t>
  </si>
  <si>
    <t>STE MUST SERVICES</t>
  </si>
  <si>
    <t>ESSAFI AUTO</t>
  </si>
  <si>
    <t>FIRST AUTOMOTIVE</t>
  </si>
  <si>
    <t>STE PIECES AUTO NAIMA "PAN"</t>
  </si>
  <si>
    <t>AUTO ZONE</t>
  </si>
  <si>
    <t>HICHRI MOHAMED</t>
  </si>
  <si>
    <t>STE SOGESA PLUS</t>
  </si>
  <si>
    <t>STE ROULEMENT SUD</t>
  </si>
  <si>
    <t>HEDI BOUZIRI</t>
  </si>
  <si>
    <t>SOCIETE ZAGHLA FRERES</t>
  </si>
  <si>
    <t>STE ELECTRO-MECANIQUE</t>
  </si>
  <si>
    <t>EL FAIDI MOHAMED NIZAR</t>
  </si>
  <si>
    <t>GARA NABIL BEN BECHIR</t>
  </si>
  <si>
    <t>FETHI MISSAOUI</t>
  </si>
  <si>
    <t>ABDELKADER B YOUSSEF GHARBI</t>
  </si>
  <si>
    <t>MOHAMED BEN MOHAMED SAMIR</t>
  </si>
  <si>
    <t>STE PIECES RECHANGES "SPJA"</t>
  </si>
  <si>
    <t>GROCOMA</t>
  </si>
  <si>
    <t>PROCAR TUNISIE</t>
  </si>
  <si>
    <t>STE CHAABANI AUTOS "S-C-A"</t>
  </si>
  <si>
    <t>BOUZAYENE AUTO</t>
  </si>
  <si>
    <t>JOUINI AUTO " J A "</t>
  </si>
  <si>
    <t>OMEGA PIECES</t>
  </si>
  <si>
    <t>UNIVERS ELECT.AUTOS HOSNI</t>
  </si>
  <si>
    <t>ADEL BEN ACHOUR ATTAYA-MOBIL</t>
  </si>
  <si>
    <t>OUARDA HALLOUMI-TOTAL</t>
  </si>
  <si>
    <t>SAIDA SARRAY VEUVE FENINA</t>
  </si>
  <si>
    <t>MONGI BEN BRAHIM</t>
  </si>
  <si>
    <t>RHIM CHEDLY</t>
  </si>
  <si>
    <t>FATHI NAJJAR</t>
  </si>
  <si>
    <t>STE PETRO-MED SARL</t>
  </si>
  <si>
    <t>TEMANI SADOK</t>
  </si>
  <si>
    <t>NEJI EL JAZI</t>
  </si>
  <si>
    <t>STE AGRI.QUINCAILLERIE  AMEL</t>
  </si>
  <si>
    <t>STE L'HORIZON DE PIECES DE</t>
  </si>
  <si>
    <t>AYMEN BEN HAMMADI BENAMOR</t>
  </si>
  <si>
    <t>STE SAAIDI PIECES  RECHANGE</t>
  </si>
  <si>
    <t>MTIR BEN SASSI HAJRI</t>
  </si>
  <si>
    <t>MAJED BEN MED HAMMAMI</t>
  </si>
  <si>
    <t>NOUREDDINE B MOHAMOUD KNIOUA</t>
  </si>
  <si>
    <t>TAHER KABOUS ROYAL AUTO</t>
  </si>
  <si>
    <t>HAIKEL BEN MOULDI ESSAHLI</t>
  </si>
  <si>
    <t>STE EL MABROUK</t>
  </si>
  <si>
    <t>SOUHEIL TEKAYA</t>
  </si>
  <si>
    <t>STE BOUKHZAR SARL</t>
  </si>
  <si>
    <t>STE EL HAMDI PIECES.RECHANGE</t>
  </si>
  <si>
    <t>STE BICHIOU BRICO HOME</t>
  </si>
  <si>
    <t>STE RAMI.VNTE.PICES.RECHANGE</t>
  </si>
  <si>
    <t>ESSKANDER SLIMAN</t>
  </si>
  <si>
    <t>STE MATER ET EQUIP . BICHIOU</t>
  </si>
  <si>
    <t>STE CAP  AUTO PIECES SA</t>
  </si>
  <si>
    <t>STE NORCINE PIECES AUTO</t>
  </si>
  <si>
    <t>TAREK BEN KHEMAIES LAHBIB</t>
  </si>
  <si>
    <t>ETABLISSEMENTS AUPEICLE</t>
  </si>
  <si>
    <t>STE MATEUR DE PIECES AUTOS</t>
  </si>
  <si>
    <t>SOCIETE PIECE AUTO ESSAID</t>
  </si>
  <si>
    <t>NAJET BENT SALAH ZAMELI</t>
  </si>
  <si>
    <t>NAILA BEN AHMED JEMAI</t>
  </si>
  <si>
    <t>LE PRESTATAIRE  [ 1 ]</t>
  </si>
  <si>
    <t>SOCIETE SAADA</t>
  </si>
  <si>
    <t>HELA FERJANI NEE AJMI</t>
  </si>
  <si>
    <t>STE LAHBIB PIECES RECH-PNEUS</t>
  </si>
  <si>
    <t>CHHIMI HENDA</t>
  </si>
  <si>
    <t>STE TOUNSI PIECES AUTO</t>
  </si>
  <si>
    <t>KHELIFA BEN TAIEB</t>
  </si>
  <si>
    <t>STE.GUEDRI MOHSEN ET FRERES</t>
  </si>
  <si>
    <t>STATION DE SERVICE SHELL</t>
  </si>
  <si>
    <t>SOUFIANE MANNAI</t>
  </si>
  <si>
    <t>STE CHIBANI COMMERCE&amp;SERVICE</t>
  </si>
  <si>
    <t>BAHKLI  ABDELWAHAB</t>
  </si>
  <si>
    <t>BEN HAJ SALEM HOUSSEM</t>
  </si>
  <si>
    <t>STE GEN.ELCTRIQUE AUTOMOBILE</t>
  </si>
  <si>
    <t>FAROUK SAADANI</t>
  </si>
  <si>
    <t>BOURAOUI LAMTI</t>
  </si>
  <si>
    <t>SOCIETE COTUSEM</t>
  </si>
  <si>
    <t>SOSTEM</t>
  </si>
  <si>
    <t>CERI TUNISIE(CIE EURAFRICAIN</t>
  </si>
  <si>
    <t>STE FIX-N-GO</t>
  </si>
  <si>
    <t>STE NASR CONTRACTORS</t>
  </si>
  <si>
    <t>SOCIETE EL KANAOUAT</t>
  </si>
  <si>
    <t>STE LAC RENT A CAR</t>
  </si>
  <si>
    <t>BOURAQ VEHICULES A MOTEUR</t>
  </si>
  <si>
    <t>STE AGRICOLE SIDI OTHMANE</t>
  </si>
  <si>
    <t>SOCIETE B S A</t>
  </si>
  <si>
    <t>LOUKIL VEHICULES INDUSTRIELS</t>
  </si>
  <si>
    <t>MEDDIS</t>
  </si>
  <si>
    <t>STE ABDELKAFI PIECES DE</t>
  </si>
  <si>
    <t>STE MARJA DE DEVELOPPEMENT</t>
  </si>
  <si>
    <t>BASMA BENT ALI SAYYER</t>
  </si>
  <si>
    <t>BEDOUI MONGI BEN SALEM</t>
  </si>
  <si>
    <t>FREDJ BEN KHALIFA KLEBI</t>
  </si>
  <si>
    <t>SALAH FNAIECH</t>
  </si>
  <si>
    <t>STE HERITIERS MHAMED SOUGUA</t>
  </si>
  <si>
    <t>STE GOMRI FRERES DE PIECES</t>
  </si>
  <si>
    <t>STE M&amp;M EQUIPEMENTS DE PECHE</t>
  </si>
  <si>
    <t>BADREDDDINE MED.B AHMED</t>
  </si>
  <si>
    <t>KERKENI NIZAR B ALI</t>
  </si>
  <si>
    <t>SAADAOUI ABDALLAH B AMMAR</t>
  </si>
  <si>
    <t>STE ELWASAT</t>
  </si>
  <si>
    <t>HAZEM HAMMOUDA</t>
  </si>
  <si>
    <t>STE COGEP AUTO</t>
  </si>
  <si>
    <t>SFAX TECH. AUTO-CHARFEDINE</t>
  </si>
  <si>
    <t>ELECTRO-AUTO</t>
  </si>
  <si>
    <t>COMPTOIR ABDENNADHER</t>
  </si>
  <si>
    <t>HACHICHA THAMEUR</t>
  </si>
  <si>
    <t>COPI  AUTOS</t>
  </si>
  <si>
    <t>MOHAMED GHARIANI</t>
  </si>
  <si>
    <t>SELLAMI MED TAOUFIK- TOTAL</t>
  </si>
  <si>
    <t>S I A  BEN JEMAA ET CIE</t>
  </si>
  <si>
    <t>STE.DES PIECES POIDS LOURD</t>
  </si>
  <si>
    <t>C C P D</t>
  </si>
  <si>
    <t>S. BADREDDINE CHERIF &amp; CIES</t>
  </si>
  <si>
    <t>ETAB. FARHAT BOUJELBAN</t>
  </si>
  <si>
    <t>SFAX VEHICULES INDUSTRIELS</t>
  </si>
  <si>
    <t>KALLEL LASSAAD</t>
  </si>
  <si>
    <t>SOCIETE AMMOUS ET CIE</t>
  </si>
  <si>
    <t>ZOUARI FRERES</t>
  </si>
  <si>
    <t>WAJDI BOUZGENDA</t>
  </si>
  <si>
    <t>KHENFIR MOHAMED LAMJED</t>
  </si>
  <si>
    <t>ETS. FAIZA GARG. &amp; BOUHAMED</t>
  </si>
  <si>
    <t>STE. REPARATION ELEC.&amp; MEC.</t>
  </si>
  <si>
    <t>S M E A</t>
  </si>
  <si>
    <t>ALI JRIBI</t>
  </si>
  <si>
    <t>SMAOUI MOHSEN</t>
  </si>
  <si>
    <t>STE CDTPR</t>
  </si>
  <si>
    <t>LAJNEF SAMI BEN MOHAMED</t>
  </si>
  <si>
    <t>GUIDARA ABDALLAH</t>
  </si>
  <si>
    <t>S A P O M</t>
  </si>
  <si>
    <t>CENTRE DE DISTRIBUT. PIECES</t>
  </si>
  <si>
    <t>STE HSOUNA FRIKHA ET FILS</t>
  </si>
  <si>
    <t>HABIB KHECHAREM</t>
  </si>
  <si>
    <t>KALLEL HATEM</t>
  </si>
  <si>
    <t>SOCIETE GENERAL DE PIECES</t>
  </si>
  <si>
    <t>MOHAMED BOUAZIZ</t>
  </si>
  <si>
    <t>STE     SCAPA</t>
  </si>
  <si>
    <t>SOCIETE ALI PIECES AUTOS</t>
  </si>
  <si>
    <t>STE COMPTOIR SFAXIEN PIECES</t>
  </si>
  <si>
    <t>GENERALE PIECES AUTO "GPA"</t>
  </si>
  <si>
    <t>STE FIAT AUTO PIECES [ FAP ]</t>
  </si>
  <si>
    <t>F.I.A.M</t>
  </si>
  <si>
    <t>STE FRIKHA PIECES AUTO</t>
  </si>
  <si>
    <t>SOCIETE VEPRA</t>
  </si>
  <si>
    <t>STE IDEALE PIECES AUTOS SIPA</t>
  </si>
  <si>
    <t>MAKNI HANEN</t>
  </si>
  <si>
    <t>MOHAMED AMINE BEN AMOR</t>
  </si>
  <si>
    <t>STE MEKINA</t>
  </si>
  <si>
    <t>STE SLIM VENTE PIECES AUTOS</t>
  </si>
  <si>
    <t>STE KZ PIECES AUTOS</t>
  </si>
  <si>
    <t>STE DES PIECES DE RECHANGE</t>
  </si>
  <si>
    <t>STE RANEN.PIECES DE RECHANGE</t>
  </si>
  <si>
    <t>STE M'NEJJA PIECES</t>
  </si>
  <si>
    <t>STE HAJ TAIEB PIECES.RECHANG</t>
  </si>
  <si>
    <t>BENERGUIGA WASSIM B.MED HEDI</t>
  </si>
  <si>
    <t>SOSAPIA</t>
  </si>
  <si>
    <t>STE PCES DE RECH.AUTO.NACEUR</t>
  </si>
  <si>
    <t>SOCIETE C P R A</t>
  </si>
  <si>
    <t>S P I R</t>
  </si>
  <si>
    <t>STE REKIK AUTOS</t>
  </si>
  <si>
    <t>SOCIETE     T I P S</t>
  </si>
  <si>
    <t>STE CO P E M</t>
  </si>
  <si>
    <t>STE AUTO PLUS</t>
  </si>
  <si>
    <t>CHEDLY BOUZID</t>
  </si>
  <si>
    <t>SOKAP AUTOS</t>
  </si>
  <si>
    <t>STE NOUVELLE PIECES AUTO</t>
  </si>
  <si>
    <t>STE       G .A . M</t>
  </si>
  <si>
    <t>AYMEN AMMAR</t>
  </si>
  <si>
    <t>FATMA KTATA ( ETS EHK )</t>
  </si>
  <si>
    <t>MOHAMED AYOUB TOUNSI</t>
  </si>
  <si>
    <t>NOUR GENERAL AUTOS</t>
  </si>
  <si>
    <t>STE CPF SALLEMI</t>
  </si>
  <si>
    <t>GROUPEMENT MANUTENTIONNAIRES</t>
  </si>
  <si>
    <t>STE NACEUR AUTOM.SERVICES</t>
  </si>
  <si>
    <t>CLIENT PASSAGER SFAX</t>
  </si>
  <si>
    <t>MEUBLATEX</t>
  </si>
  <si>
    <t>STE VOYAGE&amp;LOISIRS TUNISIE</t>
  </si>
  <si>
    <t>STE EL MOURADI POUR COMMERCE</t>
  </si>
  <si>
    <t>STE INVST.HOTELIERS MOURADI</t>
  </si>
  <si>
    <t>STE TOURST.HERMALE KROUMIRIE</t>
  </si>
  <si>
    <t>SALAH MHIRI</t>
  </si>
  <si>
    <t>STE.MAGHR. DE PIECES DE RECH</t>
  </si>
  <si>
    <t>HATEM BEN SALAH KRAIEM</t>
  </si>
  <si>
    <t>ALI LAYOUNI- STATION SHELL</t>
  </si>
  <si>
    <t>ETS. JEDIDI RIADH</t>
  </si>
  <si>
    <t>S T A A S</t>
  </si>
  <si>
    <t>STE MESTIRI ET FILS</t>
  </si>
  <si>
    <t>LOTFI BEN MOHAMED KRIAA</t>
  </si>
  <si>
    <t>STE ROUA VENTE ET ACHAT EN</t>
  </si>
  <si>
    <t>SOCIETE DARDOUR ET FILS</t>
  </si>
  <si>
    <t>TAHER MESTIRI</t>
  </si>
  <si>
    <t>STE ELECTRICIA AUTO</t>
  </si>
  <si>
    <t>STE DES EQUIP.INDUST.&amp;TRANSP</t>
  </si>
  <si>
    <t>STE DITRI-FILTRE</t>
  </si>
  <si>
    <t>STE MY CAR DISTRIBUTION</t>
  </si>
  <si>
    <t>STE BEN MARIEM AUTO</t>
  </si>
  <si>
    <t>STE CIPA</t>
  </si>
  <si>
    <t>GRAJA NIZAR "GENERAL AUTO"</t>
  </si>
  <si>
    <t>STE MONDE.PIECES.RECHANGE</t>
  </si>
  <si>
    <t>COMPTOIR.DITSR DES FILTRES</t>
  </si>
  <si>
    <t>NADER.COMRC.INTERNATIONALE</t>
  </si>
  <si>
    <t>KRIAA AHMED</t>
  </si>
  <si>
    <t>BAYA FREDJ</t>
  </si>
  <si>
    <t>SOCIETE MANNAI BATIMENT</t>
  </si>
  <si>
    <t>SOCIETE ZARRAD ET CIE</t>
  </si>
  <si>
    <t>SOCIETE WORLD PARTS</t>
  </si>
  <si>
    <t>AHMED BEN ALI TEKAYA</t>
  </si>
  <si>
    <t>STE SARRA AUTO</t>
  </si>
  <si>
    <t>STE GENERALE EQUIP.MARITIME</t>
  </si>
  <si>
    <t>STE GALAXY DE SRVICES</t>
  </si>
  <si>
    <t>STE BEN AISSA AUTO</t>
  </si>
  <si>
    <t>MARWEN BEN MED BEN HLIMA</t>
  </si>
  <si>
    <t>STE ELWIFAK.PIECES.RECHANGES</t>
  </si>
  <si>
    <t>PIECES AUTOS BEN ALAYA MED</t>
  </si>
  <si>
    <t>STE EL GHARBI EQUIP.GENERAL</t>
  </si>
  <si>
    <t>NEJI KHIAREDDINE</t>
  </si>
  <si>
    <t>HAMIDA SHILI</t>
  </si>
  <si>
    <t>FILALI KAMEL BEN MOHAMED</t>
  </si>
  <si>
    <t>STE BOUKHRIS PICES.RECHANGES</t>
  </si>
  <si>
    <t>GUEDHAMI JALEL</t>
  </si>
  <si>
    <t>STE AMEN CAR DU CENTRE</t>
  </si>
  <si>
    <t>TIMOUMI SOFIEN BEN SAHNOUNE</t>
  </si>
  <si>
    <t>YOSR BEN ABDELKADER SLIM</t>
  </si>
  <si>
    <t>STE YASSINE PETROLIUM</t>
  </si>
  <si>
    <t>STE MAHDIA AUTO</t>
  </si>
  <si>
    <t>LAJNEF AHMED B BELGACEM</t>
  </si>
  <si>
    <t>STE AUTO PRO</t>
  </si>
  <si>
    <t>STE ALFATIMYA CARS</t>
  </si>
  <si>
    <t>LASSOUED WAJDI BEN SAHBI</t>
  </si>
  <si>
    <t>LES INDUSTRIES DE CARROSSAGE</t>
  </si>
  <si>
    <t>SOCIETE TRANS-FOOD</t>
  </si>
  <si>
    <t>MINOTERIES DU C.&amp;SAH. REUNI</t>
  </si>
  <si>
    <t>SOTUDIS</t>
  </si>
  <si>
    <t>T T S</t>
  </si>
  <si>
    <t>STE DE BETON INDUST. GLOULOU</t>
  </si>
  <si>
    <t>STE RABII DE TRANS TERRESTRE</t>
  </si>
  <si>
    <t>STE L'EPI D'OR TRANSPORT</t>
  </si>
  <si>
    <t>STE LA PERLE DE BETON INDUST</t>
  </si>
  <si>
    <t>STE D'ASSIST MAINT AUTO SAMA</t>
  </si>
  <si>
    <t>MOHAMED GUIZA</t>
  </si>
  <si>
    <t>PIECE AUTO YOUSSEF ELFEKILI</t>
  </si>
  <si>
    <t>S.G.P</t>
  </si>
  <si>
    <t>MOUHAMED GDEMME</t>
  </si>
  <si>
    <t>MOURAD THABET</t>
  </si>
  <si>
    <t>SOUAD BENT AHMED ABBOUD</t>
  </si>
  <si>
    <t>MOHAMED BEN SALAH BENHASSEN</t>
  </si>
  <si>
    <t>SOCIETE EL HOUIOUI</t>
  </si>
  <si>
    <t>JOMAA BENT MABROUK NAJII</t>
  </si>
  <si>
    <t>SOCIETE CHAIBI DE CARBURANT</t>
  </si>
  <si>
    <t>STE LA RECHANGE AUTOMOBILE</t>
  </si>
  <si>
    <t>STE MBABET AUTO</t>
  </si>
  <si>
    <t>S P A E</t>
  </si>
  <si>
    <t>KHROUF BAGHDADI B BOULBABA</t>
  </si>
  <si>
    <t>STE B.ABDESSALEM PIECES AUTO</t>
  </si>
  <si>
    <t>BEDOUI MANEL BT ALI</t>
  </si>
  <si>
    <t>KAYAL MAHER BEN MOHAMED</t>
  </si>
  <si>
    <t>CHETTAOUI AFIF BEN TAEIB</t>
  </si>
  <si>
    <t>SOCIETE EL WAFA</t>
  </si>
  <si>
    <t>MOHAMED B BELGACEM MISSAOUI</t>
  </si>
  <si>
    <t>CHOKRI KSIKSI</t>
  </si>
  <si>
    <t>SADOK  DERMECH</t>
  </si>
  <si>
    <t>CHOKRI BREN MECHICHI</t>
  </si>
  <si>
    <t>MOURAD BEN GACEM NALOUTI</t>
  </si>
  <si>
    <t>STE FOURNTURES AUTOS</t>
  </si>
  <si>
    <t>AWADNI MAATOUG</t>
  </si>
  <si>
    <t>HAOUARI CHOKRI</t>
  </si>
  <si>
    <t>HAMZA BALBALI</t>
  </si>
  <si>
    <t>ZAMMOURIA FATMA EPS MANSOURI</t>
  </si>
  <si>
    <t>STE M W AUTO'S</t>
  </si>
  <si>
    <t>STE EQUIP.INDUSTRIEL &amp; MARIT</t>
  </si>
  <si>
    <t>HADDAD MAKHLOUF</t>
  </si>
  <si>
    <t>STE FRERES NALOUTI</t>
  </si>
  <si>
    <t>ZAIED HABIB BEN MOHAMED</t>
  </si>
  <si>
    <t>NASRALLAH BELGACEM B.HOUCH</t>
  </si>
  <si>
    <t>STE COMPTOIR MARITINE DJERBA</t>
  </si>
  <si>
    <t>NALOUTI SALAH BEN MAHMOUD</t>
  </si>
  <si>
    <t>JIHED ELARBI</t>
  </si>
  <si>
    <t>RIDHA BN ABDALLALH BOUTALEB</t>
  </si>
  <si>
    <t>MEGUEBLI MED BN MHAMED</t>
  </si>
  <si>
    <t>SALAKTA FERTILISER COMPANY</t>
  </si>
  <si>
    <t>STE TRANSPORT ET MANUTENTION</t>
  </si>
  <si>
    <t>NABIL B AHMED B SALAH SMAII</t>
  </si>
  <si>
    <t>HASSEN BEN BELGACEM  DABBABI</t>
  </si>
  <si>
    <t>SALEM AGIL</t>
  </si>
  <si>
    <t>ALOUI HEDI BEN MOHAMED</t>
  </si>
  <si>
    <t>M'BAREK BEN SALAH  NASRI</t>
  </si>
  <si>
    <t>ALOUI HEDI</t>
  </si>
  <si>
    <t>NASRI WALID BEN ABBES</t>
  </si>
  <si>
    <t>CHAABANI OKBA BEN ALI</t>
  </si>
  <si>
    <t>REBAII MAHJOUB BEN SAHBI</t>
  </si>
  <si>
    <t>IMED BEN ABDELHAMID BARKAOUI</t>
  </si>
  <si>
    <t>JDAY MED FEKHER BN KHDHIRI</t>
  </si>
  <si>
    <t>STE NIZAR HASNI</t>
  </si>
  <si>
    <t>CHAABANI MOHAMED BEN DHAW</t>
  </si>
  <si>
    <t>BECHIR BEN MOHAMED BRIKI</t>
  </si>
  <si>
    <t>AMMARI WISSEM  BEN MOHAMED</t>
  </si>
  <si>
    <t>STE.GEANT PICES AUTO&amp;MEUBLE</t>
  </si>
  <si>
    <t>NAASRI AHMED B MED HEDI</t>
  </si>
  <si>
    <t>MISSAOUI RIDHA BEN KHELIFA</t>
  </si>
  <si>
    <t>DHYABI FRADJ BEN SADOK</t>
  </si>
  <si>
    <t>YACOUBI BEN MOULDI EL ABED</t>
  </si>
  <si>
    <t>BELHOULA ABDELKARIM</t>
  </si>
  <si>
    <t>SOGEMCO</t>
  </si>
  <si>
    <t>HOUCINE B. ABDELHAMID BOUONI</t>
  </si>
  <si>
    <t>MEJDI NAJET BENT IBRAHIM</t>
  </si>
  <si>
    <t>CHAABANE BADREDDINE B.MED</t>
  </si>
  <si>
    <t>ELMABROUKI.SERV.MECANIQUES</t>
  </si>
  <si>
    <t>HAROUNI HAFSIA BT MOHAMED</t>
  </si>
  <si>
    <t>RACHED BEN BRAHIM MAMMACHA</t>
  </si>
  <si>
    <t>YAAKOUBI AMMAR B MED B AMMAR</t>
  </si>
  <si>
    <t>KHNICH LOTFI BEN AHMED</t>
  </si>
  <si>
    <t>MOHAMED TAHER TNANCHA</t>
  </si>
  <si>
    <t>RACHED BEN AMOR BOUBAKER</t>
  </si>
  <si>
    <t>SALEM BEN MED BEN BRAHIM</t>
  </si>
  <si>
    <t>NASR BEN ALI RTIMI</t>
  </si>
  <si>
    <t>STE AL BARAKA EQUIP.GENERALE</t>
  </si>
  <si>
    <t>BEN IBRAHIM ALI B.ELHOUSSIN</t>
  </si>
  <si>
    <t>STE NEFZAWA EQUIPS GENERALE</t>
  </si>
  <si>
    <t>STE.PCS AUTOS.EQUIP.AGRICOLE</t>
  </si>
  <si>
    <t>BEN YOUSSEF IHEB B.ELMEHDI</t>
  </si>
  <si>
    <t>SMIDA MABROUKA BENT BELGACEM</t>
  </si>
  <si>
    <t>STE FRERES RADHOUANI DE</t>
  </si>
  <si>
    <t>STE MESTIRI&amp;FILS TRAV.PUBLIC</t>
  </si>
  <si>
    <t>SOCIETE SOHAG</t>
  </si>
  <si>
    <t>STE BOUAJILA ALI DE TP</t>
  </si>
  <si>
    <t>STE UNIVERS AUTOS DOUZ</t>
  </si>
  <si>
    <t>STE BEN SALAH.TRAVAUX PUBLIC</t>
  </si>
  <si>
    <t>SADOK RHOUMA</t>
  </si>
  <si>
    <t>HOUCINE LOUSSAIEF</t>
  </si>
  <si>
    <t>RIDHA BEN ALI MENSI</t>
  </si>
  <si>
    <t>FIDHA AMINE B FATHI B HEDI</t>
  </si>
  <si>
    <t>STE MEZRI.VTE PCE.RECH.AGRIC</t>
  </si>
  <si>
    <t>RAMZI B RAHMANI B HJ HAMMADI</t>
  </si>
  <si>
    <t>HICHEM BEN IBRAHIM RAHALI</t>
  </si>
  <si>
    <t>STE RAHMANI DE PIECES AUTOS</t>
  </si>
  <si>
    <t>STE ALHAYET PARTS</t>
  </si>
  <si>
    <t>ZIED B.MED ALI B.SAADI AYARI</t>
  </si>
  <si>
    <t>ELHADHBA BT MED EL ZAIDI</t>
  </si>
  <si>
    <t>GHARBI JALEL BEN BRAHIM</t>
  </si>
  <si>
    <t>S O C O M A F</t>
  </si>
  <si>
    <t>SOUADI ABDELKADER</t>
  </si>
  <si>
    <t>ABDELBAKI KHEMIRI</t>
  </si>
  <si>
    <t>KOUKI FAOUZI</t>
  </si>
  <si>
    <t>OUESLATI LOTFI B BELGACEM</t>
  </si>
  <si>
    <t>SAMIR BEN SLIMEN AOUADI</t>
  </si>
  <si>
    <t>SOCIETE GENERAL DE PNEUS</t>
  </si>
  <si>
    <t>STE TUN DE PRODUITS AGRICOLE</t>
  </si>
  <si>
    <t>STE TUNISIENNE AGRICOLE</t>
  </si>
  <si>
    <t>NABIHA REZGUI BEN HABIB</t>
  </si>
  <si>
    <t>STE TAXI 86</t>
  </si>
  <si>
    <t>BEN MECHRI SALAH B KHOUMAIES</t>
  </si>
  <si>
    <t>STE BEN MECHRI AUTO PIECES</t>
  </si>
  <si>
    <t>MECHERGUI MED- EQUIPT AGRIC.</t>
  </si>
  <si>
    <t>ANIS BEN REHAIEM NASRI</t>
  </si>
  <si>
    <t>WALID BEN HABIB CHORFI</t>
  </si>
  <si>
    <t>STE MECHERGUI D'EQUIP. AUTOS</t>
  </si>
  <si>
    <t>ROJDI BEN MOHAMED KRAOUII</t>
  </si>
  <si>
    <t>STE MAIS</t>
  </si>
  <si>
    <t>STE HAMMAMI DE MATER.AGRICOL</t>
  </si>
  <si>
    <t>REZGUI ANIS BEN ALI BN AMARA</t>
  </si>
  <si>
    <t>CHORFI FOUED</t>
  </si>
  <si>
    <t>OUERGUI RAKIA ADELAZIZ</t>
  </si>
  <si>
    <t>BRIHMI SABER B MASSOUD</t>
  </si>
  <si>
    <t>TOUIHRI HICHEM B.HASSEN</t>
  </si>
  <si>
    <t>KHALED GHAZOUANI</t>
  </si>
  <si>
    <t>HOMRANI CHAIMA BENT MONCEF</t>
  </si>
  <si>
    <t>ISSAOUI ABDERRAHMEN</t>
  </si>
  <si>
    <t>MAHER BEN ABID</t>
  </si>
  <si>
    <t>HATEM BEN MOHAMED KOUKI</t>
  </si>
  <si>
    <t>STE GHAMMOUR ENAKHIL</t>
  </si>
  <si>
    <t>FEKRI BEN MOHAMED BAKLOUTI</t>
  </si>
  <si>
    <t>SOUAD BENT HEDI KALAI</t>
  </si>
  <si>
    <t>KHALFAOUI AFEF BT MOULDI</t>
  </si>
  <si>
    <t>BOUGANMI ABDELHAKIM B MOSBAH</t>
  </si>
  <si>
    <t>OUERFELLI IMEDEDDINE B.SALAH</t>
  </si>
  <si>
    <t>STE ELAJMI PIECES AUTOS</t>
  </si>
  <si>
    <t>STE TLILI AUTO</t>
  </si>
  <si>
    <t>STE COMPTOIR AGRICOLE.NORD</t>
  </si>
  <si>
    <t>MEJRI WARDA BT MOHAMED</t>
  </si>
  <si>
    <t>STE INTERNAL COLLECTE.DECHET</t>
  </si>
  <si>
    <t>VILAVI</t>
  </si>
  <si>
    <t>STE JAMEL AUTO PLUS</t>
  </si>
  <si>
    <t>B  S  B TOYOTA</t>
  </si>
  <si>
    <t>STE " SO TRA PRO "</t>
  </si>
  <si>
    <t>STE.FABRICATION.BOISSONS.TUN</t>
  </si>
  <si>
    <t>S.T.B.G.</t>
  </si>
  <si>
    <t>STE AFRIVISION SERVICES</t>
  </si>
  <si>
    <t>AHMED BEN FETHI CHOUCHENE</t>
  </si>
  <si>
    <t>SOCIETE    A L M E S</t>
  </si>
  <si>
    <t>AMOR B.SADEK AOUDH</t>
  </si>
  <si>
    <t>STE ALHADITHA DE PIECES AUTO</t>
  </si>
  <si>
    <t>AMMAR ESSID</t>
  </si>
  <si>
    <t>HIDOURI ABDALLAH B AMMAR</t>
  </si>
  <si>
    <t>OTHMANI MONCEF BEN LAKHDAR</t>
  </si>
  <si>
    <t>SAMIHA BEN DHAFER</t>
  </si>
  <si>
    <t>SOMATRA-GET</t>
  </si>
  <si>
    <t>STE DU DJEBEL DJRISSA</t>
  </si>
  <si>
    <t>STEF.TARNSPORT.MARCHANDISE</t>
  </si>
  <si>
    <t>SOTUFEM</t>
  </si>
  <si>
    <t>STE ENTREPRISES SABBEH RAFIK</t>
  </si>
  <si>
    <t>STE D'EMBALLAGE METALLIQUE</t>
  </si>
  <si>
    <t>STE RELAI NAITIC EXPRESS RNE</t>
  </si>
  <si>
    <t>STE MATECH</t>
  </si>
  <si>
    <t>TOTAL TUNISIE</t>
  </si>
  <si>
    <t>C O P I A</t>
  </si>
  <si>
    <t>O.T.D AGRO-COMBINET BOUZOUIT</t>
  </si>
  <si>
    <t>MESSAOUD ETTAIEB</t>
  </si>
  <si>
    <t>SOCIETE AU COEUR DU DESERT</t>
  </si>
  <si>
    <t>STE LUMIERE LOGISTIQUE</t>
  </si>
  <si>
    <t>SOTUNOL</t>
  </si>
  <si>
    <t>MEJRI DE PNEUMATIQUE "SMP"</t>
  </si>
  <si>
    <t>SOCIETE RECTIF</t>
  </si>
  <si>
    <t>STE SLAMA TECH.AVCEE.FROID</t>
  </si>
  <si>
    <t>STE.TRANSP.DISTR.MANUTENTION</t>
  </si>
  <si>
    <t>SECADENORD</t>
  </si>
  <si>
    <t>SOCIETE MBG</t>
  </si>
  <si>
    <t>STE AGRICOLE SAOUEF</t>
  </si>
  <si>
    <t>EQUIPEMENT HYDRAULIQUES</t>
  </si>
  <si>
    <t>STE GLOBAL SERVICE TRANSPORT</t>
  </si>
  <si>
    <t>KAMMOUN NACEUR</t>
  </si>
  <si>
    <t>GUIDARA AHMED</t>
  </si>
  <si>
    <t>AMMAR B. ABDERRAHMEN GHRIBI</t>
  </si>
  <si>
    <t>L'AMICALE ANGED</t>
  </si>
  <si>
    <t>SAMI BEN EZZEDINE B ABDALLAH</t>
  </si>
  <si>
    <t>S. T. A. M.</t>
  </si>
  <si>
    <t>SOTUBISE</t>
  </si>
  <si>
    <t>ECOLOGIQUE TUNISO-ITALIENNE</t>
  </si>
  <si>
    <t>S O M T P TUNISIE</t>
  </si>
  <si>
    <t xml:space="preserve">            ITUCY</t>
  </si>
  <si>
    <t>STE EXPLOIT. D'EAU MINERALE</t>
  </si>
  <si>
    <t>STE     " SOTEV "</t>
  </si>
  <si>
    <t>CLIENT PASSAGER EN SUSPENSIO</t>
  </si>
  <si>
    <t>SAMIR BILGHARBI</t>
  </si>
  <si>
    <t>ABICHOU MOHAMED HEDI</t>
  </si>
  <si>
    <t>ABDELAZIZ B JEMAI SOUISSI</t>
  </si>
  <si>
    <t>NASR CHAHRAZED BT MAHMOUD</t>
  </si>
  <si>
    <t>ABDELMAKSOUD IMED B LAZHAR</t>
  </si>
  <si>
    <t>KHAMIS FAHIM BEN SADOK</t>
  </si>
  <si>
    <t>STE KHAMMARIA PIECE RECHANGE</t>
  </si>
  <si>
    <t>KOTNI ALI BEN SALAH</t>
  </si>
  <si>
    <t>GHARBI BILEL BEN ELARBI</t>
  </si>
  <si>
    <t>SOCIETE AGENCES DE VOYAGES</t>
  </si>
  <si>
    <t>TALBI ALI BEN ABDENNABI</t>
  </si>
  <si>
    <t>SEIFEDDINE BEN ALI</t>
  </si>
  <si>
    <t>STE MOEZ BEN HSOUNA FRIKHA</t>
  </si>
  <si>
    <t>BEN TAHA PIECES AUTO</t>
  </si>
  <si>
    <t>MOHAMED RACHED AMAMOU</t>
  </si>
  <si>
    <t>STE SIPRAMA</t>
  </si>
  <si>
    <t>BT SERVICES SURAL</t>
  </si>
  <si>
    <t>STE KHELIFI PIECES.RECHANGE</t>
  </si>
  <si>
    <t>STE COGEPA</t>
  </si>
  <si>
    <t>SKANDER MABROUK</t>
  </si>
  <si>
    <t>STE BODO BETON</t>
  </si>
  <si>
    <t>AOUADI MOHAMED BEN CHAOUKI</t>
  </si>
  <si>
    <t>GLOBALE PIECES</t>
  </si>
  <si>
    <t>STE BOUANI.PIECES .RECHANGE</t>
  </si>
  <si>
    <t>TROIS J JARRAYA</t>
  </si>
  <si>
    <t>TRABELSI JAMEL</t>
  </si>
  <si>
    <t>SO CO TEM</t>
  </si>
  <si>
    <t>ATECH RENT CAR</t>
  </si>
  <si>
    <t>STE     L A S      DES PNEUS</t>
  </si>
  <si>
    <t>STE METHAMEN AUTO PLUS</t>
  </si>
  <si>
    <t>STE RINAD EQUIP.AGRICOLES</t>
  </si>
  <si>
    <t>KHALFA ABDELKADER</t>
  </si>
  <si>
    <t>STE JEBALI AGRICOLE</t>
  </si>
  <si>
    <t>STE MED ALI DE PIECES DE</t>
  </si>
  <si>
    <t>SOGEPIA</t>
  </si>
  <si>
    <t>ABDELKARIM CHEBBI</t>
  </si>
  <si>
    <t>STE BOU SABAT AUTO</t>
  </si>
  <si>
    <t>STE BELKAHIA SERVICE</t>
  </si>
  <si>
    <t>BEN DKHIL FREDJ BEN HASSAN</t>
  </si>
  <si>
    <t>LAJNAF SALHA</t>
  </si>
  <si>
    <t>BEN ALI ZINA BT SASSI</t>
  </si>
  <si>
    <t>AYADA ISMAIL BEN MOHAMED</t>
  </si>
  <si>
    <t>STE MRABET AUTO</t>
  </si>
  <si>
    <t>BOUCHADDAKH KHALED</t>
  </si>
  <si>
    <t>SAMI GALLAS</t>
  </si>
  <si>
    <t>ROMDHANI ALAYA</t>
  </si>
  <si>
    <t>PIECES AUTOS MED AZZOUZ</t>
  </si>
  <si>
    <t>STE BEN ABDERRAZEK NASRI</t>
  </si>
  <si>
    <t>STE GENERALE PIECCE.RECHANGE</t>
  </si>
  <si>
    <t>YAAKOUBI SAIDA</t>
  </si>
  <si>
    <t>FOUED BEN SADOK KACEM</t>
  </si>
  <si>
    <t>HACHEM AUTOS</t>
  </si>
  <si>
    <t>MOH KHALED BOUKERI</t>
  </si>
  <si>
    <t>STE  BEN TALEB PIECES AUTOS</t>
  </si>
  <si>
    <t>STE. MODERNE AUTO</t>
  </si>
  <si>
    <t>RAMEH JAMILA BEN SADOK</t>
  </si>
  <si>
    <t>MAROUA BENT NEJIB AAZOUZI</t>
  </si>
  <si>
    <t>STE COMP. GENERAL EQUIPEMENT</t>
  </si>
  <si>
    <t>SOCIETE AMIN RENT A CAR</t>
  </si>
  <si>
    <t>SOCIETE SAFIR</t>
  </si>
  <si>
    <t>STE LE BETON DU SAHEL</t>
  </si>
  <si>
    <t>STE EQUIP.GEN.BAROUDI[E.G.B]</t>
  </si>
  <si>
    <t>STE MECHERGUI EZZEDINE P.AUT</t>
  </si>
  <si>
    <t>STE DABBABI PCS.RCH.AUTO.AGR</t>
  </si>
  <si>
    <t>STE WAFA DAMMAK</t>
  </si>
  <si>
    <t>ELLOUZE RAJA</t>
  </si>
  <si>
    <t>BELGACEM BEN BOUBAKER MEJRI</t>
  </si>
  <si>
    <t>STE  K M P R</t>
  </si>
  <si>
    <t>STE PIECES AUTOS JAPONAISES</t>
  </si>
  <si>
    <t>BAYDER EQUIP.AGRIC &amp; INDUSTR</t>
  </si>
  <si>
    <t>EL BARAKA VENTE PIECES RECH.</t>
  </si>
  <si>
    <t>EL HORRY FARES PAWER AUTO</t>
  </si>
  <si>
    <t>STE CHERIF ELECTRICITE AUTO</t>
  </si>
  <si>
    <t>STE CARTAGE AUTO</t>
  </si>
  <si>
    <t>GOLDS FILTRES</t>
  </si>
  <si>
    <t>ABDELMAJID BEN HASSEN AMIRI</t>
  </si>
  <si>
    <t>STE RAWCHEM AUTO PARTS</t>
  </si>
  <si>
    <t>STE FARAH</t>
  </si>
  <si>
    <t>EL WIFAK AUTO</t>
  </si>
  <si>
    <t>SOCIETE ZGOLLI TRAC</t>
  </si>
  <si>
    <t>STE KHRIJI PIECE AUTO</t>
  </si>
  <si>
    <t>STE BATI BRICOLA</t>
  </si>
  <si>
    <t>SOCIETE " CAMPU-CAR "</t>
  </si>
  <si>
    <t>STE CHAKER &amp;C IE PIECES AUTO</t>
  </si>
  <si>
    <t>ERRAFIK EL DAYEM</t>
  </si>
  <si>
    <t>NOUR</t>
  </si>
  <si>
    <t>NOUR AKKUMULATOREN</t>
  </si>
  <si>
    <t>Logistic</t>
  </si>
  <si>
    <t>STEG</t>
  </si>
  <si>
    <t>gaz et électricité</t>
  </si>
  <si>
    <t>2RE</t>
  </si>
  <si>
    <t>PDR</t>
  </si>
  <si>
    <t>Maintenance</t>
  </si>
  <si>
    <t>PLANNED PAIEMENT</t>
  </si>
  <si>
    <t>ACCUMA</t>
  </si>
  <si>
    <t>Bac et couvercle</t>
  </si>
  <si>
    <t>Primary Materials</t>
  </si>
  <si>
    <t>ACTD</t>
  </si>
  <si>
    <t xml:space="preserve">soude caustique </t>
  </si>
  <si>
    <t>AIR LIQUIDE</t>
  </si>
  <si>
    <t>oxygene</t>
  </si>
  <si>
    <t>PLANNED</t>
  </si>
  <si>
    <t>ALPHA FORD</t>
  </si>
  <si>
    <t xml:space="preserve">règlement voiture traite avalisée </t>
  </si>
  <si>
    <t>PAIEMENT</t>
  </si>
  <si>
    <t>Boudrant</t>
  </si>
  <si>
    <t>CHIMEX</t>
  </si>
  <si>
    <t xml:space="preserve">acide </t>
  </si>
  <si>
    <t>EEI</t>
  </si>
  <si>
    <t>EQUIPEMENT MODERNE</t>
  </si>
  <si>
    <t>EQUIPEMENT MODERNE HARDWARE</t>
  </si>
  <si>
    <t>Ets LAOUANI</t>
  </si>
  <si>
    <t xml:space="preserve">Travaux d'entretien </t>
  </si>
  <si>
    <t>FBI</t>
  </si>
  <si>
    <t xml:space="preserve">fourniture de bureau </t>
  </si>
  <si>
    <t>GENERAL INCENDIE</t>
  </si>
  <si>
    <t>matériel de sécurité</t>
  </si>
  <si>
    <t>GLOBAL NET</t>
  </si>
  <si>
    <t>internet</t>
  </si>
  <si>
    <t>GROUPMENT MEDECIN DE TRAVAIL</t>
  </si>
  <si>
    <t>honoraires medecin</t>
  </si>
  <si>
    <t>HYDRO WATER</t>
  </si>
  <si>
    <t xml:space="preserve">sel adoucisseur </t>
  </si>
  <si>
    <t>station de traitement de eaux</t>
  </si>
  <si>
    <t>IMEC INTERNATIONAL</t>
  </si>
  <si>
    <t xml:space="preserve">Travaux entretien four </t>
  </si>
  <si>
    <t xml:space="preserve">services </t>
  </si>
  <si>
    <t>LIN</t>
  </si>
  <si>
    <t>LYS IMPRESSION</t>
  </si>
  <si>
    <t xml:space="preserve">etiquettes </t>
  </si>
  <si>
    <t xml:space="preserve">materiel secondaire </t>
  </si>
  <si>
    <t>MAGHREBIA</t>
  </si>
  <si>
    <t xml:space="preserve">Assurance transport </t>
  </si>
  <si>
    <t>TIP</t>
  </si>
  <si>
    <t>METACONCEPT</t>
  </si>
  <si>
    <t xml:space="preserve">achat additifs </t>
  </si>
  <si>
    <t>Planned</t>
  </si>
  <si>
    <t>MHC METALS</t>
  </si>
  <si>
    <t>pb d'œuvre</t>
  </si>
  <si>
    <t>MICROPOROUS</t>
  </si>
  <si>
    <t>separateurs</t>
  </si>
  <si>
    <t>NORD INDUSTRIE</t>
  </si>
  <si>
    <t>OOREDOO</t>
  </si>
  <si>
    <t>téléphone</t>
  </si>
  <si>
    <t>OTHER</t>
  </si>
  <si>
    <t xml:space="preserve">maintence voiture </t>
  </si>
  <si>
    <t>produit nettoyage+ jardinage + fourniture de bureau</t>
  </si>
  <si>
    <t>PDR USINE</t>
  </si>
  <si>
    <t>PROSID</t>
  </si>
  <si>
    <t>Fourniture d'entretien usine</t>
  </si>
  <si>
    <t>RECETTE DES FINANCES</t>
  </si>
  <si>
    <t xml:space="preserve">déclaration impôt à payer </t>
  </si>
  <si>
    <t>RFT</t>
  </si>
  <si>
    <t>ROYALTYRE</t>
  </si>
  <si>
    <t>pneumatique</t>
  </si>
  <si>
    <t>SALAIRES NBI</t>
  </si>
  <si>
    <t>NBI</t>
  </si>
  <si>
    <t>SALAIRES SNA</t>
  </si>
  <si>
    <t>SALAIRES SND</t>
  </si>
  <si>
    <t>SALAIRES TIP</t>
  </si>
  <si>
    <t>SERVICE</t>
  </si>
  <si>
    <t>SFAXIEN INDUSTRI.AUTOMOBILE</t>
  </si>
  <si>
    <t>PDR voiture</t>
  </si>
  <si>
    <t>SNDP AGIL</t>
  </si>
  <si>
    <t>essence</t>
  </si>
  <si>
    <t>SNR NEW FILIALE</t>
  </si>
  <si>
    <t>SOCIETE EL KOUKI</t>
  </si>
  <si>
    <t xml:space="preserve">palette </t>
  </si>
  <si>
    <t>SONEDE</t>
  </si>
  <si>
    <t xml:space="preserve">eau </t>
  </si>
  <si>
    <t>SOTRAM</t>
  </si>
  <si>
    <t xml:space="preserve">batteries usagers </t>
  </si>
  <si>
    <t>STA NOUR</t>
  </si>
  <si>
    <t>batteries usagers et pb</t>
  </si>
  <si>
    <t xml:space="preserve">loyer </t>
  </si>
  <si>
    <t>STB</t>
  </si>
  <si>
    <t xml:space="preserve">intérêts de prêt </t>
  </si>
  <si>
    <t>principal de prêt</t>
  </si>
  <si>
    <t>STE LINA METAL</t>
  </si>
  <si>
    <t>STE MAM PACK SA</t>
  </si>
  <si>
    <t>film thermorétractable</t>
  </si>
  <si>
    <t>emballages</t>
  </si>
  <si>
    <t>STE MOHSEN GUEDRI</t>
  </si>
  <si>
    <t>STE MS ELECTRIC</t>
  </si>
  <si>
    <t>STE REGUIGUI PNEUMATIQUE</t>
  </si>
  <si>
    <t>STP</t>
  </si>
  <si>
    <t>TECHNO FILM</t>
  </si>
  <si>
    <t>film etirable</t>
  </si>
  <si>
    <t>TRANSIT</t>
  </si>
  <si>
    <t>service transitaire</t>
  </si>
  <si>
    <t>TUNISIE VEHICULES INDUSTRIEL</t>
  </si>
  <si>
    <t>TUNO</t>
  </si>
  <si>
    <t xml:space="preserve">cache borne et bouhcon </t>
  </si>
  <si>
    <t>accessoires batteries</t>
  </si>
  <si>
    <t>STE ABRAWARA TOUS SERVICE</t>
  </si>
  <si>
    <t>big bag</t>
  </si>
  <si>
    <t>intérêts crédit de gestion</t>
  </si>
  <si>
    <t>CAPEX</t>
  </si>
  <si>
    <t>Secondary Materials</t>
  </si>
  <si>
    <t>Domestic</t>
  </si>
  <si>
    <t xml:space="preserve">water </t>
  </si>
  <si>
    <t>All</t>
  </si>
  <si>
    <t>TSD</t>
  </si>
  <si>
    <t>Bank 1</t>
  </si>
  <si>
    <t>Total Week 1</t>
  </si>
  <si>
    <t>Total Week 2</t>
  </si>
  <si>
    <t>Total Week 3</t>
  </si>
  <si>
    <t>Total Week 4</t>
  </si>
  <si>
    <t>Total Week 5</t>
  </si>
  <si>
    <t>Total Week 6</t>
  </si>
  <si>
    <t>Total Week 7</t>
  </si>
  <si>
    <t>Total Week 8</t>
  </si>
  <si>
    <t>water</t>
  </si>
  <si>
    <t>(vide)</t>
  </si>
  <si>
    <t>Salary</t>
  </si>
  <si>
    <t>Total général</t>
  </si>
  <si>
    <t>Plaques industrielles</t>
  </si>
  <si>
    <t>SNR</t>
  </si>
  <si>
    <t xml:space="preserve">08.Incomes Investing Activities </t>
  </si>
  <si>
    <t>RP</t>
  </si>
  <si>
    <t>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</si>
</sst>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4">
    <numFmt numFmtId="43" formatCode="_-* #,##0.00_-;\-* #,##0.00_-;_-* &quot;-&quot;??_-;_-@_-"/>
    <numFmt numFmtId="164" formatCode="#,##0\ &quot;лв.&quot;;[Red]\-#,##0\ &quot;лв.&quot;"/>
    <numFmt numFmtId="165" formatCode="_-* #,##0.00\ _л_в_-;\-* #,##0.00\ _л_в_-;_-* &quot;-&quot;??\ _л_в_-;_-@_-"/>
    <numFmt numFmtId="166" formatCode="_-* #,##0_-;\-* #,##0_-;_-* &quot;-&quot;??_-;_-@_-"/>
    <numFmt numFmtId="167" formatCode="&quot;€&quot;\ #,##0;\-&quot;€&quot;\ #,##0;&quot;€&quot;\ #,##0"/>
    <numFmt numFmtId="168" formatCode="[$€-2]\ #,##0.00;[Red]\-[$€-2]\ #,##0.00"/>
    <numFmt numFmtId="169" formatCode="[$€-2]\ #,##0;[Red]\-[$€-2]\ #,##0"/>
    <numFmt numFmtId="170" formatCode="_-* #,##0\ [$€-1]_-;\-* #,##0\ [$€-1]_-;_-* &quot;-&quot;??\ [$€-1]_-;_-@_-"/>
    <numFmt numFmtId="171" formatCode="_-* #,##0\ [$лв.-402]_-;\-* #,##0\ [$лв.-402]_-;_-* &quot;-&quot;??\ [$лв.-402]_-;_-@_-"/>
    <numFmt numFmtId="172" formatCode="_-* #,##0\ [$€-1]_-;\-* #,##0\ [$€-1]_-;_-* &quot;-&quot;?\ [$€-1]_-;_-@_-"/>
    <numFmt numFmtId="173" formatCode="[$€-2]\ #,##0;\-[$€-2]\ #,##0"/>
    <numFmt numFmtId="178" formatCode="_-* #,##0.00_-;\-* #,##0.00_-;_-* &quot;-&quot;??_-;_-@_-"/>
    <numFmt numFmtId="180" formatCode="&quot;€&quot;\ #,##0;\-&quot;€&quot;\ #,##0;&quot;€&quot;\ #,##0"/>
    <numFmt numFmtId="182" formatCode="[$$-409]#,##0_ ;[Red]\-[$$-409]#,##0\ 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color rgb="FF9C0006"/>
      <name val="Calibri"/>
      <family val="2"/>
      <charset val="204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  <charset val="204"/>
    </font>
    <font>
      <i/>
      <sz val="10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7CE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4"/>
      </patternFill>
    </fill>
  </fills>
  <borders count="4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1499984740745262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11">
    <xf numFmtId="0" fontId="0" fillId="0" borderId="0"/>
    <xf numFmtId="165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1" fillId="2" borderId="1" applyNumberFormat="0" applyAlignment="0" applyProtection="0"/>
    <xf numFmtId="0" fontId="12" fillId="3" borderId="1" applyNumberFormat="0" applyAlignment="0" applyProtection="0"/>
    <xf numFmtId="0" fontId="18" fillId="7" borderId="0" applyNumberFormat="0" applyBorder="0" applyAlignment="0" applyProtection="0"/>
    <xf numFmtId="43" fontId="8" fillId="0" borderId="0" applyFont="0" applyFill="0" applyBorder="0" applyAlignment="0" applyProtection="0"/>
    <xf numFmtId="0" fontId="23" fillId="0" borderId="0"/>
    <xf numFmtId="0" fontId="23" fillId="0" borderId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</cellStyleXfs>
  <cellXfs count="249">
    <xf numFmtId="0" fontId="0" fillId="0" borderId="0" xfId="0"/>
    <xf numFmtId="14" fontId="0" fillId="0" borderId="0" xfId="0" applyNumberFormat="1"/>
    <xf numFmtId="166" fontId="0" fillId="0" borderId="0" xfId="2" applyNumberFormat="1" applyFont="1"/>
    <xf numFmtId="0" fontId="11" fillId="2" borderId="1" xfId="3"/>
    <xf numFmtId="0" fontId="13" fillId="0" borderId="0" xfId="0" applyFont="1"/>
    <xf numFmtId="0" fontId="0" fillId="0" borderId="0" xfId="0" applyAlignment="1">
      <alignment horizontal="right"/>
    </xf>
    <xf numFmtId="170" fontId="0" fillId="0" borderId="0" xfId="0" applyNumberFormat="1"/>
    <xf numFmtId="0" fontId="13" fillId="0" borderId="0" xfId="0" applyFont="1" applyAlignment="1">
      <alignment horizontal="center"/>
    </xf>
    <xf numFmtId="0" fontId="0" fillId="0" borderId="5" xfId="0" applyBorder="1"/>
    <xf numFmtId="169" fontId="0" fillId="0" borderId="0" xfId="0" applyNumberFormat="1"/>
    <xf numFmtId="169" fontId="0" fillId="0" borderId="6" xfId="0" applyNumberFormat="1" applyBorder="1"/>
    <xf numFmtId="0" fontId="0" fillId="0" borderId="6" xfId="0" applyBorder="1"/>
    <xf numFmtId="169" fontId="13" fillId="0" borderId="0" xfId="0" applyNumberFormat="1" applyFont="1"/>
    <xf numFmtId="0" fontId="15" fillId="0" borderId="5" xfId="0" applyFont="1" applyBorder="1"/>
    <xf numFmtId="169" fontId="13" fillId="0" borderId="8" xfId="0" applyNumberFormat="1" applyFont="1" applyBorder="1"/>
    <xf numFmtId="0" fontId="0" fillId="0" borderId="9" xfId="0" applyBorder="1"/>
    <xf numFmtId="0" fontId="0" fillId="0" borderId="6" xfId="0" applyBorder="1" applyAlignment="1">
      <alignment horizontal="center"/>
    </xf>
    <xf numFmtId="168" fontId="0" fillId="0" borderId="6" xfId="0" applyNumberFormat="1" applyBorder="1"/>
    <xf numFmtId="171" fontId="0" fillId="0" borderId="0" xfId="0" applyNumberFormat="1"/>
    <xf numFmtId="172" fontId="0" fillId="0" borderId="6" xfId="0" applyNumberFormat="1" applyBorder="1"/>
    <xf numFmtId="0" fontId="0" fillId="0" borderId="8" xfId="0" applyBorder="1"/>
    <xf numFmtId="170" fontId="13" fillId="0" borderId="0" xfId="0" applyNumberFormat="1" applyFont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3" fillId="0" borderId="0" xfId="0" applyFont="1" applyAlignment="1">
      <alignment horizontal="left"/>
    </xf>
    <xf numFmtId="169" fontId="0" fillId="0" borderId="28" xfId="0" applyNumberFormat="1" applyBorder="1"/>
    <xf numFmtId="0" fontId="13" fillId="4" borderId="10" xfId="0" applyFont="1" applyFill="1" applyBorder="1" applyAlignment="1">
      <alignment horizontal="center"/>
    </xf>
    <xf numFmtId="169" fontId="13" fillId="4" borderId="21" xfId="0" applyNumberFormat="1" applyFont="1" applyFill="1" applyBorder="1" applyAlignment="1">
      <alignment horizontal="center"/>
    </xf>
    <xf numFmtId="169" fontId="13" fillId="4" borderId="27" xfId="0" applyNumberFormat="1" applyFont="1" applyFill="1" applyBorder="1" applyAlignment="1">
      <alignment horizontal="center"/>
    </xf>
    <xf numFmtId="0" fontId="10" fillId="0" borderId="0" xfId="0" applyFont="1"/>
    <xf numFmtId="0" fontId="18" fillId="7" borderId="10" xfId="5" applyBorder="1"/>
    <xf numFmtId="0" fontId="18" fillId="7" borderId="18" xfId="5" applyBorder="1"/>
    <xf numFmtId="0" fontId="13" fillId="0" borderId="16" xfId="0" applyFont="1" applyBorder="1" applyAlignment="1">
      <alignment horizontal="right"/>
    </xf>
    <xf numFmtId="0" fontId="13" fillId="0" borderId="17" xfId="0" applyFont="1" applyBorder="1" applyAlignment="1">
      <alignment horizontal="right"/>
    </xf>
    <xf numFmtId="0" fontId="13" fillId="0" borderId="16" xfId="0" applyFont="1" applyBorder="1" applyAlignment="1">
      <alignment horizontal="left"/>
    </xf>
    <xf numFmtId="0" fontId="13" fillId="0" borderId="17" xfId="0" applyFont="1" applyBorder="1" applyAlignment="1">
      <alignment horizontal="left"/>
    </xf>
    <xf numFmtId="0" fontId="0" fillId="0" borderId="0" xfId="0" applyAlignment="1">
      <alignment wrapText="1"/>
    </xf>
    <xf numFmtId="0" fontId="12" fillId="3" borderId="1" xfId="4" applyAlignment="1">
      <alignment wrapText="1"/>
    </xf>
    <xf numFmtId="0" fontId="11" fillId="2" borderId="1" xfId="3" applyAlignment="1">
      <alignment wrapText="1"/>
    </xf>
    <xf numFmtId="169" fontId="6" fillId="0" borderId="22" xfId="0" applyNumberFormat="1" applyFont="1" applyBorder="1"/>
    <xf numFmtId="43" fontId="6" fillId="0" borderId="22" xfId="2" applyFont="1" applyBorder="1"/>
    <xf numFmtId="169" fontId="6" fillId="0" borderId="8" xfId="0" applyNumberFormat="1" applyFont="1" applyBorder="1"/>
    <xf numFmtId="169" fontId="6" fillId="0" borderId="23" xfId="0" applyNumberFormat="1" applyFont="1" applyBorder="1"/>
    <xf numFmtId="0" fontId="0" fillId="0" borderId="0" xfId="0" applyNumberFormat="1"/>
    <xf numFmtId="167" fontId="0" fillId="0" borderId="0" xfId="0" applyNumberFormat="1" applyBorder="1"/>
    <xf numFmtId="0" fontId="0" fillId="0" borderId="0" xfId="0" applyBorder="1"/>
    <xf numFmtId="0" fontId="14" fillId="0" borderId="0" xfId="0" applyFont="1" applyBorder="1" applyAlignment="1">
      <alignment horizontal="left"/>
    </xf>
    <xf numFmtId="169" fontId="14" fillId="0" borderId="0" xfId="0" applyNumberFormat="1" applyFont="1" applyBorder="1"/>
    <xf numFmtId="0" fontId="20" fillId="0" borderId="10" xfId="0" applyFont="1" applyFill="1" applyBorder="1" applyAlignment="1">
      <alignment horizontal="left"/>
    </xf>
    <xf numFmtId="0" fontId="21" fillId="0" borderId="20" xfId="0" applyFont="1" applyBorder="1"/>
    <xf numFmtId="169" fontId="20" fillId="0" borderId="20" xfId="0" applyNumberFormat="1" applyFont="1" applyBorder="1"/>
    <xf numFmtId="0" fontId="21" fillId="0" borderId="11" xfId="0" applyFont="1" applyBorder="1"/>
    <xf numFmtId="0" fontId="22" fillId="0" borderId="0" xfId="0" applyFont="1"/>
    <xf numFmtId="0" fontId="13" fillId="0" borderId="0" xfId="0" applyFont="1" applyBorder="1" applyAlignment="1">
      <alignment horizontal="center" wrapText="1"/>
    </xf>
    <xf numFmtId="0" fontId="13" fillId="0" borderId="6" xfId="0" applyFont="1" applyFill="1" applyBorder="1" applyAlignment="1">
      <alignment horizontal="center"/>
    </xf>
    <xf numFmtId="170" fontId="0" fillId="0" borderId="6" xfId="0" applyNumberFormat="1" applyBorder="1"/>
    <xf numFmtId="167" fontId="14" fillId="0" borderId="0" xfId="0" applyNumberFormat="1" applyFont="1" applyBorder="1"/>
    <xf numFmtId="0" fontId="13" fillId="0" borderId="0" xfId="0" applyFont="1" applyAlignment="1">
      <alignment horizontal="center" wrapText="1"/>
    </xf>
    <xf numFmtId="0" fontId="13" fillId="0" borderId="7" xfId="0" applyFont="1" applyBorder="1" applyAlignment="1">
      <alignment horizontal="right"/>
    </xf>
    <xf numFmtId="0" fontId="13" fillId="0" borderId="8" xfId="0" applyFont="1" applyBorder="1" applyAlignment="1">
      <alignment horizontal="right"/>
    </xf>
    <xf numFmtId="0" fontId="13" fillId="4" borderId="12" xfId="0" applyFont="1" applyFill="1" applyBorder="1" applyAlignment="1">
      <alignment horizontal="center"/>
    </xf>
    <xf numFmtId="0" fontId="13" fillId="4" borderId="13" xfId="0" applyFont="1" applyFill="1" applyBorder="1" applyAlignment="1">
      <alignment horizontal="center"/>
    </xf>
    <xf numFmtId="0" fontId="13" fillId="4" borderId="14" xfId="0" applyFont="1" applyFill="1" applyBorder="1" applyAlignment="1">
      <alignment horizontal="center"/>
    </xf>
    <xf numFmtId="0" fontId="13" fillId="4" borderId="31" xfId="0" applyFont="1" applyFill="1" applyBorder="1" applyAlignment="1">
      <alignment horizontal="center"/>
    </xf>
    <xf numFmtId="0" fontId="13" fillId="4" borderId="32" xfId="0" applyFont="1" applyFill="1" applyBorder="1" applyAlignment="1">
      <alignment horizontal="center"/>
    </xf>
    <xf numFmtId="0" fontId="13" fillId="4" borderId="33" xfId="0" applyFont="1" applyFill="1" applyBorder="1" applyAlignment="1">
      <alignment horizontal="center"/>
    </xf>
    <xf numFmtId="166" fontId="0" fillId="0" borderId="0" xfId="2" applyNumberFormat="1" applyFont="1" applyFill="1"/>
    <xf numFmtId="169" fontId="6" fillId="0" borderId="0" xfId="0" applyNumberFormat="1" applyFont="1" applyBorder="1"/>
    <xf numFmtId="0" fontId="0" fillId="0" borderId="29" xfId="0" applyBorder="1"/>
    <xf numFmtId="169" fontId="6" fillId="0" borderId="35" xfId="0" applyNumberFormat="1" applyFont="1" applyBorder="1"/>
    <xf numFmtId="169" fontId="6" fillId="0" borderId="36" xfId="0" applyNumberFormat="1" applyFont="1" applyBorder="1"/>
    <xf numFmtId="0" fontId="0" fillId="0" borderId="37" xfId="0" applyBorder="1"/>
    <xf numFmtId="169" fontId="6" fillId="0" borderId="25" xfId="0" applyNumberFormat="1" applyFont="1" applyBorder="1"/>
    <xf numFmtId="169" fontId="6" fillId="0" borderId="26" xfId="0" applyNumberFormat="1" applyFont="1" applyBorder="1"/>
    <xf numFmtId="0" fontId="0" fillId="0" borderId="38" xfId="0" applyBorder="1"/>
    <xf numFmtId="169" fontId="6" fillId="0" borderId="39" xfId="0" applyNumberFormat="1" applyFont="1" applyBorder="1"/>
    <xf numFmtId="169" fontId="6" fillId="0" borderId="40" xfId="0" applyNumberFormat="1" applyFont="1" applyBorder="1"/>
    <xf numFmtId="0" fontId="13" fillId="4" borderId="18" xfId="0" applyFont="1" applyFill="1" applyBorder="1" applyAlignment="1">
      <alignment horizontal="left"/>
    </xf>
    <xf numFmtId="0" fontId="13" fillId="0" borderId="30" xfId="0" applyFont="1" applyBorder="1" applyAlignment="1">
      <alignment horizontal="right"/>
    </xf>
    <xf numFmtId="0" fontId="10" fillId="0" borderId="34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169" fontId="13" fillId="0" borderId="6" xfId="0" applyNumberFormat="1" applyFont="1" applyBorder="1" applyAlignment="1">
      <alignment horizontal="center"/>
    </xf>
    <xf numFmtId="169" fontId="14" fillId="0" borderId="6" xfId="0" applyNumberFormat="1" applyFont="1" applyBorder="1"/>
    <xf numFmtId="0" fontId="0" fillId="0" borderId="0" xfId="0"/>
    <xf numFmtId="0" fontId="0" fillId="0" borderId="0" xfId="0" applyNumberFormat="1"/>
    <xf numFmtId="0" fontId="0" fillId="0" borderId="0" xfId="0"/>
    <xf numFmtId="0" fontId="0" fillId="0" borderId="0" xfId="0"/>
    <xf numFmtId="166" fontId="0" fillId="0" borderId="0" xfId="6" applyNumberFormat="1" applyFont="1"/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5" xfId="0" applyBorder="1"/>
    <xf numFmtId="169" fontId="14" fillId="0" borderId="9" xfId="0" applyNumberFormat="1" applyFont="1" applyBorder="1"/>
    <xf numFmtId="0" fontId="0" fillId="0" borderId="3" xfId="0" applyBorder="1"/>
    <xf numFmtId="173" fontId="0" fillId="0" borderId="0" xfId="0" applyNumberFormat="1"/>
    <xf numFmtId="0" fontId="0" fillId="0" borderId="0" xfId="0" applyNumberFormat="1"/>
    <xf numFmtId="0" fontId="0" fillId="0" borderId="0" xfId="0" applyBorder="1"/>
    <xf numFmtId="167" fontId="14" fillId="0" borderId="8" xfId="0" applyNumberFormat="1" applyFont="1" applyBorder="1"/>
    <xf numFmtId="167" fontId="14" fillId="0" borderId="7" xfId="0" applyNumberFormat="1" applyFont="1" applyBorder="1"/>
    <xf numFmtId="169" fontId="5" fillId="0" borderId="0" xfId="0" applyNumberFormat="1" applyFont="1" applyFill="1" applyBorder="1"/>
    <xf numFmtId="0" fontId="13" fillId="0" borderId="6" xfId="0" applyFont="1" applyBorder="1" applyAlignment="1">
      <alignment horizontal="center"/>
    </xf>
    <xf numFmtId="169" fontId="6" fillId="0" borderId="42" xfId="0" applyNumberFormat="1" applyFont="1" applyBorder="1"/>
    <xf numFmtId="169" fontId="0" fillId="0" borderId="41" xfId="0" applyNumberFormat="1" applyBorder="1"/>
    <xf numFmtId="0" fontId="0" fillId="0" borderId="0" xfId="0" applyFill="1" applyBorder="1"/>
    <xf numFmtId="0" fontId="0" fillId="0" borderId="0" xfId="0" applyFill="1"/>
    <xf numFmtId="169" fontId="4" fillId="0" borderId="0" xfId="0" applyNumberFormat="1" applyFont="1" applyFill="1" applyBorder="1"/>
    <xf numFmtId="0" fontId="0" fillId="0" borderId="0" xfId="0" applyAlignment="1">
      <alignment horizontal="center"/>
    </xf>
    <xf numFmtId="169" fontId="3" fillId="0" borderId="0" xfId="0" applyNumberFormat="1" applyFont="1" applyFill="1" applyBorder="1"/>
    <xf numFmtId="169" fontId="2" fillId="0" borderId="0" xfId="0" applyNumberFormat="1" applyFont="1" applyFill="1" applyBorder="1"/>
    <xf numFmtId="169" fontId="22" fillId="0" borderId="0" xfId="0" applyNumberFormat="1" applyFont="1"/>
    <xf numFmtId="0" fontId="0" fillId="0" borderId="0" xfId="0" applyAlignment="1">
      <alignment horizontal="center"/>
    </xf>
    <xf numFmtId="1" fontId="0" fillId="0" borderId="44" xfId="0" applyNumberFormat="1" applyBorder="1"/>
    <xf numFmtId="166" fontId="13" fillId="0" borderId="0" xfId="0" applyNumberFormat="1" applyFont="1"/>
    <xf numFmtId="166" fontId="13" fillId="9" borderId="0" xfId="0" applyNumberFormat="1" applyFont="1" applyFill="1"/>
    <xf numFmtId="0" fontId="0" fillId="0" borderId="0" xfId="0" applyNumberFormat="1" applyFill="1"/>
    <xf numFmtId="0" fontId="0" fillId="0" borderId="44" xfId="0" applyNumberFormat="1" applyFill="1" applyBorder="1"/>
    <xf numFmtId="0" fontId="0" fillId="0" borderId="43" xfId="0" applyFill="1" applyBorder="1"/>
    <xf numFmtId="14" fontId="0" fillId="0" borderId="43" xfId="0" applyNumberFormat="1" applyFill="1" applyBorder="1"/>
    <xf numFmtId="0" fontId="10" fillId="0" borderId="45" xfId="0" applyFont="1" applyBorder="1"/>
    <xf numFmtId="0" fontId="11" fillId="2" borderId="46" xfId="3" applyBorder="1"/>
    <xf numFmtId="0" fontId="10" fillId="2" borderId="45" xfId="3" applyFont="1" applyBorder="1"/>
    <xf numFmtId="166" fontId="0" fillId="0" borderId="43" xfId="2" applyNumberFormat="1" applyFont="1" applyFill="1" applyBorder="1"/>
    <xf numFmtId="166" fontId="10" fillId="0" borderId="45" xfId="2" applyNumberFormat="1" applyFont="1" applyBorder="1"/>
    <xf numFmtId="169" fontId="0" fillId="0" borderId="0" xfId="0" applyNumberFormat="1" applyFill="1"/>
    <xf numFmtId="0" fontId="0" fillId="0" borderId="7" xfId="0" applyBorder="1"/>
    <xf numFmtId="14" fontId="0" fillId="0" borderId="0" xfId="0" applyNumberFormat="1" applyFill="1"/>
    <xf numFmtId="2" fontId="0" fillId="0" borderId="44" xfId="0" applyNumberFormat="1" applyFill="1" applyBorder="1"/>
    <xf numFmtId="0" fontId="0" fillId="0" borderId="0" xfId="0" applyAlignment="1">
      <alignment horizontal="center"/>
    </xf>
    <xf numFmtId="0" fontId="0" fillId="0" borderId="47" xfId="0" applyNumberFormat="1" applyFill="1" applyBorder="1"/>
    <xf numFmtId="0" fontId="24" fillId="0" borderId="44" xfId="0" applyNumberFormat="1" applyFont="1" applyFill="1" applyBorder="1" applyAlignment="1">
      <alignment horizontal="left" vertical="center" wrapText="1"/>
    </xf>
    <xf numFmtId="166" fontId="0" fillId="0" borderId="44" xfId="2" applyNumberFormat="1" applyFont="1" applyFill="1" applyBorder="1"/>
    <xf numFmtId="14" fontId="0" fillId="0" borderId="44" xfId="0" applyNumberFormat="1" applyFill="1" applyBorder="1"/>
    <xf numFmtId="43" fontId="0" fillId="0" borderId="44" xfId="2" applyFont="1" applyFill="1" applyBorder="1"/>
    <xf numFmtId="14" fontId="0" fillId="0" borderId="44" xfId="2" applyNumberFormat="1" applyFont="1" applyFill="1" applyBorder="1"/>
    <xf numFmtId="0" fontId="13" fillId="0" borderId="0" xfId="0" applyFont="1" applyFill="1" applyAlignment="1">
      <alignment horizontal="center"/>
    </xf>
    <xf numFmtId="171" fontId="0" fillId="0" borderId="0" xfId="0" applyNumberFormat="1" applyFill="1"/>
    <xf numFmtId="170" fontId="0" fillId="0" borderId="0" xfId="0" applyNumberFormat="1" applyFill="1"/>
    <xf numFmtId="0" fontId="13" fillId="0" borderId="5" xfId="0" applyFont="1" applyBorder="1" applyAlignment="1">
      <alignment horizontal="center" wrapText="1"/>
    </xf>
    <xf numFmtId="0" fontId="13" fillId="0" borderId="7" xfId="0" applyFont="1" applyBorder="1" applyAlignment="1">
      <alignment horizontal="center" wrapText="1"/>
    </xf>
    <xf numFmtId="169" fontId="13" fillId="0" borderId="6" xfId="0" applyNumberFormat="1" applyFont="1" applyBorder="1" applyAlignment="1">
      <alignment horizontal="center" vertical="center" wrapText="1"/>
    </xf>
    <xf numFmtId="169" fontId="13" fillId="0" borderId="9" xfId="0" applyNumberFormat="1" applyFont="1" applyBorder="1" applyAlignment="1">
      <alignment horizontal="center" vertical="center" wrapText="1"/>
    </xf>
    <xf numFmtId="0" fontId="0" fillId="0" borderId="43" xfId="0" applyNumberFormat="1" applyFill="1" applyBorder="1"/>
    <xf numFmtId="14" fontId="0" fillId="0" borderId="47" xfId="0" applyNumberFormat="1" applyFill="1" applyBorder="1"/>
    <xf numFmtId="166" fontId="0" fillId="0" borderId="47" xfId="2" applyNumberFormat="1" applyFont="1" applyFill="1" applyBorder="1"/>
    <xf numFmtId="43" fontId="0" fillId="0" borderId="47" xfId="2" applyFont="1" applyFill="1" applyBorder="1"/>
    <xf numFmtId="14" fontId="0" fillId="0" borderId="47" xfId="2" applyNumberFormat="1" applyFont="1" applyFill="1" applyBorder="1"/>
    <xf numFmtId="2" fontId="0" fillId="0" borderId="47" xfId="0" applyNumberFormat="1" applyFill="1" applyBorder="1"/>
    <xf numFmtId="0" fontId="0" fillId="0" borderId="0" xfId="0" applyBorder="1" applyAlignment="1">
      <alignment horizontal="center"/>
    </xf>
    <xf numFmtId="164" fontId="0" fillId="0" borderId="0" xfId="0" applyNumberFormat="1" applyFill="1" applyBorder="1"/>
    <xf numFmtId="169" fontId="0" fillId="0" borderId="0" xfId="0" applyNumberFormat="1" applyFill="1" applyBorder="1"/>
    <xf numFmtId="169" fontId="13" fillId="0" borderId="0" xfId="0" applyNumberFormat="1" applyFont="1" applyFill="1" applyBorder="1"/>
    <xf numFmtId="0" fontId="0" fillId="0" borderId="0" xfId="0" applyFill="1" applyBorder="1" applyAlignment="1">
      <alignment horizontal="center"/>
    </xf>
    <xf numFmtId="169" fontId="13" fillId="0" borderId="0" xfId="0" applyNumberFormat="1" applyFont="1" applyBorder="1"/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166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/>
    </xf>
    <xf numFmtId="0" fontId="13" fillId="4" borderId="12" xfId="0" applyFont="1" applyFill="1" applyBorder="1" applyAlignment="1">
      <alignment horizontal="center"/>
    </xf>
    <xf numFmtId="0" fontId="13" fillId="4" borderId="13" xfId="0" applyFont="1" applyFill="1" applyBorder="1" applyAlignment="1">
      <alignment horizontal="center"/>
    </xf>
    <xf numFmtId="0" fontId="13" fillId="4" borderId="14" xfId="0" applyFont="1" applyFill="1" applyBorder="1" applyAlignment="1">
      <alignment horizontal="center"/>
    </xf>
    <xf numFmtId="0" fontId="13" fillId="0" borderId="5" xfId="0" applyFont="1" applyBorder="1" applyAlignment="1">
      <alignment horizontal="center" wrapText="1"/>
    </xf>
    <xf numFmtId="0" fontId="13" fillId="0" borderId="0" xfId="0" applyFont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5" xfId="0" applyBorder="1"/>
    <xf numFmtId="169" fontId="0" fillId="0" borderId="6" xfId="0" applyNumberFormat="1" applyBorder="1"/>
    <xf numFmtId="0" fontId="0" fillId="0" borderId="0" xfId="0" applyNumberFormat="1"/>
    <xf numFmtId="0" fontId="0" fillId="0" borderId="0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169" fontId="14" fillId="0" borderId="8" xfId="0" applyNumberFormat="1" applyFont="1" applyBorder="1"/>
    <xf numFmtId="169" fontId="14" fillId="0" borderId="9" xfId="0" applyNumberFormat="1" applyFont="1" applyBorder="1"/>
    <xf numFmtId="0" fontId="0" fillId="0" borderId="3" xfId="0" applyBorder="1"/>
    <xf numFmtId="0" fontId="0" fillId="0" borderId="2" xfId="0" applyBorder="1"/>
    <xf numFmtId="0" fontId="14" fillId="0" borderId="7" xfId="0" applyFont="1" applyBorder="1" applyAlignment="1">
      <alignment horizontal="left"/>
    </xf>
    <xf numFmtId="0" fontId="0" fillId="0" borderId="10" xfId="0" pivotButton="1" applyBorder="1"/>
    <xf numFmtId="0" fontId="0" fillId="0" borderId="11" xfId="0" applyBorder="1"/>
    <xf numFmtId="169" fontId="14" fillId="0" borderId="7" xfId="0" applyNumberFormat="1" applyFont="1" applyBorder="1"/>
    <xf numFmtId="0" fontId="14" fillId="0" borderId="5" xfId="0" applyFont="1" applyBorder="1" applyAlignment="1">
      <alignment horizontal="left"/>
    </xf>
    <xf numFmtId="0" fontId="0" fillId="5" borderId="13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0" borderId="0" xfId="0" applyAlignment="1">
      <alignment horizontal="left" indent="1"/>
    </xf>
    <xf numFmtId="0" fontId="0" fillId="0" borderId="18" xfId="0" pivotButton="1" applyBorder="1"/>
    <xf numFmtId="0" fontId="0" fillId="0" borderId="18" xfId="0" applyBorder="1" applyAlignment="1">
      <alignment horizontal="left"/>
    </xf>
    <xf numFmtId="0" fontId="0" fillId="0" borderId="4" xfId="0" applyBorder="1"/>
    <xf numFmtId="0" fontId="0" fillId="5" borderId="12" xfId="0" applyFill="1" applyBorder="1" applyAlignment="1">
      <alignment horizontal="center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0" xfId="0" applyBorder="1"/>
    <xf numFmtId="0" fontId="0" fillId="0" borderId="20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5" xfId="0" applyBorder="1" applyAlignment="1">
      <alignment horizontal="left" indent="1"/>
    </xf>
    <xf numFmtId="0" fontId="0" fillId="0" borderId="19" xfId="0" pivotButton="1" applyBorder="1"/>
    <xf numFmtId="0" fontId="13" fillId="6" borderId="11" xfId="0" applyFont="1" applyFill="1" applyBorder="1"/>
    <xf numFmtId="0" fontId="10" fillId="6" borderId="12" xfId="0" applyFont="1" applyFill="1" applyBorder="1" applyAlignment="1">
      <alignment horizontal="center"/>
    </xf>
    <xf numFmtId="0" fontId="10" fillId="6" borderId="13" xfId="0" applyFont="1" applyFill="1" applyBorder="1" applyAlignment="1">
      <alignment horizontal="center"/>
    </xf>
    <xf numFmtId="0" fontId="10" fillId="6" borderId="24" xfId="0" applyFont="1" applyFill="1" applyBorder="1" applyAlignment="1">
      <alignment horizontal="center"/>
    </xf>
    <xf numFmtId="0" fontId="10" fillId="6" borderId="19" xfId="0" applyFont="1" applyFill="1" applyBorder="1" applyAlignment="1">
      <alignment horizontal="center"/>
    </xf>
    <xf numFmtId="173" fontId="0" fillId="0" borderId="0" xfId="0" applyNumberFormat="1"/>
    <xf numFmtId="173" fontId="0" fillId="0" borderId="6" xfId="0" applyNumberFormat="1" applyBorder="1"/>
    <xf numFmtId="173" fontId="0" fillId="0" borderId="8" xfId="0" applyNumberFormat="1" applyBorder="1"/>
    <xf numFmtId="173" fontId="0" fillId="0" borderId="9" xfId="0" applyNumberFormat="1" applyBorder="1"/>
    <xf numFmtId="173" fontId="0" fillId="0" borderId="2" xfId="0" applyNumberFormat="1" applyBorder="1"/>
    <xf numFmtId="173" fontId="0" fillId="0" borderId="3" xfId="0" applyNumberFormat="1" applyBorder="1"/>
    <xf numFmtId="173" fontId="0" fillId="0" borderId="4" xfId="0" applyNumberFormat="1" applyBorder="1"/>
    <xf numFmtId="173" fontId="0" fillId="0" borderId="5" xfId="0" applyNumberFormat="1" applyBorder="1"/>
    <xf numFmtId="173" fontId="0" fillId="0" borderId="7" xfId="0" applyNumberFormat="1" applyBorder="1"/>
    <xf numFmtId="173" fontId="0" fillId="0" borderId="29" xfId="0" applyNumberFormat="1" applyBorder="1"/>
    <xf numFmtId="173" fontId="0" fillId="0" borderId="25" xfId="0" applyNumberFormat="1" applyBorder="1"/>
    <xf numFmtId="173" fontId="0" fillId="0" borderId="26" xfId="0" applyNumberFormat="1" applyBorder="1"/>
    <xf numFmtId="173" fontId="14" fillId="0" borderId="6" xfId="0" applyNumberFormat="1" applyFont="1" applyBorder="1"/>
    <xf numFmtId="173" fontId="14" fillId="0" borderId="5" xfId="0" applyNumberFormat="1" applyFont="1" applyBorder="1"/>
    <xf numFmtId="173" fontId="0" fillId="0" borderId="0" xfId="0" applyNumberFormat="1" applyBorder="1"/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left" indent="1"/>
    </xf>
    <xf numFmtId="173" fontId="14" fillId="0" borderId="0" xfId="0" applyNumberFormat="1" applyFont="1" applyBorder="1"/>
    <xf numFmtId="0" fontId="0" fillId="0" borderId="0" xfId="0" pivotButton="1" applyBorder="1"/>
    <xf numFmtId="0" fontId="14" fillId="0" borderId="17" xfId="0" applyFont="1" applyBorder="1" applyAlignment="1">
      <alignment horizontal="left"/>
    </xf>
    <xf numFmtId="0" fontId="19" fillId="0" borderId="17" xfId="0" applyFont="1" applyBorder="1" applyAlignment="1">
      <alignment horizontal="left"/>
    </xf>
    <xf numFmtId="0" fontId="0" fillId="0" borderId="0" xfId="0" applyFill="1"/>
    <xf numFmtId="0" fontId="0" fillId="0" borderId="43" xfId="0" applyFill="1" applyBorder="1"/>
    <xf numFmtId="0" fontId="1" fillId="8" borderId="0" xfId="0" applyFont="1" applyFill="1" applyAlignment="1">
      <alignment horizontal="left"/>
    </xf>
    <xf numFmtId="173" fontId="1" fillId="8" borderId="0" xfId="0" applyNumberFormat="1" applyFont="1" applyFill="1" applyBorder="1"/>
    <xf numFmtId="164" fontId="0" fillId="0" borderId="0" xfId="0" applyNumberFormat="1" applyFill="1" applyBorder="1"/>
    <xf numFmtId="169" fontId="0" fillId="0" borderId="0" xfId="0" applyNumberFormat="1" applyFill="1" applyBorder="1"/>
    <xf numFmtId="180" fontId="0" fillId="0" borderId="2" xfId="0" applyNumberFormat="1" applyBorder="1"/>
    <xf numFmtId="180" fontId="0" fillId="0" borderId="3" xfId="0" applyNumberFormat="1" applyBorder="1"/>
    <xf numFmtId="180" fontId="0" fillId="0" borderId="4" xfId="0" applyNumberFormat="1" applyBorder="1"/>
    <xf numFmtId="180" fontId="0" fillId="0" borderId="5" xfId="0" applyNumberFormat="1" applyBorder="1"/>
    <xf numFmtId="180" fontId="0" fillId="0" borderId="0" xfId="0" applyNumberFormat="1" applyBorder="1"/>
    <xf numFmtId="180" fontId="0" fillId="0" borderId="6" xfId="0" applyNumberFormat="1" applyBorder="1"/>
    <xf numFmtId="180" fontId="0" fillId="0" borderId="7" xfId="0" applyNumberFormat="1" applyBorder="1"/>
    <xf numFmtId="180" fontId="0" fillId="0" borderId="9" xfId="0" applyNumberFormat="1" applyBorder="1"/>
    <xf numFmtId="180" fontId="14" fillId="0" borderId="8" xfId="0" applyNumberFormat="1" applyFont="1" applyBorder="1"/>
    <xf numFmtId="180" fontId="14" fillId="0" borderId="7" xfId="0" applyNumberFormat="1" applyFont="1" applyBorder="1"/>
    <xf numFmtId="180" fontId="10" fillId="0" borderId="7" xfId="0" applyNumberFormat="1" applyFont="1" applyBorder="1"/>
    <xf numFmtId="180" fontId="10" fillId="0" borderId="8" xfId="0" applyNumberFormat="1" applyFont="1" applyBorder="1"/>
    <xf numFmtId="180" fontId="0" fillId="0" borderId="29" xfId="0" applyNumberFormat="1" applyBorder="1"/>
    <xf numFmtId="180" fontId="0" fillId="0" borderId="25" xfId="0" applyNumberFormat="1" applyBorder="1"/>
    <xf numFmtId="180" fontId="14" fillId="0" borderId="26" xfId="0" applyNumberFormat="1" applyFont="1" applyBorder="1"/>
    <xf numFmtId="180" fontId="10" fillId="0" borderId="26" xfId="0" applyNumberFormat="1" applyFont="1" applyBorder="1"/>
    <xf numFmtId="182" fontId="0" fillId="0" borderId="0" xfId="0" applyNumberFormat="1" applyFill="1" applyBorder="1"/>
  </cellXfs>
  <cellStyles count="11">
    <cellStyle name="Calcul" xfId="4" builtinId="22"/>
    <cellStyle name="Comma 2" xfId="6" xr:uid="{1F5DFB19-6A3F-4F3E-BE85-F0BF70C028C4}"/>
    <cellStyle name="Comma 2 2" xfId="10" xr:uid="{3C57EEFC-E2B0-4971-8A29-097817C9D597}"/>
    <cellStyle name="Comma 3" xfId="1" xr:uid="{DE4A9D14-E97B-4AB7-A677-09CBA4A2039B}"/>
    <cellStyle name="Entrée" xfId="3" builtinId="20"/>
    <cellStyle name="Insatisfaisant" xfId="5" builtinId="27"/>
    <cellStyle name="Milliers" xfId="2" builtinId="3"/>
    <cellStyle name="Milliers 2" xfId="9" xr:uid="{F287DC96-5446-45EE-BA83-CCAA5F1BA995}"/>
    <cellStyle name="Normal" xfId="0" builtinId="0"/>
    <cellStyle name="Normal 2" xfId="7" xr:uid="{BEEDAEFF-0459-4134-BBCA-8B891B59EAF7}"/>
    <cellStyle name="Normal 2 12" xfId="8" xr:uid="{0A42933A-E8EA-4218-99DB-3EED99C1A788}"/>
  </cellStyles>
  <dxfs count="822"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charset val="204"/>
      </font>
    </dxf>
    <dxf>
      <font>
        <b/>
        <charset val="204"/>
      </font>
    </dxf>
    <dxf>
      <font>
        <b/>
        <charset val="204"/>
      </font>
    </dxf>
    <dxf>
      <font>
        <b/>
        <charset val="204"/>
      </font>
    </dxf>
    <dxf>
      <font>
        <u/>
      </font>
    </dxf>
    <dxf>
      <font>
        <u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9" formatCode="[$€-2]\ #,##0;[Red]\-[$€-2]\ #,##0"/>
    </dxf>
    <dxf>
      <fill>
        <patternFill patternType="solid">
          <bgColor theme="0" tint="-0.249977111117893"/>
        </patternFill>
      </fill>
    </dxf>
    <dxf>
      <font>
        <b/>
        <charset val="204"/>
      </font>
    </dxf>
    <dxf>
      <fill>
        <patternFill>
          <bgColor theme="0" tint="-0.14999847407452621"/>
        </patternFill>
      </fill>
    </dxf>
    <dxf>
      <numFmt numFmtId="173" formatCode="[$€-2]\ #,##0;\-[$€-2]\ #,##0"/>
    </dxf>
    <dxf>
      <numFmt numFmtId="173" formatCode="[$€-2]\ #,##0;\-[$€-2]\ #,##0"/>
    </dxf>
    <dxf>
      <numFmt numFmtId="173" formatCode="[$€-2]\ #,##0;\-[$€-2]\ #,##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/>
        <right/>
      </border>
    </dxf>
    <dxf>
      <border>
        <left/>
        <right/>
      </border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</font>
    </dxf>
    <dxf>
      <font>
        <b/>
        <charset val="204"/>
      </font>
    </dxf>
    <dxf>
      <font>
        <u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u/>
        <charset val="204"/>
      </font>
    </dxf>
    <dxf>
      <border>
        <right style="thin">
          <color indexed="64"/>
        </right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/>
    </dxf>
    <dxf>
      <alignment horizontal="center"/>
    </dxf>
    <dxf>
      <alignment horizontal="center"/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0" tint="-0.249977111117893"/>
        </patternFill>
      </fill>
    </dxf>
    <dxf>
      <font>
        <b/>
        <charset val="204"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numFmt numFmtId="173" formatCode="[$€-2]\ #,##0;\-[$€-2]\ #,##0"/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alignment horizontal="center"/>
    </dxf>
    <dxf>
      <alignment horizontal="center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ont>
        <color auto="1"/>
      </font>
    </dxf>
    <dxf>
      <numFmt numFmtId="173" formatCode="[$€-2]\ #,##0;\-[$€-2]\ 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minor"/>
      </font>
      <fill>
        <patternFill patternType="solid">
          <fgColor indexed="65"/>
          <bgColor theme="6" tint="0.59999389629810485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alignment horizontal="center"/>
    </dxf>
    <dxf>
      <alignment horizontal="center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ont>
        <color auto="1"/>
      </font>
    </dxf>
    <dxf>
      <numFmt numFmtId="173" formatCode="[$€-2]\ #,##0;\-[$€-2]\ 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minor"/>
      </font>
      <fill>
        <patternFill patternType="solid">
          <fgColor indexed="65"/>
          <bgColor theme="6" tint="0.59999389629810485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/>
    </dxf>
    <dxf>
      <alignment horizontal="center"/>
    </dxf>
    <dxf>
      <alignment horizontal="center"/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0" tint="-0.249977111117893"/>
        </patternFill>
      </fill>
    </dxf>
    <dxf>
      <font>
        <b/>
        <charset val="204"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numFmt numFmtId="173" formatCode="[$€-2]\ #,##0;\-[$€-2]\ #,##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/>
        <right/>
      </border>
    </dxf>
    <dxf>
      <border>
        <left/>
        <right/>
      </border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</font>
    </dxf>
    <dxf>
      <font>
        <b/>
        <charset val="204"/>
      </font>
    </dxf>
    <dxf>
      <font>
        <u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u/>
        <charset val="204"/>
      </font>
    </dxf>
    <dxf>
      <border>
        <right style="thin">
          <color indexed="64"/>
        </right>
      </border>
    </dxf>
    <dxf>
      <font>
        <b/>
        <charset val="204"/>
      </font>
    </dxf>
    <dxf>
      <font>
        <b/>
        <charset val="204"/>
      </font>
    </dxf>
    <dxf>
      <font>
        <b/>
        <charset val="204"/>
      </font>
    </dxf>
    <dxf>
      <font>
        <b/>
        <charset val="204"/>
      </font>
    </dxf>
    <dxf>
      <font>
        <u/>
      </font>
    </dxf>
    <dxf>
      <font>
        <u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9" formatCode="[$€-2]\ #,##0;[Red]\-[$€-2]\ #,##0"/>
    </dxf>
    <dxf>
      <fill>
        <patternFill patternType="solid">
          <bgColor theme="0" tint="-0.249977111117893"/>
        </patternFill>
      </fill>
    </dxf>
    <dxf>
      <font>
        <b/>
        <charset val="204"/>
      </font>
    </dxf>
    <dxf>
      <fill>
        <patternFill>
          <bgColor theme="0" tint="-0.14999847407452621"/>
        </patternFill>
      </fill>
    </dxf>
    <dxf>
      <numFmt numFmtId="173" formatCode="[$€-2]\ #,##0;\-[$€-2]\ #,##0"/>
    </dxf>
    <dxf>
      <numFmt numFmtId="173" formatCode="[$€-2]\ #,##0;\-[$€-2]\ #,##0"/>
    </dxf>
    <dxf>
      <numFmt numFmtId="173" formatCode="[$€-2]\ #,##0;\-[$€-2]\ #,##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EE0000"/>
      </font>
    </dxf>
    <dxf>
      <font>
        <b/>
        <i val="0"/>
        <color rgb="FFEE0000"/>
      </font>
    </dxf>
    <dxf>
      <font>
        <b/>
        <i val="0"/>
        <color rgb="FFEE0000"/>
      </font>
    </dxf>
    <dxf>
      <font>
        <b/>
        <i val="0"/>
        <color rgb="FFEE0000"/>
      </font>
    </dxf>
    <dxf>
      <font>
        <b/>
        <i val="0"/>
        <color rgb="FFEE0000"/>
      </font>
    </dxf>
    <dxf>
      <font>
        <b/>
        <i val="0"/>
        <color rgb="FFEE0000"/>
      </font>
    </dxf>
    <dxf>
      <font>
        <b/>
        <i val="0"/>
        <color rgb="FFEE0000"/>
      </font>
    </dxf>
    <dxf>
      <font>
        <b/>
        <i val="0"/>
        <color rgb="FFEE0000"/>
      </font>
    </dxf>
    <dxf>
      <font>
        <b/>
        <i val="0"/>
        <color rgb="FFEE0000"/>
      </font>
    </dxf>
    <dxf>
      <font>
        <b/>
        <i val="0"/>
        <color rgb="FFEE0000"/>
      </font>
    </dxf>
    <dxf>
      <font>
        <b/>
        <i val="0"/>
        <color rgb="FFEE0000"/>
      </font>
    </dxf>
    <dxf>
      <font>
        <b/>
        <i val="0"/>
        <color rgb="FFEE0000"/>
      </font>
    </dxf>
    <dxf>
      <font>
        <b/>
        <i val="0"/>
        <color rgb="FFEE0000"/>
      </font>
    </dxf>
    <dxf>
      <font>
        <b/>
        <i val="0"/>
        <color rgb="FFEE0000"/>
      </font>
    </dxf>
    <dxf>
      <font>
        <b/>
        <i val="0"/>
        <color rgb="FFEE0000"/>
      </font>
    </dxf>
    <dxf>
      <font>
        <b/>
        <i val="0"/>
        <color rgb="FFEE0000"/>
      </font>
    </dxf>
    <dxf>
      <font>
        <b/>
        <i val="0"/>
        <color rgb="FFEE0000"/>
      </font>
    </dxf>
    <dxf>
      <font>
        <b/>
        <i val="0"/>
        <color rgb="FFEE0000"/>
      </font>
    </dxf>
    <dxf>
      <font>
        <color rgb="FF9C0006"/>
      </font>
    </dxf>
    <dxf>
      <font>
        <color rgb="FF9C0006"/>
      </font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66" formatCode="_-* #,##0_-;\-* #,##0_-;_-* &quot;-&quot;??_-;_-@_-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_-* #,##0_-;\-* #,##0_-;_-* &quot;-&quot;??_-;_-@_-"/>
      <fill>
        <patternFill patternType="none">
          <fgColor indexed="64"/>
          <bgColor auto="1"/>
        </patternFill>
      </fill>
    </dxf>
    <dxf>
      <numFmt numFmtId="166" formatCode="_-* #,##0_-;\-* #,##0_-;_-* &quot;-&quot;??_-;_-@_-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166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166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73" formatCode="[$€-2]\ #,##0;\-[$€-2]\ #,##0"/>
    </dxf>
    <dxf>
      <numFmt numFmtId="173" formatCode="[$€-2]\ #,##0;\-[$€-2]\ #,##0"/>
    </dxf>
    <dxf>
      <numFmt numFmtId="173" formatCode="[$€-2]\ #,##0;\-[$€-2]\ #,##0"/>
    </dxf>
    <dxf>
      <fill>
        <patternFill>
          <bgColor theme="0" tint="-0.14999847407452621"/>
        </patternFill>
      </fill>
    </dxf>
    <dxf>
      <font>
        <b/>
        <charset val="204"/>
      </font>
    </dxf>
    <dxf>
      <fill>
        <patternFill patternType="solid">
          <bgColor theme="0" tint="-0.249977111117893"/>
        </patternFill>
      </fill>
    </dxf>
    <dxf>
      <numFmt numFmtId="169" formatCode="[$€-2]\ #,##0;[Red]\-[$€-2]\ #,##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u/>
      </font>
    </dxf>
    <dxf>
      <font>
        <u/>
      </font>
    </dxf>
    <dxf>
      <font>
        <b/>
        <charset val="204"/>
      </font>
    </dxf>
    <dxf>
      <font>
        <b/>
        <charset val="204"/>
      </font>
    </dxf>
    <dxf>
      <font>
        <b/>
        <charset val="204"/>
      </font>
    </dxf>
    <dxf>
      <font>
        <b/>
        <charset val="204"/>
      </font>
    </dxf>
    <dxf>
      <numFmt numFmtId="173" formatCode="[$€-2]\ #,##0;\-[$€-2]\ #,##0"/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/>
    </dxf>
    <dxf>
      <alignment horizontal="center"/>
    </dxf>
    <dxf>
      <font>
        <b/>
      </font>
    </dxf>
    <dxf>
      <font>
        <b/>
      </font>
    </dxf>
    <dxf>
      <font>
        <b/>
        <charset val="204"/>
      </font>
    </dxf>
    <dxf>
      <fill>
        <patternFill patternType="solid">
          <bgColor theme="0" tint="-0.249977111117893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alignment horizontal="center"/>
    </dxf>
    <dxf>
      <alignment horizontal="center"/>
    </dxf>
    <dxf>
      <alignment horizontal="center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minor"/>
      </font>
      <fill>
        <patternFill patternType="solid">
          <fgColor indexed="65"/>
          <bgColor theme="6" tint="0.59999389629810485"/>
        </patternFill>
      </fill>
    </dxf>
    <dxf>
      <numFmt numFmtId="173" formatCode="[$€-2]\ #,##0;\-[$€-2]\ #,##0"/>
    </dxf>
    <dxf>
      <font>
        <color auto="1"/>
      </font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/>
    </dxf>
    <dxf>
      <alignment horizontal="center"/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right style="thin">
          <color indexed="64"/>
        </right>
      </border>
    </dxf>
    <dxf>
      <font>
        <u/>
        <charset val="204"/>
      </font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u/>
      </font>
    </dxf>
    <dxf>
      <font>
        <b/>
        <charset val="204"/>
      </font>
    </dxf>
    <dxf>
      <font>
        <b/>
      </font>
    </dxf>
    <dxf>
      <font>
        <u/>
      </font>
    </dxf>
    <dxf>
      <font>
        <b/>
        <charset val="204"/>
      </font>
    </dxf>
    <dxf>
      <font>
        <u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border>
        <left/>
        <right/>
      </border>
    </dxf>
    <dxf>
      <border>
        <left/>
        <right/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1" defaultTableStyle="TableStyleMedium2" defaultPivotStyle="PivotStyleLight16">
    <tableStyle name="Invisible" pivot="0" table="0" count="0" xr9:uid="{D3B42584-074A-41A7-AA58-0EC35100CB63}"/>
  </tableStyles>
  <colors>
    <mruColors>
      <color rgb="FFEE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6.xml"/><Relationship Id="rId18" Type="http://schemas.openxmlformats.org/officeDocument/2006/relationships/sheetMetadata" Target="metadata.xml"/><Relationship Id="rId26" Type="http://schemas.openxmlformats.org/officeDocument/2006/relationships/customXml" Target="../customXml/item6.xml"/><Relationship Id="rId39" Type="http://schemas.openxmlformats.org/officeDocument/2006/relationships/customXml" Target="../customXml/item19.xml"/><Relationship Id="rId21" Type="http://schemas.openxmlformats.org/officeDocument/2006/relationships/customXml" Target="../customXml/item1.xml"/><Relationship Id="rId34" Type="http://schemas.openxmlformats.org/officeDocument/2006/relationships/customXml" Target="../customXml/item14.xml"/><Relationship Id="rId42" Type="http://schemas.openxmlformats.org/officeDocument/2006/relationships/customXml" Target="../customXml/item22.xml"/><Relationship Id="rId47" Type="http://schemas.openxmlformats.org/officeDocument/2006/relationships/customXml" Target="../customXml/item27.xml"/><Relationship Id="rId50" Type="http://schemas.openxmlformats.org/officeDocument/2006/relationships/customXml" Target="../customXml/item30.xml"/><Relationship Id="rId55" Type="http://schemas.openxmlformats.org/officeDocument/2006/relationships/customXml" Target="../customXml/item35.xml"/><Relationship Id="rId63" Type="http://schemas.openxmlformats.org/officeDocument/2006/relationships/customXml" Target="../customXml/item43.xml"/><Relationship Id="rId68" Type="http://schemas.openxmlformats.org/officeDocument/2006/relationships/customXml" Target="../customXml/item48.xml"/><Relationship Id="rId7" Type="http://schemas.openxmlformats.org/officeDocument/2006/relationships/worksheet" Target="worksheets/sheet7.xml"/><Relationship Id="rId71" Type="http://schemas.openxmlformats.org/officeDocument/2006/relationships/customXml" Target="../customXml/item51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9" Type="http://schemas.openxmlformats.org/officeDocument/2006/relationships/customXml" Target="../customXml/item9.xml"/><Relationship Id="rId11" Type="http://schemas.openxmlformats.org/officeDocument/2006/relationships/pivotCacheDefinition" Target="pivotCache/pivotCacheDefinition4.xml"/><Relationship Id="rId24" Type="http://schemas.openxmlformats.org/officeDocument/2006/relationships/customXml" Target="../customXml/item4.xml"/><Relationship Id="rId32" Type="http://schemas.openxmlformats.org/officeDocument/2006/relationships/customXml" Target="../customXml/item12.xml"/><Relationship Id="rId37" Type="http://schemas.openxmlformats.org/officeDocument/2006/relationships/customXml" Target="../customXml/item17.xml"/><Relationship Id="rId40" Type="http://schemas.openxmlformats.org/officeDocument/2006/relationships/customXml" Target="../customXml/item20.xml"/><Relationship Id="rId45" Type="http://schemas.openxmlformats.org/officeDocument/2006/relationships/customXml" Target="../customXml/item25.xml"/><Relationship Id="rId53" Type="http://schemas.openxmlformats.org/officeDocument/2006/relationships/customXml" Target="../customXml/item33.xml"/><Relationship Id="rId58" Type="http://schemas.openxmlformats.org/officeDocument/2006/relationships/customXml" Target="../customXml/item38.xml"/><Relationship Id="rId66" Type="http://schemas.openxmlformats.org/officeDocument/2006/relationships/customXml" Target="../customXml/item46.xml"/><Relationship Id="rId74" Type="http://schemas.openxmlformats.org/officeDocument/2006/relationships/customXml" Target="../customXml/item54.xml"/><Relationship Id="rId5" Type="http://schemas.openxmlformats.org/officeDocument/2006/relationships/worksheet" Target="worksheets/sheet5.xml"/><Relationship Id="rId15" Type="http://schemas.openxmlformats.org/officeDocument/2006/relationships/connections" Target="connections.xml"/><Relationship Id="rId23" Type="http://schemas.openxmlformats.org/officeDocument/2006/relationships/customXml" Target="../customXml/item3.xml"/><Relationship Id="rId28" Type="http://schemas.openxmlformats.org/officeDocument/2006/relationships/customXml" Target="../customXml/item8.xml"/><Relationship Id="rId36" Type="http://schemas.openxmlformats.org/officeDocument/2006/relationships/customXml" Target="../customXml/item16.xml"/><Relationship Id="rId49" Type="http://schemas.openxmlformats.org/officeDocument/2006/relationships/customXml" Target="../customXml/item29.xml"/><Relationship Id="rId57" Type="http://schemas.openxmlformats.org/officeDocument/2006/relationships/customXml" Target="../customXml/item37.xml"/><Relationship Id="rId61" Type="http://schemas.openxmlformats.org/officeDocument/2006/relationships/customXml" Target="../customXml/item41.xml"/><Relationship Id="rId10" Type="http://schemas.openxmlformats.org/officeDocument/2006/relationships/pivotCacheDefinition" Target="pivotCache/pivotCacheDefinition3.xml"/><Relationship Id="rId19" Type="http://schemas.openxmlformats.org/officeDocument/2006/relationships/powerPivotData" Target="model/item.data"/><Relationship Id="rId31" Type="http://schemas.openxmlformats.org/officeDocument/2006/relationships/customXml" Target="../customXml/item11.xml"/><Relationship Id="rId44" Type="http://schemas.openxmlformats.org/officeDocument/2006/relationships/customXml" Target="../customXml/item24.xml"/><Relationship Id="rId52" Type="http://schemas.openxmlformats.org/officeDocument/2006/relationships/customXml" Target="../customXml/item32.xml"/><Relationship Id="rId60" Type="http://schemas.openxmlformats.org/officeDocument/2006/relationships/customXml" Target="../customXml/item40.xml"/><Relationship Id="rId65" Type="http://schemas.openxmlformats.org/officeDocument/2006/relationships/customXml" Target="../customXml/item45.xml"/><Relationship Id="rId73" Type="http://schemas.openxmlformats.org/officeDocument/2006/relationships/customXml" Target="../customXml/item5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openxmlformats.org/officeDocument/2006/relationships/theme" Target="theme/theme1.xml"/><Relationship Id="rId22" Type="http://schemas.openxmlformats.org/officeDocument/2006/relationships/customXml" Target="../customXml/item2.xml"/><Relationship Id="rId27" Type="http://schemas.openxmlformats.org/officeDocument/2006/relationships/customXml" Target="../customXml/item7.xml"/><Relationship Id="rId30" Type="http://schemas.openxmlformats.org/officeDocument/2006/relationships/customXml" Target="../customXml/item10.xml"/><Relationship Id="rId35" Type="http://schemas.openxmlformats.org/officeDocument/2006/relationships/customXml" Target="../customXml/item15.xml"/><Relationship Id="rId43" Type="http://schemas.openxmlformats.org/officeDocument/2006/relationships/customXml" Target="../customXml/item23.xml"/><Relationship Id="rId48" Type="http://schemas.openxmlformats.org/officeDocument/2006/relationships/customXml" Target="../customXml/item28.xml"/><Relationship Id="rId56" Type="http://schemas.openxmlformats.org/officeDocument/2006/relationships/customXml" Target="../customXml/item36.xml"/><Relationship Id="rId64" Type="http://schemas.openxmlformats.org/officeDocument/2006/relationships/customXml" Target="../customXml/item44.xml"/><Relationship Id="rId69" Type="http://schemas.openxmlformats.org/officeDocument/2006/relationships/customXml" Target="../customXml/item49.xml"/><Relationship Id="rId8" Type="http://schemas.openxmlformats.org/officeDocument/2006/relationships/pivotCacheDefinition" Target="pivotCache/pivotCacheDefinition1.xml"/><Relationship Id="rId51" Type="http://schemas.openxmlformats.org/officeDocument/2006/relationships/customXml" Target="../customXml/item31.xml"/><Relationship Id="rId72" Type="http://schemas.openxmlformats.org/officeDocument/2006/relationships/customXml" Target="../customXml/item52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5.xml"/><Relationship Id="rId17" Type="http://schemas.openxmlformats.org/officeDocument/2006/relationships/sharedStrings" Target="sharedStrings.xml"/><Relationship Id="rId25" Type="http://schemas.openxmlformats.org/officeDocument/2006/relationships/customXml" Target="../customXml/item5.xml"/><Relationship Id="rId33" Type="http://schemas.openxmlformats.org/officeDocument/2006/relationships/customXml" Target="../customXml/item13.xml"/><Relationship Id="rId38" Type="http://schemas.openxmlformats.org/officeDocument/2006/relationships/customXml" Target="../customXml/item18.xml"/><Relationship Id="rId46" Type="http://schemas.openxmlformats.org/officeDocument/2006/relationships/customXml" Target="../customXml/item26.xml"/><Relationship Id="rId59" Type="http://schemas.openxmlformats.org/officeDocument/2006/relationships/customXml" Target="../customXml/item39.xml"/><Relationship Id="rId67" Type="http://schemas.openxmlformats.org/officeDocument/2006/relationships/customXml" Target="../customXml/item47.xml"/><Relationship Id="rId20" Type="http://schemas.openxmlformats.org/officeDocument/2006/relationships/calcChain" Target="calcChain.xml"/><Relationship Id="rId41" Type="http://schemas.openxmlformats.org/officeDocument/2006/relationships/customXml" Target="../customXml/item21.xml"/><Relationship Id="rId54" Type="http://schemas.openxmlformats.org/officeDocument/2006/relationships/customXml" Target="../customXml/item34.xml"/><Relationship Id="rId62" Type="http://schemas.openxmlformats.org/officeDocument/2006/relationships/customXml" Target="../customXml/item42.xml"/><Relationship Id="rId70" Type="http://schemas.openxmlformats.org/officeDocument/2006/relationships/customXml" Target="../customXml/item50.xml"/><Relationship Id="rId75" Type="http://schemas.openxmlformats.org/officeDocument/2006/relationships/customXml" Target="../customXml/item5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etar Hristozov" refreshedDate="44592.652499305557" createdVersion="7" refreshedVersion="7" minRefreshableVersion="3" recordCount="167" xr:uid="{D94BA774-F738-430C-8E78-9A465C31216D}">
  <cacheSource type="worksheet">
    <worksheetSource name="OCF"/>
  </cacheSource>
  <cacheFields count="21">
    <cacheField name="Source.Name" numFmtId="0">
      <sharedItems containsNonDate="0" containsString="0" containsBlank="1"/>
    </cacheField>
    <cacheField name="Контрагент" numFmtId="0">
      <sharedItems containsNonDate="0" containsString="0" containsBlank="1"/>
    </cacheField>
    <cacheField name="Основание" numFmtId="0">
      <sharedItems containsNonDate="0" containsBlank="1" count="81">
        <m/>
        <s v="Заплати" u="1"/>
        <s v="Режийни Ток" u="1"/>
        <s v="ДДС" u="1"/>
        <s v="Other Taxes" u="1"/>
        <s v="ДДС на митница" u="1"/>
        <s v="Lead and lead containing waste" u="1"/>
        <s v="Корпоративен данък" u="1"/>
        <s v="Спомагателни материалии - стартерни батерии" u="1"/>
        <s v="Reagents" u="1"/>
        <s v="Главница" u="1"/>
        <s v="Scrap Payment" u="1"/>
        <s v="Other Lead Containing" u="1"/>
        <s v="Реагенти" u="1"/>
        <s v="Спомагателни материали" u="1"/>
        <s v="Salaries" u="1"/>
        <s v="Interest" u="1"/>
        <s v="Основни материали" u="1"/>
        <s v="Custom Taxes" u="1"/>
        <s v="Осигуровки Заплати" u="1"/>
        <s v="Митнически такси" u="1"/>
        <s v="Заем" u="1"/>
        <s v="Олово" u="1"/>
        <s v="Транспортни услуги" u="1"/>
        <s v="Покупка на производствено оборудване" u="1"/>
        <s v="ДДС,ДДФЛ" u="1"/>
        <s v="Capital Projects" u="1"/>
        <s v="Electricity" u="1"/>
        <s v="Други" u="1"/>
        <s v="Олова и оловни сплави" u="1"/>
        <s v="Ремонт/поддръжка" u="1"/>
        <s v="Капитални проекти" u="1"/>
        <s v="Строително ремонтни работи" u="1"/>
        <s v="Акум. Отпадни" u="1"/>
        <s v="Основни материали - общи" u="1"/>
        <s v="Строителни и ремонтни работи, поддръжка" u="1"/>
        <s v="Услуги Други" u="1"/>
        <s v="Основни материали - стационарни батерии" u="1"/>
        <s v="Покупка на друго оборудване и други ДМА" u="1"/>
        <s v="Митнически сборове" u="1"/>
        <s v="Транспортни услуги - вътрешен транспорт" u="1"/>
        <s v="Такси" u="1"/>
        <s v="Концентрат" u="1"/>
        <s v="Lease Payments" u="1"/>
        <s v="Social Security" u="1"/>
        <s v="Спомагателни материалии - стационарни батерии" u="1"/>
        <s v="Rent" u="1"/>
        <s v="Gas" u="1"/>
        <s v="Режийни Газ" u="1"/>
        <s v="Лихви" u="1"/>
        <s v="Purchases of Equipment" u="1"/>
        <s v="Реклама" u="1"/>
        <s v="Лизинги и Лихви" u="1"/>
        <s v="Спомагателни материалии - общи" u="1"/>
        <s v="Услуги по договор - абонаментно обслужване" u="1"/>
        <s v="Лихви, лизинги, застраховки, " u="1"/>
        <s v="Other" u="1"/>
        <s v="YU Monbat" u="1"/>
        <s v="Осигуровки" u="1"/>
        <s v="Режийни Други" u="1"/>
        <s v="Transportation Services" u="1"/>
        <s v="Електричество" u="1"/>
        <s v="Scrap Batteries" u="1"/>
        <s v="1. Плащания към доставчици - трети страни" u="1"/>
        <s v="VAT" u="1"/>
        <s v="Транспортни услуги - международен транспорт" u="1"/>
        <s v="Principal" u="1"/>
        <s v="Other Services" u="1"/>
        <s v="Газ" u="1"/>
        <s v="Лизингова вноска, лихва" u="1"/>
        <s v="Главница Заем" u="1"/>
        <s v="Услуги по договор" u="1"/>
        <s v="Лизингова вноска и лихва" u="1"/>
        <s v="Бонуси" u="1"/>
        <s v="Банкови кредити плащания" u="1"/>
        <s v="Raw Lead" u="1"/>
        <s v="Покупка на оборудване" u="1"/>
        <s v="Наеми" u="1"/>
        <s v="Основни материали - стартерни батерии" u="1"/>
        <s v="Други разходи" u="1"/>
        <s v="Машинни части и ел.материали" u="1"/>
      </sharedItems>
    </cacheField>
    <cacheField name="Допълнително основание" numFmtId="0">
      <sharedItems containsNonDate="0" containsString="0" containsBlank="1"/>
    </cacheField>
    <cacheField name="Дата" numFmtId="14">
      <sharedItems containsNonDate="0" containsString="0" containsBlank="1"/>
    </cacheField>
    <cacheField name="Дата на падеж" numFmtId="14">
      <sharedItems containsNonDate="0" containsString="0" containsBlank="1"/>
    </cacheField>
    <cacheField name="Валута" numFmtId="0">
      <sharedItems containsNonDate="0" containsString="0" containsBlank="1"/>
    </cacheField>
    <cacheField name="Очакван или докуминтиран разход" numFmtId="0">
      <sharedItems containsNonDate="0" containsString="0" containsBlank="1"/>
    </cacheField>
    <cacheField name="Сума във Валута" numFmtId="166">
      <sharedItems containsNonDate="0" containsString="0" containsBlank="1"/>
    </cacheField>
    <cacheField name="В евро остатък за плащане" numFmtId="166">
      <sharedItems containsNonDate="0" containsString="0" containsBlank="1"/>
    </cacheField>
    <cacheField name="BU" numFmtId="43">
      <sharedItems containsNonDate="0" containsBlank="1" count="6">
        <m/>
        <s v="START" u="1"/>
        <s v="MRR" u="1"/>
        <s v="MRB" u="1"/>
        <s v="MRS" u="1"/>
        <s v="MONBAT" u="1"/>
      </sharedItems>
    </cacheField>
    <cacheField name="TODAY" numFmtId="14">
      <sharedItems containsNonDate="0" containsString="0" containsBlank="1"/>
    </cacheField>
    <cacheField name="Monday" numFmtId="14">
      <sharedItems containsNonDate="0" containsString="0" containsBlank="1"/>
    </cacheField>
    <cacheField name="WEEK" numFmtId="2">
      <sharedItems containsNonDate="0" containsString="0" containsBlank="1"/>
    </cacheField>
    <cacheField name="GROUP" numFmtId="0">
      <sharedItems containsNonDate="0" containsString="0" containsBlank="1"/>
    </cacheField>
    <cacheField name="SUBGROUP" numFmtId="0">
      <sharedItems containsNonDate="0" containsString="0" containsBlank="1"/>
    </cacheField>
    <cacheField name="TYPE" numFmtId="0">
      <sharedItems containsNonDate="0" containsString="0" containsBlank="1" containsNumber="1" containsInteger="1" minValue="0" maxValue="0" count="2">
        <m/>
        <n v="0" u="1"/>
      </sharedItems>
    </cacheField>
    <cacheField name="Week adjusments" numFmtId="0">
      <sharedItems containsNonDate="0" containsString="0" containsBlank="1"/>
    </cacheField>
    <cacheField name="RPvsTP" numFmtId="0">
      <sharedItems containsNonDate="0" containsString="0" containsBlank="1"/>
    </cacheField>
    <cacheField name="Available Funds" numFmtId="166">
      <sharedItems containsNonDate="0" containsString="0" containsBlank="1"/>
    </cacheField>
    <cacheField name="Credit Funds" numFmtId="166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ohamed_limaiem" refreshedDate="44595.440514236114" backgroundQuery="1" createdVersion="7" refreshedVersion="7" minRefreshableVersion="3" recordCount="0" supportSubquery="1" supportAdvancedDrill="1" xr:uid="{A5A5DF1F-5875-413B-A83B-904C839119B5}">
  <cacheSource type="external" connectionId="32"/>
  <cacheFields count="7">
    <cacheField name="[CF].[TYPE].[TYPE]" caption="TYPE" numFmtId="0" hierarchy="6" level="1">
      <sharedItems count="5">
        <s v="01.Incomes Operating Activities"/>
        <s v="02.Payments Operating Activities"/>
        <s v="07.Incomes Financing Activities (Loans, Factoring)"/>
        <s v="08.Payments Financing Activities"/>
        <s v="05.Payments Investing Activities (CAPEX)"/>
      </sharedItems>
    </cacheField>
    <cacheField name="[CF].[GROUP].[GROUP]" caption="GROUP" numFmtId="0" hierarchy="4" level="1">
      <sharedItems count="9">
        <s v="Materials"/>
        <s v="Other"/>
        <s v="Salaries and Social Securities"/>
        <s v="Services"/>
        <s v="Transport"/>
        <s v="Utilities"/>
        <s v="Taxes"/>
        <s v="CAPEX" u="1"/>
        <s v="Loans" u="1"/>
      </sharedItems>
    </cacheField>
    <cacheField name="[CF].[SUBGROUP].[SUBGROUP]" caption="SUBGROUP" numFmtId="0" hierarchy="5" level="1">
      <sharedItems count="3">
        <s v="Electricity"/>
        <s v="Gas"/>
        <s v="water"/>
      </sharedItems>
    </cacheField>
    <cacheField name="[CF].[WEEK].[WEEK]" caption="WEEK" numFmtId="0" hierarchy="3" level="1">
      <sharedItems count="9">
        <s v="0"/>
        <s v="1"/>
        <s v="2"/>
        <s v="3"/>
        <s v="4"/>
        <s v="5"/>
        <s v="6"/>
        <s v="7"/>
        <s v="8"/>
      </sharedItems>
    </cacheField>
    <cacheField name="[CF].[BU].[BU]" caption="BU" numFmtId="0" hierarchy="2" level="1">
      <sharedItems count="4">
        <s v="NBI"/>
        <s v="NOUR"/>
        <s v="SND"/>
        <s v="TIP"/>
      </sharedItems>
    </cacheField>
    <cacheField name="[Measures].[CF]" caption="CF" numFmtId="0" hierarchy="24" level="32767"/>
    <cacheField name="[CF].[RPvsTP].[RPvsTP]" caption="RPvsTP" numFmtId="0" hierarchy="7" level="1">
      <sharedItems containsSemiMixedTypes="0" containsNonDate="0" containsString="0"/>
    </cacheField>
  </cacheFields>
  <cacheHierarchies count="145">
    <cacheHierarchy uniqueName="[CF].[Source.Name]" caption="Source.Name" attribute="1" defaultMemberUniqueName="[CF].[Source.Name].[All]" allUniqueName="[CF].[Source.Name].[All]" dimensionUniqueName="[CF]" displayFolder="" count="0" memberValueDatatype="130" unbalanced="0"/>
    <cacheHierarchy uniqueName="[CF].[Контрагент]" caption="Контрагент" attribute="1" defaultMemberUniqueName="[CF].[Контрагент].[All]" allUniqueName="[CF].[Контрагент].[All]" dimensionUniqueName="[CF]" displayFolder="" count="0" memberValueDatatype="130" unbalanced="0"/>
    <cacheHierarchy uniqueName="[CF].[BU]" caption="BU" attribute="1" defaultMemberUniqueName="[CF].[BU].[All]" allUniqueName="[CF].[BU].[All]" dimensionUniqueName="[CF]" displayFolder="" count="2" memberValueDatatype="130" unbalanced="0">
      <fieldsUsage count="2">
        <fieldUsage x="-1"/>
        <fieldUsage x="4"/>
      </fieldsUsage>
    </cacheHierarchy>
    <cacheHierarchy uniqueName="[CF].[WEEK]" caption="WEEK" attribute="1" defaultMemberUniqueName="[CF].[WEEK].[All]" allUniqueName="[CF].[WEEK].[All]" dimensionUniqueName="[CF]" displayFolder="" count="2" memberValueDatatype="130" unbalanced="0">
      <fieldsUsage count="2">
        <fieldUsage x="-1"/>
        <fieldUsage x="3"/>
      </fieldsUsage>
    </cacheHierarchy>
    <cacheHierarchy uniqueName="[CF].[GROUP]" caption="GROUP" attribute="1" defaultMemberUniqueName="[CF].[GROUP].[All]" allUniqueName="[CF].[GROUP].[All]" dimensionUniqueName="[CF]" displayFolder="" count="2" memberValueDatatype="130" unbalanced="0">
      <fieldsUsage count="2">
        <fieldUsage x="-1"/>
        <fieldUsage x="1"/>
      </fieldsUsage>
    </cacheHierarchy>
    <cacheHierarchy uniqueName="[CF].[SUBGROUP]" caption="SUBGROUP" attribute="1" defaultMemberUniqueName="[CF].[SUBGROUP].[All]" allUniqueName="[CF].[SUBGROUP].[All]" dimensionUniqueName="[CF]" displayFolder="" count="2" memberValueDatatype="130" unbalanced="0">
      <fieldsUsage count="2">
        <fieldUsage x="-1"/>
        <fieldUsage x="2"/>
      </fieldsUsage>
    </cacheHierarchy>
    <cacheHierarchy uniqueName="[CF].[TYPE]" caption="TYPE" attribute="1" defaultMemberUniqueName="[CF].[TYPE].[All]" allUniqueName="[CF].[TYPE].[All]" dimensionUniqueName="[CF]" displayFolder="" count="2" memberValueDatatype="130" unbalanced="0">
      <fieldsUsage count="2">
        <fieldUsage x="-1"/>
        <fieldUsage x="0"/>
      </fieldsUsage>
    </cacheHierarchy>
    <cacheHierarchy uniqueName="[CF].[RPvsTP]" caption="RPvsTP" attribute="1" defaultMemberUniqueName="[CF].[RPvsTP].[All]" allUniqueName="[CF].[RPvsTP].[All]" dimensionUniqueName="[CF]" displayFolder="" count="2" memberValueDatatype="130" unbalanced="0">
      <fieldsUsage count="2">
        <fieldUsage x="-1"/>
        <fieldUsage x="6"/>
      </fieldsUsage>
    </cacheHierarchy>
    <cacheHierarchy uniqueName="[CF].[В евро остатък за плащане]" caption="В евро остатък за плащане" attribute="1" defaultMemberUniqueName="[CF].[В евро остатък за плащане].[All]" allUniqueName="[CF].[В евро остатък за плащане].[All]" dimensionUniqueName="[CF]" displayFolder="" count="0" memberValueDatatype="5" unbalanced="0"/>
    <cacheHierarchy uniqueName="[CF].[Available Funds]" caption="Available Funds" attribute="1" defaultMemberUniqueName="[CF].[Available Funds].[All]" allUniqueName="[CF].[Available Funds].[All]" dimensionUniqueName="[CF]" displayFolder="" count="0" memberValueDatatype="5" unbalanced="0"/>
    <cacheHierarchy uniqueName="[CF].[Credit Funds]" caption="Credit Funds" attribute="1" defaultMemberUniqueName="[CF].[Credit Funds].[All]" allUniqueName="[CF].[Credit Funds].[All]" dimensionUniqueName="[CF]" displayFolder="" count="0" memberValueDatatype="5" unbalanced="0"/>
    <cacheHierarchy uniqueName="[CF].[FILTER]" caption="FILTER" attribute="1" defaultMemberUniqueName="[CF].[FILTER].[All]" allUniqueName="[CF].[FILTER].[All]" dimensionUniqueName="[CF]" displayFolder="" count="0" memberValueDatatype="20" unbalanced="0"/>
    <cacheHierarchy uniqueName="[Measures].[01.Incomes Operating Activities]" caption="01.Incomes Operating Activities" measure="1" displayFolder="" measureGroup="CF" count="0"/>
    <cacheHierarchy uniqueName="[Measures].[02.Payments Operating Activities]" caption="02.Payments Operating Activities" measure="1" displayFolder="" measureGroup="CF" count="0"/>
    <cacheHierarchy uniqueName="[Measures].[07.Incomes Financing Activities (Loans, Factoring)]" caption="07.Incomes Financing Activities (Loans, Factoring)" measure="1" displayFolder="" measureGroup="CF" count="0"/>
    <cacheHierarchy uniqueName="[Measures].[04.Incomes Investing Activities]" caption="04.Incomes Investing Activities" measure="1" displayFolder="" measureGroup="CF" count="0"/>
    <cacheHierarchy uniqueName="[Measures].[03.Net Cash Flow Operating Activities]" caption="03.Net Cash Flow Operating Activities" measure="1" displayFolder="" measureGroup="CF" count="0"/>
    <cacheHierarchy uniqueName="[Measures].[05.Payments Investing Activities (CAPEX)]" caption="05.Payments Investing Activities (CAPEX)" measure="1" displayFolder="" measureGroup="CF" count="0"/>
    <cacheHierarchy uniqueName="[Measures].[06.Net Cash Flow Investing Activities]" caption="06.Net Cash Flow Investing Activities" measure="1" displayFolder="" measureGroup="CF" count="0"/>
    <cacheHierarchy uniqueName="[Measures].[08.Payments Financing Activities]" caption="08.Payments Financing Activities" measure="1" displayFolder="" measureGroup="CF" count="0"/>
    <cacheHierarchy uniqueName="[Measures].[09.Net Cash Flow Financing Activities]" caption="09.Net Cash Flow Financing Activities" measure="1" displayFolder="" measureGroup="CF" count="0"/>
    <cacheHierarchy uniqueName="[Measures].[12.Week Net Cash Flow]" caption="12.Week Net Cash Flow" measure="1" displayFolder="" measureGroup="CF" count="0"/>
    <cacheHierarchy uniqueName="[Measures].[ICF]" caption="ICF" measure="1" displayFolder="" measureGroup="CF" count="0"/>
    <cacheHierarchy uniqueName="[Measures].[OCF]" caption="OCF" measure="1" displayFolder="" measureGroup="CF" count="0"/>
    <cacheHierarchy uniqueName="[Measures].[CF]" caption="CF" measure="1" displayFolder="" measureGroup="CF" count="0" oneField="1">
      <fieldsUsage count="1">
        <fieldUsage x="5"/>
      </fieldsUsage>
    </cacheHierarchy>
    <cacheHierarchy uniqueName="[Measures].[m_Available Funds]" caption="m_Available Funds" measure="1" displayFolder="" measureGroup="CF" count="0"/>
    <cacheHierarchy uniqueName="[Measures].[m_Credit Funds]" caption="m_Credit Funds" measure="1" displayFolder="" measureGroup="CF" count="0"/>
    <cacheHierarchy uniqueName="[Measures].[91.Available Funds]" caption="91.Available Funds" measure="1" displayFolder="" measureGroup="CF" count="0"/>
    <cacheHierarchy uniqueName="[Measures].[92.Credit Funds]" caption="92.Credit Funds" measure="1" displayFolder="" measureGroup="CF" count="0"/>
    <cacheHierarchy uniqueName="[Measures].[31.Available Funds]" caption="31.Available Funds" measure="1" displayFolder="" measureGroup="CF" count="0"/>
    <cacheHierarchy uniqueName="[Measures].[32.Credit Funds]" caption="32.Credit Funds" measure="1" displayFolder="" measureGroup="CF" count="0"/>
    <cacheHierarchy uniqueName="[Measures].[61.Available Funds]" caption="61.Available Funds" measure="1" displayFolder="" measureGroup="CF" count="0"/>
    <cacheHierarchy uniqueName="[Measures].[62.Credit Funds]" caption="62.Credit Funds" measure="1" displayFolder="" measureGroup="CF" count="0"/>
    <cacheHierarchy uniqueName="[Measures].[10.Available Funds]" caption="10.Available Funds" measure="1" displayFolder="" measureGroup="CF" count="0"/>
    <cacheHierarchy uniqueName="[Measures].[11.Credit Funds]" caption="11.Credit Funds" measure="1" displayFolder="" measureGroup="CF" count="0"/>
    <cacheHierarchy uniqueName="[Measures].[01.Week1.Incomes Operating Activities]" caption="01.Week1.Incomes Operating Activities" measure="1" displayFolder="" measureGroup="CF" count="0"/>
    <cacheHierarchy uniqueName="[Measures].[02.Week1.Payments Operating Activities]" caption="02.Week1.Payments Operating Activities" measure="1" displayFolder="" measureGroup="CF" count="0"/>
    <cacheHierarchy uniqueName="[Measures].[03.Week1.Net Cash Flow Operating Activities]" caption="03.Week1.Net Cash Flow Operating Activities" measure="1" displayFolder="" measureGroup="CF" count="0"/>
    <cacheHierarchy uniqueName="[Measures].[01.Week2.Incomes Operating Activities]" caption="01.Week2.Incomes Operating Activities" measure="1" displayFolder="" measureGroup="CF" count="0"/>
    <cacheHierarchy uniqueName="[Measures].[02.Week2.Payments Operating Activities]" caption="02.Week2.Payments Operating Activities" measure="1" displayFolder="" measureGroup="CF" count="0"/>
    <cacheHierarchy uniqueName="[Measures].[03.Week2.Net Cash Flow Operating Activities]" caption="03.Week2.Net Cash Flow Operating Activities" measure="1" displayFolder="" measureGroup="CF" count="0"/>
    <cacheHierarchy uniqueName="[Measures].[01.Week3.Incomes Operating Activities]" caption="01.Week3.Incomes Operating Activities" measure="1" displayFolder="" measureGroup="CF" count="0"/>
    <cacheHierarchy uniqueName="[Measures].[02.Week3.Payments Operating Activities]" caption="02.Week3.Payments Operating Activities" measure="1" displayFolder="" measureGroup="CF" count="0"/>
    <cacheHierarchy uniqueName="[Measures].[03.Week3.Net Cash Flow Operating Activities]" caption="03.Week3.Net Cash Flow Operating Activities" measure="1" displayFolder="" measureGroup="CF" count="0"/>
    <cacheHierarchy uniqueName="[Measures].[01.Week4.Incomes Operating Activities]" caption="01.Week4.Incomes Operating Activities" measure="1" displayFolder="" measureGroup="CF" count="0"/>
    <cacheHierarchy uniqueName="[Measures].[02.Week4.Payments Operating Activities]" caption="02.Week4.Payments Operating Activities" measure="1" displayFolder="" measureGroup="CF" count="0"/>
    <cacheHierarchy uniqueName="[Measures].[03.Week4.Net Cash Flow Operating Activities]" caption="03.Week4.Net Cash Flow Operating Activities" measure="1" displayFolder="" measureGroup="CF" count="0"/>
    <cacheHierarchy uniqueName="[Measures].[01.Week5.Incomes Operating Activities]" caption="01.Week5.Incomes Operating Activities" measure="1" displayFolder="" measureGroup="CF" count="0"/>
    <cacheHierarchy uniqueName="[Measures].[02.Week5.Payments Operating Activities]" caption="02.Week5.Payments Operating Activities" measure="1" displayFolder="" measureGroup="CF" count="0"/>
    <cacheHierarchy uniqueName="[Measures].[03.Week5.Net Cash Flow Operating Activities]" caption="03.Week5.Net Cash Flow Operating Activities" measure="1" displayFolder="" measureGroup="CF" count="0"/>
    <cacheHierarchy uniqueName="[Measures].[01.Week6.Incomes Operating Activities]" caption="01.Week6.Incomes Operating Activities" measure="1" displayFolder="" measureGroup="CF" count="0"/>
    <cacheHierarchy uniqueName="[Measures].[02.Week6.Payments Operating Activities]" caption="02.Week6.Payments Operating Activities" measure="1" displayFolder="" measureGroup="CF" count="0"/>
    <cacheHierarchy uniqueName="[Measures].[03.Week6.Net Cash Flow Operating Activities]" caption="03.Week6.Net Cash Flow Operating Activities" measure="1" displayFolder="" measureGroup="CF" count="0"/>
    <cacheHierarchy uniqueName="[Measures].[01.Week7.Incomes Operating Activities]" caption="01.Week7.Incomes Operating Activities" measure="1" displayFolder="" measureGroup="CF" count="0"/>
    <cacheHierarchy uniqueName="[Measures].[02.Week7.Payments Operating Activities]" caption="02.Week7.Payments Operating Activities" measure="1" displayFolder="" measureGroup="CF" count="0"/>
    <cacheHierarchy uniqueName="[Measures].[03.Week7.Net Cash Flow Operating Activities]" caption="03.Week7.Net Cash Flow Operating Activities" measure="1" displayFolder="" measureGroup="CF" count="0"/>
    <cacheHierarchy uniqueName="[Measures].[01.Week8.Incomes Operating Activities]" caption="01.Week8.Incomes Operating Activities" measure="1" displayFolder="" measureGroup="CF" count="0"/>
    <cacheHierarchy uniqueName="[Measures].[02.Week8.Payments Operating Activities]" caption="02.Week8.Payments Operating Activities" measure="1" displayFolder="" measureGroup="CF" count="0"/>
    <cacheHierarchy uniqueName="[Measures].[03.Week8.Net Cash Flow Operating Activities]" caption="03.Week8.Net Cash Flow Operating Activities" measure="1" displayFolder="" measureGroup="CF" count="0"/>
    <cacheHierarchy uniqueName="[Measures].[04.Week1.Incomes Investing Activities]" caption="04.Week1.Incomes Investing Activities" measure="1" displayFolder="" measureGroup="CF" count="0"/>
    <cacheHierarchy uniqueName="[Measures].[05.Week1.Payments Investing Activities (CAPEX)]" caption="05.Week1.Payments Investing Activities (CAPEX)" measure="1" displayFolder="" measureGroup="CF" count="0"/>
    <cacheHierarchy uniqueName="[Measures].[06.Week1.Net Cash Flow Investing Activities]" caption="06.Week1.Net Cash Flow Investing Activities" measure="1" displayFolder="" measureGroup="CF" count="0"/>
    <cacheHierarchy uniqueName="[Measures].[07.Week1.Incomes Financing Activities (Loans, Factoring)]" caption="07.Week1.Incomes Financing Activities (Loans, Factoring)" measure="1" displayFolder="" measureGroup="CF" count="0"/>
    <cacheHierarchy uniqueName="[Measures].[08.Week1.Payments Financing Activities]" caption="08.Week1.Payments Financing Activities" measure="1" displayFolder="" measureGroup="CF" count="0"/>
    <cacheHierarchy uniqueName="[Measures].[09.Week1.Net Cash Flow Financing Activities]" caption="09.Week1.Net Cash Flow Financing Activities" measure="1" displayFolder="" measureGroup="CF" count="0"/>
    <cacheHierarchy uniqueName="[Measures].[04.Week2.Incomes Investing Activities]" caption="04.Week2.Incomes Investing Activities" measure="1" displayFolder="" measureGroup="CF" count="0"/>
    <cacheHierarchy uniqueName="[Measures].[05.Week2.Payments Investing Activities (CAPEX)]" caption="05.Week2.Payments Investing Activities (CAPEX)" measure="1" displayFolder="" measureGroup="CF" count="0"/>
    <cacheHierarchy uniqueName="[Measures].[06.Week2.Net Cash Flow Investing Activities]" caption="06.Week2.Net Cash Flow Investing Activities" measure="1" displayFolder="" measureGroup="CF" count="0"/>
    <cacheHierarchy uniqueName="[Measures].[07.Week2.Incomes Financing Activities (Loans, Factoring)]" caption="07.Week2.Incomes Financing Activities (Loans, Factoring)" measure="1" displayFolder="" measureGroup="CF" count="0"/>
    <cacheHierarchy uniqueName="[Measures].[08.Week2.Payments Financing Activities]" caption="08.Week2.Payments Financing Activities" measure="1" displayFolder="" measureGroup="CF" count="0"/>
    <cacheHierarchy uniqueName="[Measures].[09.Week2.Net Cash Flow Financing Activities]" caption="09.Week2.Net Cash Flow Financing Activities" measure="1" displayFolder="" measureGroup="CF" count="0"/>
    <cacheHierarchy uniqueName="[Measures].[04.Week3.Incomes Investing Activities]" caption="04.Week3.Incomes Investing Activities" measure="1" displayFolder="" measureGroup="CF" count="0"/>
    <cacheHierarchy uniqueName="[Measures].[05.Week3.Payments Investing Activities (CAPEX)]" caption="05.Week3.Payments Investing Activities (CAPEX)" measure="1" displayFolder="" measureGroup="CF" count="0"/>
    <cacheHierarchy uniqueName="[Measures].[06.Week3.Net Cash Flow Investing Activities]" caption="06.Week3.Net Cash Flow Investing Activities" measure="1" displayFolder="" measureGroup="CF" count="0"/>
    <cacheHierarchy uniqueName="[Measures].[07.Week3.Incomes Financing Activities (Loans, Factoring)]" caption="07.Week3.Incomes Financing Activities (Loans, Factoring)" measure="1" displayFolder="" measureGroup="CF" count="0"/>
    <cacheHierarchy uniqueName="[Measures].[08.Week3.Payments Financing Activities]" caption="08.Week3.Payments Financing Activities" measure="1" displayFolder="" measureGroup="CF" count="0"/>
    <cacheHierarchy uniqueName="[Measures].[09.Week3.Net Cash Flow Financing Activities]" caption="09.Week3.Net Cash Flow Financing Activities" measure="1" displayFolder="" measureGroup="CF" count="0"/>
    <cacheHierarchy uniqueName="[Measures].[04.Week4.Incomes Investing Activities]" caption="04.Week4.Incomes Investing Activities" measure="1" displayFolder="" measureGroup="CF" count="0"/>
    <cacheHierarchy uniqueName="[Measures].[05.Week4.Payments Investing Activities (CAPEX)]" caption="05.Week4.Payments Investing Activities (CAPEX)" measure="1" displayFolder="" measureGroup="CF" count="0"/>
    <cacheHierarchy uniqueName="[Measures].[06.Week4.Net Cash Flow Investing Activities]" caption="06.Week4.Net Cash Flow Investing Activities" measure="1" displayFolder="" measureGroup="CF" count="0"/>
    <cacheHierarchy uniqueName="[Measures].[07.Week4.Incomes Financing Activities (Loans, Factoring)]" caption="07.Week4.Incomes Financing Activities (Loans, Factoring)" measure="1" displayFolder="" measureGroup="CF" count="0"/>
    <cacheHierarchy uniqueName="[Measures].[08.Week4.Payments Financing Activities]" caption="08.Week4.Payments Financing Activities" measure="1" displayFolder="" measureGroup="CF" count="0"/>
    <cacheHierarchy uniqueName="[Measures].[09.Week4.Net Cash Flow Financing Activities]" caption="09.Week4.Net Cash Flow Financing Activities" measure="1" displayFolder="" measureGroup="CF" count="0"/>
    <cacheHierarchy uniqueName="[Measures].[04.Week5.Incomes Investing Activities]" caption="04.Week5.Incomes Investing Activities" measure="1" displayFolder="" measureGroup="CF" count="0"/>
    <cacheHierarchy uniqueName="[Measures].[05.Week5.Payments Investing Activities (CAPEX)]" caption="05.Week5.Payments Investing Activities (CAPEX)" measure="1" displayFolder="" measureGroup="CF" count="0"/>
    <cacheHierarchy uniqueName="[Measures].[06.Week5.Net Cash Flow Investing Activities]" caption="06.Week5.Net Cash Flow Investing Activities" measure="1" displayFolder="" measureGroup="CF" count="0"/>
    <cacheHierarchy uniqueName="[Measures].[07.Week5.Incomes Financing Activities (Loans, Factoring)]" caption="07.Week5.Incomes Financing Activities (Loans, Factoring)" measure="1" displayFolder="" measureGroup="CF" count="0"/>
    <cacheHierarchy uniqueName="[Measures].[08.Week5.Payments Financing Activities]" caption="08.Week5.Payments Financing Activities" measure="1" displayFolder="" measureGroup="CF" count="0"/>
    <cacheHierarchy uniqueName="[Measures].[09.Week5.Net Cash Flow Financing Activities]" caption="09.Week5.Net Cash Flow Financing Activities" measure="1" displayFolder="" measureGroup="CF" count="0"/>
    <cacheHierarchy uniqueName="[Measures].[04.Week6.Incomes Investing Activities]" caption="04.Week6.Incomes Investing Activities" measure="1" displayFolder="" measureGroup="CF" count="0"/>
    <cacheHierarchy uniqueName="[Measures].[05.Week6.Payments Investing Activities (CAPEX)]" caption="05.Week6.Payments Investing Activities (CAPEX)" measure="1" displayFolder="" measureGroup="CF" count="0"/>
    <cacheHierarchy uniqueName="[Measures].[06.Week6.Net Cash Flow Investing Activities]" caption="06.Week6.Net Cash Flow Investing Activities" measure="1" displayFolder="" measureGroup="CF" count="0"/>
    <cacheHierarchy uniqueName="[Measures].[07.Week6.Incomes Financing Activities (Loans, Factoring)]" caption="07.Week6.Incomes Financing Activities (Loans, Factoring)" measure="1" displayFolder="" measureGroup="CF" count="0"/>
    <cacheHierarchy uniqueName="[Measures].[08.Week6.Payments Financing Activities]" caption="08.Week6.Payments Financing Activities" measure="1" displayFolder="" measureGroup="CF" count="0"/>
    <cacheHierarchy uniqueName="[Measures].[09.Week6.Net Cash Flow Financing Activities]" caption="09.Week6.Net Cash Flow Financing Activities" measure="1" displayFolder="" measureGroup="CF" count="0"/>
    <cacheHierarchy uniqueName="[Measures].[04.Week7.Incomes Investing Activities]" caption="04.Week7.Incomes Investing Activities" measure="1" displayFolder="" measureGroup="CF" count="0"/>
    <cacheHierarchy uniqueName="[Measures].[05.Week7.Payments Investing Activities (CAPEX)]" caption="05.Week7.Payments Investing Activities (CAPEX)" measure="1" displayFolder="" measureGroup="CF" count="0"/>
    <cacheHierarchy uniqueName="[Measures].[06.Week7.Net Cash Flow Investing Activities]" caption="06.Week7.Net Cash Flow Investing Activities" measure="1" displayFolder="" measureGroup="CF" count="0"/>
    <cacheHierarchy uniqueName="[Measures].[07.Week7.Incomes Financing Activities (Loans, Factoring)]" caption="07.Week7.Incomes Financing Activities (Loans, Factoring)" measure="1" displayFolder="" measureGroup="CF" count="0"/>
    <cacheHierarchy uniqueName="[Measures].[08.Week7.Payments Financing Activities]" caption="08.Week7.Payments Financing Activities" measure="1" displayFolder="" measureGroup="CF" count="0"/>
    <cacheHierarchy uniqueName="[Measures].[09.Week7.Net Cash Flow Financing Activities]" caption="09.Week7.Net Cash Flow Financing Activities" measure="1" displayFolder="" measureGroup="CF" count="0"/>
    <cacheHierarchy uniqueName="[Measures].[04.Week8.Incomes Investing Activities]" caption="04.Week8.Incomes Investing Activities" measure="1" displayFolder="" measureGroup="CF" count="0"/>
    <cacheHierarchy uniqueName="[Measures].[05.Week8.Payments Investing Activities (CAPEX)]" caption="05.Week8.Payments Investing Activities (CAPEX)" measure="1" displayFolder="" measureGroup="CF" count="0"/>
    <cacheHierarchy uniqueName="[Measures].[06.Week8.Net Cash Flow Investing Activities]" caption="06.Week8.Net Cash Flow Investing Activities" measure="1" displayFolder="" measureGroup="CF" count="0"/>
    <cacheHierarchy uniqueName="[Measures].[07.Week8.Incomes Financing Activities (Loans, Factoring)]" caption="07.Week8.Incomes Financing Activities (Loans, Factoring)" measure="1" displayFolder="" measureGroup="CF" count="0"/>
    <cacheHierarchy uniqueName="[Measures].[08.Week8.Payments Financing Activities]" caption="08.Week8.Payments Financing Activities" measure="1" displayFolder="" measureGroup="CF" count="0"/>
    <cacheHierarchy uniqueName="[Measures].[09.Week8.Net Cash Flow Financing Activities]" caption="09.Week8.Net Cash Flow Financing Activities" measure="1" displayFolder="" measureGroup="CF" count="0"/>
    <cacheHierarchy uniqueName="[Measures].[10.Week1.Available Funds]" caption="10.Week1.Available Funds" measure="1" displayFolder="" measureGroup="CF" count="0"/>
    <cacheHierarchy uniqueName="[Measures].[11.Week1.Credit Funds]" caption="11.Week1.Credit Funds" measure="1" displayFolder="" measureGroup="CF" count="0"/>
    <cacheHierarchy uniqueName="[Measures].[10.Week2.Available Funds]" caption="10.Week2.Available Funds" measure="1" displayFolder="" measureGroup="CF" count="0"/>
    <cacheHierarchy uniqueName="[Measures].[11.Week2.Credit Funds]" caption="11.Week2.Credit Funds" measure="1" displayFolder="" measureGroup="CF" count="0"/>
    <cacheHierarchy uniqueName="[Measures].[10.Week3.Available Funds]" caption="10.Week3.Available Funds" measure="1" displayFolder="" measureGroup="CF" count="0"/>
    <cacheHierarchy uniqueName="[Measures].[11.Week3.Credit Funds]" caption="11.Week3.Credit Funds" measure="1" displayFolder="" measureGroup="CF" count="0"/>
    <cacheHierarchy uniqueName="[Measures].[10.Week4.Available Funds]" caption="10.Week4.Available Funds" measure="1" displayFolder="" measureGroup="CF" count="0"/>
    <cacheHierarchy uniqueName="[Measures].[11.Week4.Credit Funds]" caption="11.Week4.Credit Funds" measure="1" displayFolder="" measureGroup="CF" count="0"/>
    <cacheHierarchy uniqueName="[Measures].[10.Week5.Available Funds]" caption="10.Week5.Available Funds" measure="1" displayFolder="" measureGroup="CF" count="0"/>
    <cacheHierarchy uniqueName="[Measures].[11.Week5.Credit Funds]" caption="11.Week5.Credit Funds" measure="1" displayFolder="" measureGroup="CF" count="0"/>
    <cacheHierarchy uniqueName="[Measures].[10.Week6.Available Funds]" caption="10.Week6.Available Funds" measure="1" displayFolder="" measureGroup="CF" count="0"/>
    <cacheHierarchy uniqueName="[Measures].[11.Week6.Credit Funds]" caption="11.Week6.Credit Funds" measure="1" displayFolder="" measureGroup="CF" count="0"/>
    <cacheHierarchy uniqueName="[Measures].[10.Week7.Available Funds]" caption="10.Week7.Available Funds" measure="1" displayFolder="" measureGroup="CF" count="0"/>
    <cacheHierarchy uniqueName="[Measures].[11.Week7.Credit Funds]" caption="11.Week7.Credit Funds" measure="1" displayFolder="" measureGroup="CF" count="0"/>
    <cacheHierarchy uniqueName="[Measures].[10.Week8.Available Funds]" caption="10.Week8.Available Funds" measure="1" displayFolder="" measureGroup="CF" count="0"/>
    <cacheHierarchy uniqueName="[Measures].[11.Week8.Credit Funds]" caption="11.Week8.Credit Funds" measure="1" displayFolder="" measureGroup="CF" count="0"/>
    <cacheHierarchy uniqueName="[Measures].[12.Week1.Net Cash Flow]" caption="12.Week1.Net Cash Flow" measure="1" displayFolder="" measureGroup="CF" count="0"/>
    <cacheHierarchy uniqueName="[Measures].[12.Week2.Net Cash Flow]" caption="12.Week2.Net Cash Flow" measure="1" displayFolder="" measureGroup="CF" count="0"/>
    <cacheHierarchy uniqueName="[Measures].[12.Week3.Net Cash Flow]" caption="12.Week3.Net Cash Flow" measure="1" displayFolder="" measureGroup="CF" count="0"/>
    <cacheHierarchy uniqueName="[Measures].[12.Week4.Net Cash Flow]" caption="12.Week4.Net Cash Flow" measure="1" displayFolder="" measureGroup="CF" count="0"/>
    <cacheHierarchy uniqueName="[Measures].[12.Week5.Net Cash Flow]" caption="12.Week5.Net Cash Flow" measure="1" displayFolder="" measureGroup="CF" count="0"/>
    <cacheHierarchy uniqueName="[Measures].[12.Week6.Net Cash Flow]" caption="12.Week6.Net Cash Flow" measure="1" displayFolder="" measureGroup="CF" count="0"/>
    <cacheHierarchy uniqueName="[Measures].[12.Week7.Net Cash Flow]" caption="12.Week7.Net Cash Flow" measure="1" displayFolder="" measureGroup="CF" count="0"/>
    <cacheHierarchy uniqueName="[Measures].[12.Week8.Net Cash Flow]" caption="12.Week8.Net Cash Flow" measure="1" displayFolder="" measureGroup="CF" count="0"/>
    <cacheHierarchy uniqueName="[Measures].[01.Overdues.Incomes Operating Activities]" caption="01.Overdues.Incomes Operating Activities" measure="1" displayFolder="" measureGroup="CF" count="0"/>
    <cacheHierarchy uniqueName="[Measures].[02.Overdues.Payments Operating Activities]" caption="02.Overdues.Payments Operating Activities" measure="1" displayFolder="" measureGroup="CF" count="0"/>
    <cacheHierarchy uniqueName="[Measures].[03.Overdues.Net Cash Flow Operating Activities]" caption="03.Overdues.Net Cash Flow Operating Activities" measure="1" displayFolder="" measureGroup="CF" count="0"/>
    <cacheHierarchy uniqueName="[Measures].[04.Overdues.Incomes Investing Activities]" caption="04.Overdues.Incomes Investing Activities" measure="1" displayFolder="" measureGroup="CF" count="0"/>
    <cacheHierarchy uniqueName="[Measures].[05.Overdues.Payments Investing Activities (CAPEX)]" caption="05.Overdues.Payments Investing Activities (CAPEX)" measure="1" displayFolder="" measureGroup="CF" count="0"/>
    <cacheHierarchy uniqueName="[Measures].[06.Overdues.Net Cash Flow Investing Activities]" caption="06.Overdues.Net Cash Flow Investing Activities" measure="1" displayFolder="" measureGroup="CF" count="0"/>
    <cacheHierarchy uniqueName="[Measures].[07.Overdues.Incomes Financing Activities (Loans, Factoring)]" caption="07.Overdues.Incomes Financing Activities (Loans, Factoring)" measure="1" displayFolder="" measureGroup="CF" count="0"/>
    <cacheHierarchy uniqueName="[Measures].[08.Overdues.Payments Financing Activities]" caption="08.Overdues.Payments Financing Activities" measure="1" displayFolder="" measureGroup="CF" count="0"/>
    <cacheHierarchy uniqueName="[Measures].[09.Overdues.Net Cash Flow Financing Activities]" caption="09.Overdues.Net Cash Flow Financing Activities" measure="1" displayFolder="" measureGroup="CF" count="0"/>
    <cacheHierarchy uniqueName="[Measures].[10.Overdues.Available Funds]" caption="10.Overdues.Available Funds" measure="1" displayFolder="" measureGroup="CF" count="0"/>
    <cacheHierarchy uniqueName="[Measures].[11.Overdues.Credit Funds]" caption="11.Overdues.Credit Funds" measure="1" displayFolder="" measureGroup="CF" count="0"/>
    <cacheHierarchy uniqueName="[Measures].[12.Overdues Net Cash Flow]" caption="12.Overdues Net Cash Flow" measure="1" displayFolder="" measureGroup="CF" count="0"/>
    <cacheHierarchy uniqueName="[Measures].[__XL_Count CF]" caption="__XL_Count CF" measure="1" displayFolder="" measureGroup="CF" count="0" hidden="1"/>
    <cacheHierarchy uniqueName="[Measures].[__No measures defined]" caption="__No measures defined" measure="1" displayFolder="" count="0" hidden="1"/>
  </cacheHierarchies>
  <kpis count="0"/>
  <dimensions count="2">
    <dimension name="CF" uniqueName="[CF]" caption="CF"/>
    <dimension measure="1" name="Measures" uniqueName="[Measures]" caption="Measures"/>
  </dimensions>
  <measureGroups count="1">
    <measureGroup name="CF" caption="CF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ohamed_limaiem" refreshedDate="44595.440515625" backgroundQuery="1" createdVersion="7" refreshedVersion="7" minRefreshableVersion="3" recordCount="0" supportSubquery="1" supportAdvancedDrill="1" xr:uid="{8BC93814-BDC7-4880-BDAD-E25F80470BCC}">
  <cacheSource type="external" connectionId="32"/>
  <cacheFields count="7">
    <cacheField name="[CF].[TYPE].[TYPE]" caption="TYPE" numFmtId="0" hierarchy="6" level="1">
      <sharedItems count="5">
        <s v="01.Incomes Operating Activities"/>
        <s v="02.Payments Operating Activities"/>
        <s v="05.Payments Investing Activities (CAPEX)"/>
        <s v="07.Incomes Financing Activities (Loans, Factoring)"/>
        <s v="08.Payments Financing Activities"/>
      </sharedItems>
    </cacheField>
    <cacheField name="[CF].[GROUP].[GROUP]" caption="GROUP" numFmtId="0" hierarchy="4" level="1">
      <sharedItems count="10">
        <s v="Other"/>
        <s v="Starter"/>
        <s v="Materials"/>
        <s v="Salaries and Social Securities"/>
        <s v="Services"/>
        <s v="Taxes"/>
        <s v="Transport"/>
        <s v="Utilities"/>
        <s v="CAPEX"/>
        <s v="Loans"/>
      </sharedItems>
    </cacheField>
    <cacheField name="[CF].[SUBGROUP].[SUBGROUP]" caption="SUBGROUP" numFmtId="0" hierarchy="5" level="1">
      <sharedItems containsNonDate="0" count="3">
        <s v="Logistic"/>
        <s v=" Spare Parts"/>
        <s v="Other"/>
      </sharedItems>
    </cacheField>
    <cacheField name="[CF].[WEEK].[WEEK]" caption="WEEK" numFmtId="0" hierarchy="3" level="1">
      <sharedItems count="9">
        <s v="0"/>
        <s v="1"/>
        <s v="2"/>
        <s v="3"/>
        <s v="4"/>
        <s v="5"/>
        <s v="6"/>
        <s v="7"/>
        <s v="8"/>
      </sharedItems>
    </cacheField>
    <cacheField name="[CF].[BU].[BU]" caption="BU" numFmtId="0" hierarchy="2" level="1">
      <sharedItems containsSemiMixedTypes="0" containsNonDate="0" containsString="0"/>
    </cacheField>
    <cacheField name="[Measures].[CF]" caption="CF" numFmtId="0" hierarchy="24" level="32767"/>
    <cacheField name="[CF].[RPvsTP].[RPvsTP]" caption="RPvsTP" numFmtId="0" hierarchy="7" level="1">
      <sharedItems containsSemiMixedTypes="0" containsNonDate="0" containsString="0"/>
    </cacheField>
  </cacheFields>
  <cacheHierarchies count="145">
    <cacheHierarchy uniqueName="[CF].[Source.Name]" caption="Source.Name" attribute="1" defaultMemberUniqueName="[CF].[Source.Name].[All]" allUniqueName="[CF].[Source.Name].[All]" dimensionUniqueName="[CF]" displayFolder="" count="0" memberValueDatatype="130" unbalanced="0"/>
    <cacheHierarchy uniqueName="[CF].[Контрагент]" caption="Контрагент" attribute="1" defaultMemberUniqueName="[CF].[Контрагент].[All]" allUniqueName="[CF].[Контрагент].[All]" dimensionUniqueName="[CF]" displayFolder="" count="0" memberValueDatatype="130" unbalanced="0"/>
    <cacheHierarchy uniqueName="[CF].[BU]" caption="BU" attribute="1" defaultMemberUniqueName="[CF].[BU].[All]" allUniqueName="[CF].[BU].[All]" dimensionUniqueName="[CF]" displayFolder="" count="2" memberValueDatatype="130" unbalanced="0">
      <fieldsUsage count="2">
        <fieldUsage x="-1"/>
        <fieldUsage x="4"/>
      </fieldsUsage>
    </cacheHierarchy>
    <cacheHierarchy uniqueName="[CF].[WEEK]" caption="WEEK" attribute="1" defaultMemberUniqueName="[CF].[WEEK].[All]" allUniqueName="[CF].[WEEK].[All]" dimensionUniqueName="[CF]" displayFolder="" count="2" memberValueDatatype="130" unbalanced="0">
      <fieldsUsage count="2">
        <fieldUsage x="-1"/>
        <fieldUsage x="3"/>
      </fieldsUsage>
    </cacheHierarchy>
    <cacheHierarchy uniqueName="[CF].[GROUP]" caption="GROUP" attribute="1" defaultMemberUniqueName="[CF].[GROUP].[All]" allUniqueName="[CF].[GROUP].[All]" dimensionUniqueName="[CF]" displayFolder="" count="2" memberValueDatatype="130" unbalanced="0">
      <fieldsUsage count="2">
        <fieldUsage x="-1"/>
        <fieldUsage x="1"/>
      </fieldsUsage>
    </cacheHierarchy>
    <cacheHierarchy uniqueName="[CF].[SUBGROUP]" caption="SUBGROUP" attribute="1" defaultMemberUniqueName="[CF].[SUBGROUP].[All]" allUniqueName="[CF].[SUBGROUP].[All]" dimensionUniqueName="[CF]" displayFolder="" count="2" memberValueDatatype="130" unbalanced="0">
      <fieldsUsage count="2">
        <fieldUsage x="-1"/>
        <fieldUsage x="2"/>
      </fieldsUsage>
    </cacheHierarchy>
    <cacheHierarchy uniqueName="[CF].[TYPE]" caption="TYPE" attribute="1" defaultMemberUniqueName="[CF].[TYPE].[All]" allUniqueName="[CF].[TYPE].[All]" dimensionUniqueName="[CF]" displayFolder="" count="2" memberValueDatatype="130" unbalanced="0">
      <fieldsUsage count="2">
        <fieldUsage x="-1"/>
        <fieldUsage x="0"/>
      </fieldsUsage>
    </cacheHierarchy>
    <cacheHierarchy uniqueName="[CF].[RPvsTP]" caption="RPvsTP" attribute="1" defaultMemberUniqueName="[CF].[RPvsTP].[All]" allUniqueName="[CF].[RPvsTP].[All]" dimensionUniqueName="[CF]" displayFolder="" count="2" memberValueDatatype="130" unbalanced="0">
      <fieldsUsage count="2">
        <fieldUsage x="-1"/>
        <fieldUsage x="6"/>
      </fieldsUsage>
    </cacheHierarchy>
    <cacheHierarchy uniqueName="[CF].[В евро остатък за плащане]" caption="В евро остатък за плащане" attribute="1" defaultMemberUniqueName="[CF].[В евро остатък за плащане].[All]" allUniqueName="[CF].[В евро остатък за плащане].[All]" dimensionUniqueName="[CF]" displayFolder="" count="0" memberValueDatatype="5" unbalanced="0"/>
    <cacheHierarchy uniqueName="[CF].[Available Funds]" caption="Available Funds" attribute="1" defaultMemberUniqueName="[CF].[Available Funds].[All]" allUniqueName="[CF].[Available Funds].[All]" dimensionUniqueName="[CF]" displayFolder="" count="0" memberValueDatatype="5" unbalanced="0"/>
    <cacheHierarchy uniqueName="[CF].[Credit Funds]" caption="Credit Funds" attribute="1" defaultMemberUniqueName="[CF].[Credit Funds].[All]" allUniqueName="[CF].[Credit Funds].[All]" dimensionUniqueName="[CF]" displayFolder="" count="0" memberValueDatatype="5" unbalanced="0"/>
    <cacheHierarchy uniqueName="[CF].[FILTER]" caption="FILTER" attribute="1" defaultMemberUniqueName="[CF].[FILTER].[All]" allUniqueName="[CF].[FILTER].[All]" dimensionUniqueName="[CF]" displayFolder="" count="0" memberValueDatatype="20" unbalanced="0"/>
    <cacheHierarchy uniqueName="[Measures].[01.Incomes Operating Activities]" caption="01.Incomes Operating Activities" measure="1" displayFolder="" measureGroup="CF" count="0"/>
    <cacheHierarchy uniqueName="[Measures].[02.Payments Operating Activities]" caption="02.Payments Operating Activities" measure="1" displayFolder="" measureGroup="CF" count="0"/>
    <cacheHierarchy uniqueName="[Measures].[07.Incomes Financing Activities (Loans, Factoring)]" caption="07.Incomes Financing Activities (Loans, Factoring)" measure="1" displayFolder="" measureGroup="CF" count="0"/>
    <cacheHierarchy uniqueName="[Measures].[04.Incomes Investing Activities]" caption="04.Incomes Investing Activities" measure="1" displayFolder="" measureGroup="CF" count="0"/>
    <cacheHierarchy uniqueName="[Measures].[03.Net Cash Flow Operating Activities]" caption="03.Net Cash Flow Operating Activities" measure="1" displayFolder="" measureGroup="CF" count="0"/>
    <cacheHierarchy uniqueName="[Measures].[05.Payments Investing Activities (CAPEX)]" caption="05.Payments Investing Activities (CAPEX)" measure="1" displayFolder="" measureGroup="CF" count="0"/>
    <cacheHierarchy uniqueName="[Measures].[06.Net Cash Flow Investing Activities]" caption="06.Net Cash Flow Investing Activities" measure="1" displayFolder="" measureGroup="CF" count="0"/>
    <cacheHierarchy uniqueName="[Measures].[08.Payments Financing Activities]" caption="08.Payments Financing Activities" measure="1" displayFolder="" measureGroup="CF" count="0"/>
    <cacheHierarchy uniqueName="[Measures].[09.Net Cash Flow Financing Activities]" caption="09.Net Cash Flow Financing Activities" measure="1" displayFolder="" measureGroup="CF" count="0"/>
    <cacheHierarchy uniqueName="[Measures].[12.Week Net Cash Flow]" caption="12.Week Net Cash Flow" measure="1" displayFolder="" measureGroup="CF" count="0"/>
    <cacheHierarchy uniqueName="[Measures].[ICF]" caption="ICF" measure="1" displayFolder="" measureGroup="CF" count="0"/>
    <cacheHierarchy uniqueName="[Measures].[OCF]" caption="OCF" measure="1" displayFolder="" measureGroup="CF" count="0"/>
    <cacheHierarchy uniqueName="[Measures].[CF]" caption="CF" measure="1" displayFolder="" measureGroup="CF" count="0" oneField="1">
      <fieldsUsage count="1">
        <fieldUsage x="5"/>
      </fieldsUsage>
    </cacheHierarchy>
    <cacheHierarchy uniqueName="[Measures].[m_Available Funds]" caption="m_Available Funds" measure="1" displayFolder="" measureGroup="CF" count="0"/>
    <cacheHierarchy uniqueName="[Measures].[m_Credit Funds]" caption="m_Credit Funds" measure="1" displayFolder="" measureGroup="CF" count="0"/>
    <cacheHierarchy uniqueName="[Measures].[91.Available Funds]" caption="91.Available Funds" measure="1" displayFolder="" measureGroup="CF" count="0"/>
    <cacheHierarchy uniqueName="[Measures].[92.Credit Funds]" caption="92.Credit Funds" measure="1" displayFolder="" measureGroup="CF" count="0"/>
    <cacheHierarchy uniqueName="[Measures].[31.Available Funds]" caption="31.Available Funds" measure="1" displayFolder="" measureGroup="CF" count="0"/>
    <cacheHierarchy uniqueName="[Measures].[32.Credit Funds]" caption="32.Credit Funds" measure="1" displayFolder="" measureGroup="CF" count="0"/>
    <cacheHierarchy uniqueName="[Measures].[61.Available Funds]" caption="61.Available Funds" measure="1" displayFolder="" measureGroup="CF" count="0"/>
    <cacheHierarchy uniqueName="[Measures].[62.Credit Funds]" caption="62.Credit Funds" measure="1" displayFolder="" measureGroup="CF" count="0"/>
    <cacheHierarchy uniqueName="[Measures].[10.Available Funds]" caption="10.Available Funds" measure="1" displayFolder="" measureGroup="CF" count="0"/>
    <cacheHierarchy uniqueName="[Measures].[11.Credit Funds]" caption="11.Credit Funds" measure="1" displayFolder="" measureGroup="CF" count="0"/>
    <cacheHierarchy uniqueName="[Measures].[01.Week1.Incomes Operating Activities]" caption="01.Week1.Incomes Operating Activities" measure="1" displayFolder="" measureGroup="CF" count="0"/>
    <cacheHierarchy uniqueName="[Measures].[02.Week1.Payments Operating Activities]" caption="02.Week1.Payments Operating Activities" measure="1" displayFolder="" measureGroup="CF" count="0"/>
    <cacheHierarchy uniqueName="[Measures].[03.Week1.Net Cash Flow Operating Activities]" caption="03.Week1.Net Cash Flow Operating Activities" measure="1" displayFolder="" measureGroup="CF" count="0"/>
    <cacheHierarchy uniqueName="[Measures].[01.Week2.Incomes Operating Activities]" caption="01.Week2.Incomes Operating Activities" measure="1" displayFolder="" measureGroup="CF" count="0"/>
    <cacheHierarchy uniqueName="[Measures].[02.Week2.Payments Operating Activities]" caption="02.Week2.Payments Operating Activities" measure="1" displayFolder="" measureGroup="CF" count="0"/>
    <cacheHierarchy uniqueName="[Measures].[03.Week2.Net Cash Flow Operating Activities]" caption="03.Week2.Net Cash Flow Operating Activities" measure="1" displayFolder="" measureGroup="CF" count="0"/>
    <cacheHierarchy uniqueName="[Measures].[01.Week3.Incomes Operating Activities]" caption="01.Week3.Incomes Operating Activities" measure="1" displayFolder="" measureGroup="CF" count="0"/>
    <cacheHierarchy uniqueName="[Measures].[02.Week3.Payments Operating Activities]" caption="02.Week3.Payments Operating Activities" measure="1" displayFolder="" measureGroup="CF" count="0"/>
    <cacheHierarchy uniqueName="[Measures].[03.Week3.Net Cash Flow Operating Activities]" caption="03.Week3.Net Cash Flow Operating Activities" measure="1" displayFolder="" measureGroup="CF" count="0"/>
    <cacheHierarchy uniqueName="[Measures].[01.Week4.Incomes Operating Activities]" caption="01.Week4.Incomes Operating Activities" measure="1" displayFolder="" measureGroup="CF" count="0"/>
    <cacheHierarchy uniqueName="[Measures].[02.Week4.Payments Operating Activities]" caption="02.Week4.Payments Operating Activities" measure="1" displayFolder="" measureGroup="CF" count="0"/>
    <cacheHierarchy uniqueName="[Measures].[03.Week4.Net Cash Flow Operating Activities]" caption="03.Week4.Net Cash Flow Operating Activities" measure="1" displayFolder="" measureGroup="CF" count="0"/>
    <cacheHierarchy uniqueName="[Measures].[01.Week5.Incomes Operating Activities]" caption="01.Week5.Incomes Operating Activities" measure="1" displayFolder="" measureGroup="CF" count="0"/>
    <cacheHierarchy uniqueName="[Measures].[02.Week5.Payments Operating Activities]" caption="02.Week5.Payments Operating Activities" measure="1" displayFolder="" measureGroup="CF" count="0"/>
    <cacheHierarchy uniqueName="[Measures].[03.Week5.Net Cash Flow Operating Activities]" caption="03.Week5.Net Cash Flow Operating Activities" measure="1" displayFolder="" measureGroup="CF" count="0"/>
    <cacheHierarchy uniqueName="[Measures].[01.Week6.Incomes Operating Activities]" caption="01.Week6.Incomes Operating Activities" measure="1" displayFolder="" measureGroup="CF" count="0"/>
    <cacheHierarchy uniqueName="[Measures].[02.Week6.Payments Operating Activities]" caption="02.Week6.Payments Operating Activities" measure="1" displayFolder="" measureGroup="CF" count="0"/>
    <cacheHierarchy uniqueName="[Measures].[03.Week6.Net Cash Flow Operating Activities]" caption="03.Week6.Net Cash Flow Operating Activities" measure="1" displayFolder="" measureGroup="CF" count="0"/>
    <cacheHierarchy uniqueName="[Measures].[01.Week7.Incomes Operating Activities]" caption="01.Week7.Incomes Operating Activities" measure="1" displayFolder="" measureGroup="CF" count="0"/>
    <cacheHierarchy uniqueName="[Measures].[02.Week7.Payments Operating Activities]" caption="02.Week7.Payments Operating Activities" measure="1" displayFolder="" measureGroup="CF" count="0"/>
    <cacheHierarchy uniqueName="[Measures].[03.Week7.Net Cash Flow Operating Activities]" caption="03.Week7.Net Cash Flow Operating Activities" measure="1" displayFolder="" measureGroup="CF" count="0"/>
    <cacheHierarchy uniqueName="[Measures].[01.Week8.Incomes Operating Activities]" caption="01.Week8.Incomes Operating Activities" measure="1" displayFolder="" measureGroup="CF" count="0"/>
    <cacheHierarchy uniqueName="[Measures].[02.Week8.Payments Operating Activities]" caption="02.Week8.Payments Operating Activities" measure="1" displayFolder="" measureGroup="CF" count="0"/>
    <cacheHierarchy uniqueName="[Measures].[03.Week8.Net Cash Flow Operating Activities]" caption="03.Week8.Net Cash Flow Operating Activities" measure="1" displayFolder="" measureGroup="CF" count="0"/>
    <cacheHierarchy uniqueName="[Measures].[04.Week1.Incomes Investing Activities]" caption="04.Week1.Incomes Investing Activities" measure="1" displayFolder="" measureGroup="CF" count="0"/>
    <cacheHierarchy uniqueName="[Measures].[05.Week1.Payments Investing Activities (CAPEX)]" caption="05.Week1.Payments Investing Activities (CAPEX)" measure="1" displayFolder="" measureGroup="CF" count="0"/>
    <cacheHierarchy uniqueName="[Measures].[06.Week1.Net Cash Flow Investing Activities]" caption="06.Week1.Net Cash Flow Investing Activities" measure="1" displayFolder="" measureGroup="CF" count="0"/>
    <cacheHierarchy uniqueName="[Measures].[07.Week1.Incomes Financing Activities (Loans, Factoring)]" caption="07.Week1.Incomes Financing Activities (Loans, Factoring)" measure="1" displayFolder="" measureGroup="CF" count="0"/>
    <cacheHierarchy uniqueName="[Measures].[08.Week1.Payments Financing Activities]" caption="08.Week1.Payments Financing Activities" measure="1" displayFolder="" measureGroup="CF" count="0"/>
    <cacheHierarchy uniqueName="[Measures].[09.Week1.Net Cash Flow Financing Activities]" caption="09.Week1.Net Cash Flow Financing Activities" measure="1" displayFolder="" measureGroup="CF" count="0"/>
    <cacheHierarchy uniqueName="[Measures].[04.Week2.Incomes Investing Activities]" caption="04.Week2.Incomes Investing Activities" measure="1" displayFolder="" measureGroup="CF" count="0"/>
    <cacheHierarchy uniqueName="[Measures].[05.Week2.Payments Investing Activities (CAPEX)]" caption="05.Week2.Payments Investing Activities (CAPEX)" measure="1" displayFolder="" measureGroup="CF" count="0"/>
    <cacheHierarchy uniqueName="[Measures].[06.Week2.Net Cash Flow Investing Activities]" caption="06.Week2.Net Cash Flow Investing Activities" measure="1" displayFolder="" measureGroup="CF" count="0"/>
    <cacheHierarchy uniqueName="[Measures].[07.Week2.Incomes Financing Activities (Loans, Factoring)]" caption="07.Week2.Incomes Financing Activities (Loans, Factoring)" measure="1" displayFolder="" measureGroup="CF" count="0"/>
    <cacheHierarchy uniqueName="[Measures].[08.Week2.Payments Financing Activities]" caption="08.Week2.Payments Financing Activities" measure="1" displayFolder="" measureGroup="CF" count="0"/>
    <cacheHierarchy uniqueName="[Measures].[09.Week2.Net Cash Flow Financing Activities]" caption="09.Week2.Net Cash Flow Financing Activities" measure="1" displayFolder="" measureGroup="CF" count="0"/>
    <cacheHierarchy uniqueName="[Measures].[04.Week3.Incomes Investing Activities]" caption="04.Week3.Incomes Investing Activities" measure="1" displayFolder="" measureGroup="CF" count="0"/>
    <cacheHierarchy uniqueName="[Measures].[05.Week3.Payments Investing Activities (CAPEX)]" caption="05.Week3.Payments Investing Activities (CAPEX)" measure="1" displayFolder="" measureGroup="CF" count="0"/>
    <cacheHierarchy uniqueName="[Measures].[06.Week3.Net Cash Flow Investing Activities]" caption="06.Week3.Net Cash Flow Investing Activities" measure="1" displayFolder="" measureGroup="CF" count="0"/>
    <cacheHierarchy uniqueName="[Measures].[07.Week3.Incomes Financing Activities (Loans, Factoring)]" caption="07.Week3.Incomes Financing Activities (Loans, Factoring)" measure="1" displayFolder="" measureGroup="CF" count="0"/>
    <cacheHierarchy uniqueName="[Measures].[08.Week3.Payments Financing Activities]" caption="08.Week3.Payments Financing Activities" measure="1" displayFolder="" measureGroup="CF" count="0"/>
    <cacheHierarchy uniqueName="[Measures].[09.Week3.Net Cash Flow Financing Activities]" caption="09.Week3.Net Cash Flow Financing Activities" measure="1" displayFolder="" measureGroup="CF" count="0"/>
    <cacheHierarchy uniqueName="[Measures].[04.Week4.Incomes Investing Activities]" caption="04.Week4.Incomes Investing Activities" measure="1" displayFolder="" measureGroup="CF" count="0"/>
    <cacheHierarchy uniqueName="[Measures].[05.Week4.Payments Investing Activities (CAPEX)]" caption="05.Week4.Payments Investing Activities (CAPEX)" measure="1" displayFolder="" measureGroup="CF" count="0"/>
    <cacheHierarchy uniqueName="[Measures].[06.Week4.Net Cash Flow Investing Activities]" caption="06.Week4.Net Cash Flow Investing Activities" measure="1" displayFolder="" measureGroup="CF" count="0"/>
    <cacheHierarchy uniqueName="[Measures].[07.Week4.Incomes Financing Activities (Loans, Factoring)]" caption="07.Week4.Incomes Financing Activities (Loans, Factoring)" measure="1" displayFolder="" measureGroup="CF" count="0"/>
    <cacheHierarchy uniqueName="[Measures].[08.Week4.Payments Financing Activities]" caption="08.Week4.Payments Financing Activities" measure="1" displayFolder="" measureGroup="CF" count="0"/>
    <cacheHierarchy uniqueName="[Measures].[09.Week4.Net Cash Flow Financing Activities]" caption="09.Week4.Net Cash Flow Financing Activities" measure="1" displayFolder="" measureGroup="CF" count="0"/>
    <cacheHierarchy uniqueName="[Measures].[04.Week5.Incomes Investing Activities]" caption="04.Week5.Incomes Investing Activities" measure="1" displayFolder="" measureGroup="CF" count="0"/>
    <cacheHierarchy uniqueName="[Measures].[05.Week5.Payments Investing Activities (CAPEX)]" caption="05.Week5.Payments Investing Activities (CAPEX)" measure="1" displayFolder="" measureGroup="CF" count="0"/>
    <cacheHierarchy uniqueName="[Measures].[06.Week5.Net Cash Flow Investing Activities]" caption="06.Week5.Net Cash Flow Investing Activities" measure="1" displayFolder="" measureGroup="CF" count="0"/>
    <cacheHierarchy uniqueName="[Measures].[07.Week5.Incomes Financing Activities (Loans, Factoring)]" caption="07.Week5.Incomes Financing Activities (Loans, Factoring)" measure="1" displayFolder="" measureGroup="CF" count="0"/>
    <cacheHierarchy uniqueName="[Measures].[08.Week5.Payments Financing Activities]" caption="08.Week5.Payments Financing Activities" measure="1" displayFolder="" measureGroup="CF" count="0"/>
    <cacheHierarchy uniqueName="[Measures].[09.Week5.Net Cash Flow Financing Activities]" caption="09.Week5.Net Cash Flow Financing Activities" measure="1" displayFolder="" measureGroup="CF" count="0"/>
    <cacheHierarchy uniqueName="[Measures].[04.Week6.Incomes Investing Activities]" caption="04.Week6.Incomes Investing Activities" measure="1" displayFolder="" measureGroup="CF" count="0"/>
    <cacheHierarchy uniqueName="[Measures].[05.Week6.Payments Investing Activities (CAPEX)]" caption="05.Week6.Payments Investing Activities (CAPEX)" measure="1" displayFolder="" measureGroup="CF" count="0"/>
    <cacheHierarchy uniqueName="[Measures].[06.Week6.Net Cash Flow Investing Activities]" caption="06.Week6.Net Cash Flow Investing Activities" measure="1" displayFolder="" measureGroup="CF" count="0"/>
    <cacheHierarchy uniqueName="[Measures].[07.Week6.Incomes Financing Activities (Loans, Factoring)]" caption="07.Week6.Incomes Financing Activities (Loans, Factoring)" measure="1" displayFolder="" measureGroup="CF" count="0"/>
    <cacheHierarchy uniqueName="[Measures].[08.Week6.Payments Financing Activities]" caption="08.Week6.Payments Financing Activities" measure="1" displayFolder="" measureGroup="CF" count="0"/>
    <cacheHierarchy uniqueName="[Measures].[09.Week6.Net Cash Flow Financing Activities]" caption="09.Week6.Net Cash Flow Financing Activities" measure="1" displayFolder="" measureGroup="CF" count="0"/>
    <cacheHierarchy uniqueName="[Measures].[04.Week7.Incomes Investing Activities]" caption="04.Week7.Incomes Investing Activities" measure="1" displayFolder="" measureGroup="CF" count="0"/>
    <cacheHierarchy uniqueName="[Measures].[05.Week7.Payments Investing Activities (CAPEX)]" caption="05.Week7.Payments Investing Activities (CAPEX)" measure="1" displayFolder="" measureGroup="CF" count="0"/>
    <cacheHierarchy uniqueName="[Measures].[06.Week7.Net Cash Flow Investing Activities]" caption="06.Week7.Net Cash Flow Investing Activities" measure="1" displayFolder="" measureGroup="CF" count="0"/>
    <cacheHierarchy uniqueName="[Measures].[07.Week7.Incomes Financing Activities (Loans, Factoring)]" caption="07.Week7.Incomes Financing Activities (Loans, Factoring)" measure="1" displayFolder="" measureGroup="CF" count="0"/>
    <cacheHierarchy uniqueName="[Measures].[08.Week7.Payments Financing Activities]" caption="08.Week7.Payments Financing Activities" measure="1" displayFolder="" measureGroup="CF" count="0"/>
    <cacheHierarchy uniqueName="[Measures].[09.Week7.Net Cash Flow Financing Activities]" caption="09.Week7.Net Cash Flow Financing Activities" measure="1" displayFolder="" measureGroup="CF" count="0"/>
    <cacheHierarchy uniqueName="[Measures].[04.Week8.Incomes Investing Activities]" caption="04.Week8.Incomes Investing Activities" measure="1" displayFolder="" measureGroup="CF" count="0"/>
    <cacheHierarchy uniqueName="[Measures].[05.Week8.Payments Investing Activities (CAPEX)]" caption="05.Week8.Payments Investing Activities (CAPEX)" measure="1" displayFolder="" measureGroup="CF" count="0"/>
    <cacheHierarchy uniqueName="[Measures].[06.Week8.Net Cash Flow Investing Activities]" caption="06.Week8.Net Cash Flow Investing Activities" measure="1" displayFolder="" measureGroup="CF" count="0"/>
    <cacheHierarchy uniqueName="[Measures].[07.Week8.Incomes Financing Activities (Loans, Factoring)]" caption="07.Week8.Incomes Financing Activities (Loans, Factoring)" measure="1" displayFolder="" measureGroup="CF" count="0"/>
    <cacheHierarchy uniqueName="[Measures].[08.Week8.Payments Financing Activities]" caption="08.Week8.Payments Financing Activities" measure="1" displayFolder="" measureGroup="CF" count="0"/>
    <cacheHierarchy uniqueName="[Measures].[09.Week8.Net Cash Flow Financing Activities]" caption="09.Week8.Net Cash Flow Financing Activities" measure="1" displayFolder="" measureGroup="CF" count="0"/>
    <cacheHierarchy uniqueName="[Measures].[10.Week1.Available Funds]" caption="10.Week1.Available Funds" measure="1" displayFolder="" measureGroup="CF" count="0"/>
    <cacheHierarchy uniqueName="[Measures].[11.Week1.Credit Funds]" caption="11.Week1.Credit Funds" measure="1" displayFolder="" measureGroup="CF" count="0"/>
    <cacheHierarchy uniqueName="[Measures].[10.Week2.Available Funds]" caption="10.Week2.Available Funds" measure="1" displayFolder="" measureGroup="CF" count="0"/>
    <cacheHierarchy uniqueName="[Measures].[11.Week2.Credit Funds]" caption="11.Week2.Credit Funds" measure="1" displayFolder="" measureGroup="CF" count="0"/>
    <cacheHierarchy uniqueName="[Measures].[10.Week3.Available Funds]" caption="10.Week3.Available Funds" measure="1" displayFolder="" measureGroup="CF" count="0"/>
    <cacheHierarchy uniqueName="[Measures].[11.Week3.Credit Funds]" caption="11.Week3.Credit Funds" measure="1" displayFolder="" measureGroup="CF" count="0"/>
    <cacheHierarchy uniqueName="[Measures].[10.Week4.Available Funds]" caption="10.Week4.Available Funds" measure="1" displayFolder="" measureGroup="CF" count="0"/>
    <cacheHierarchy uniqueName="[Measures].[11.Week4.Credit Funds]" caption="11.Week4.Credit Funds" measure="1" displayFolder="" measureGroup="CF" count="0"/>
    <cacheHierarchy uniqueName="[Measures].[10.Week5.Available Funds]" caption="10.Week5.Available Funds" measure="1" displayFolder="" measureGroup="CF" count="0"/>
    <cacheHierarchy uniqueName="[Measures].[11.Week5.Credit Funds]" caption="11.Week5.Credit Funds" measure="1" displayFolder="" measureGroup="CF" count="0"/>
    <cacheHierarchy uniqueName="[Measures].[10.Week6.Available Funds]" caption="10.Week6.Available Funds" measure="1" displayFolder="" measureGroup="CF" count="0"/>
    <cacheHierarchy uniqueName="[Measures].[11.Week6.Credit Funds]" caption="11.Week6.Credit Funds" measure="1" displayFolder="" measureGroup="CF" count="0"/>
    <cacheHierarchy uniqueName="[Measures].[10.Week7.Available Funds]" caption="10.Week7.Available Funds" measure="1" displayFolder="" measureGroup="CF" count="0"/>
    <cacheHierarchy uniqueName="[Measures].[11.Week7.Credit Funds]" caption="11.Week7.Credit Funds" measure="1" displayFolder="" measureGroup="CF" count="0"/>
    <cacheHierarchy uniqueName="[Measures].[10.Week8.Available Funds]" caption="10.Week8.Available Funds" measure="1" displayFolder="" measureGroup="CF" count="0"/>
    <cacheHierarchy uniqueName="[Measures].[11.Week8.Credit Funds]" caption="11.Week8.Credit Funds" measure="1" displayFolder="" measureGroup="CF" count="0"/>
    <cacheHierarchy uniqueName="[Measures].[12.Week1.Net Cash Flow]" caption="12.Week1.Net Cash Flow" measure="1" displayFolder="" measureGroup="CF" count="0"/>
    <cacheHierarchy uniqueName="[Measures].[12.Week2.Net Cash Flow]" caption="12.Week2.Net Cash Flow" measure="1" displayFolder="" measureGroup="CF" count="0"/>
    <cacheHierarchy uniqueName="[Measures].[12.Week3.Net Cash Flow]" caption="12.Week3.Net Cash Flow" measure="1" displayFolder="" measureGroup="CF" count="0"/>
    <cacheHierarchy uniqueName="[Measures].[12.Week4.Net Cash Flow]" caption="12.Week4.Net Cash Flow" measure="1" displayFolder="" measureGroup="CF" count="0"/>
    <cacheHierarchy uniqueName="[Measures].[12.Week5.Net Cash Flow]" caption="12.Week5.Net Cash Flow" measure="1" displayFolder="" measureGroup="CF" count="0"/>
    <cacheHierarchy uniqueName="[Measures].[12.Week6.Net Cash Flow]" caption="12.Week6.Net Cash Flow" measure="1" displayFolder="" measureGroup="CF" count="0"/>
    <cacheHierarchy uniqueName="[Measures].[12.Week7.Net Cash Flow]" caption="12.Week7.Net Cash Flow" measure="1" displayFolder="" measureGroup="CF" count="0"/>
    <cacheHierarchy uniqueName="[Measures].[12.Week8.Net Cash Flow]" caption="12.Week8.Net Cash Flow" measure="1" displayFolder="" measureGroup="CF" count="0"/>
    <cacheHierarchy uniqueName="[Measures].[01.Overdues.Incomes Operating Activities]" caption="01.Overdues.Incomes Operating Activities" measure="1" displayFolder="" measureGroup="CF" count="0"/>
    <cacheHierarchy uniqueName="[Measures].[02.Overdues.Payments Operating Activities]" caption="02.Overdues.Payments Operating Activities" measure="1" displayFolder="" measureGroup="CF" count="0"/>
    <cacheHierarchy uniqueName="[Measures].[03.Overdues.Net Cash Flow Operating Activities]" caption="03.Overdues.Net Cash Flow Operating Activities" measure="1" displayFolder="" measureGroup="CF" count="0"/>
    <cacheHierarchy uniqueName="[Measures].[04.Overdues.Incomes Investing Activities]" caption="04.Overdues.Incomes Investing Activities" measure="1" displayFolder="" measureGroup="CF" count="0"/>
    <cacheHierarchy uniqueName="[Measures].[05.Overdues.Payments Investing Activities (CAPEX)]" caption="05.Overdues.Payments Investing Activities (CAPEX)" measure="1" displayFolder="" measureGroup="CF" count="0"/>
    <cacheHierarchy uniqueName="[Measures].[06.Overdues.Net Cash Flow Investing Activities]" caption="06.Overdues.Net Cash Flow Investing Activities" measure="1" displayFolder="" measureGroup="CF" count="0"/>
    <cacheHierarchy uniqueName="[Measures].[07.Overdues.Incomes Financing Activities (Loans, Factoring)]" caption="07.Overdues.Incomes Financing Activities (Loans, Factoring)" measure="1" displayFolder="" measureGroup="CF" count="0"/>
    <cacheHierarchy uniqueName="[Measures].[08.Overdues.Payments Financing Activities]" caption="08.Overdues.Payments Financing Activities" measure="1" displayFolder="" measureGroup="CF" count="0"/>
    <cacheHierarchy uniqueName="[Measures].[09.Overdues.Net Cash Flow Financing Activities]" caption="09.Overdues.Net Cash Flow Financing Activities" measure="1" displayFolder="" measureGroup="CF" count="0"/>
    <cacheHierarchy uniqueName="[Measures].[10.Overdues.Available Funds]" caption="10.Overdues.Available Funds" measure="1" displayFolder="" measureGroup="CF" count="0"/>
    <cacheHierarchy uniqueName="[Measures].[11.Overdues.Credit Funds]" caption="11.Overdues.Credit Funds" measure="1" displayFolder="" measureGroup="CF" count="0"/>
    <cacheHierarchy uniqueName="[Measures].[12.Overdues Net Cash Flow]" caption="12.Overdues Net Cash Flow" measure="1" displayFolder="" measureGroup="CF" count="0"/>
    <cacheHierarchy uniqueName="[Measures].[__XL_Count CF]" caption="__XL_Count CF" measure="1" displayFolder="" measureGroup="CF" count="0" hidden="1"/>
    <cacheHierarchy uniqueName="[Measures].[__No measures defined]" caption="__No measures defined" measure="1" displayFolder="" count="0" hidden="1"/>
  </cacheHierarchies>
  <kpis count="0"/>
  <dimensions count="2">
    <dimension name="CF" uniqueName="[CF]" caption="CF"/>
    <dimension measure="1" name="Measures" uniqueName="[Measures]" caption="Measures"/>
  </dimensions>
  <measureGroups count="1">
    <measureGroup name="CF" caption="CF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ohamed_limaiem" refreshedDate="44595.440524074074" backgroundQuery="1" createdVersion="7" refreshedVersion="7" minRefreshableVersion="3" recordCount="0" supportSubquery="1" supportAdvancedDrill="1" xr:uid="{0D79EAAE-4879-4252-8A39-7D8C20CF8ACA}">
  <cacheSource type="external" connectionId="32"/>
  <cacheFields count="111">
    <cacheField name="[CF].[WEEK].[WEEK]" caption="WEEK" numFmtId="0" hierarchy="3" level="1">
      <sharedItems containsBlank="1" count="10">
        <m/>
        <s v="0"/>
        <s v="1"/>
        <s v="2"/>
        <s v="3"/>
        <s v="4"/>
        <s v="5"/>
        <s v="6"/>
        <s v="7"/>
        <s v="8"/>
      </sharedItems>
    </cacheField>
    <cacheField name="[CF].[BU].[BU]" caption="BU" numFmtId="0" hierarchy="2" level="1">
      <sharedItems count="4">
        <s v="NBI"/>
        <s v="NOUR"/>
        <s v="SND"/>
        <s v="TIP"/>
      </sharedItems>
    </cacheField>
    <cacheField name="[CF].[RPvsTP].[RPvsTP]" caption="RPvsTP" numFmtId="0" hierarchy="7" level="1">
      <sharedItems containsSemiMixedTypes="0" containsNonDate="0" containsString="0"/>
    </cacheField>
    <cacheField name="[Measures].[01.Week1.Incomes Operating Activities]" caption="01.Week1.Incomes Operating Activities" numFmtId="0" hierarchy="35" level="32767"/>
    <cacheField name="[Measures].[02.Week1.Payments Operating Activities]" caption="02.Week1.Payments Operating Activities" numFmtId="0" hierarchy="36" level="32767"/>
    <cacheField name="[Measures].[03.Week1.Net Cash Flow Operating Activities]" caption="03.Week1.Net Cash Flow Operating Activities" numFmtId="0" hierarchy="37" level="32767"/>
    <cacheField name="[Measures].[04.Week1.Incomes Investing Activities]" caption="04.Week1.Incomes Investing Activities" numFmtId="0" hierarchy="59" level="32767"/>
    <cacheField name="[Measures].[05.Week1.Payments Investing Activities (CAPEX)]" caption="05.Week1.Payments Investing Activities (CAPEX)" numFmtId="0" hierarchy="60" level="32767"/>
    <cacheField name="[Measures].[06.Week1.Net Cash Flow Investing Activities]" caption="06.Week1.Net Cash Flow Investing Activities" numFmtId="0" hierarchy="61" level="32767"/>
    <cacheField name="[Measures].[07.Week1.Incomes Financing Activities (Loans, Factoring)]" caption="07.Week1.Incomes Financing Activities (Loans, Factoring)" numFmtId="0" hierarchy="62" level="32767"/>
    <cacheField name="[Measures].[08.Week1.Payments Financing Activities]" caption="08.Week1.Payments Financing Activities" numFmtId="0" hierarchy="63" level="32767"/>
    <cacheField name="[Measures].[09.Week1.Net Cash Flow Financing Activities]" caption="09.Week1.Net Cash Flow Financing Activities" numFmtId="0" hierarchy="64" level="32767"/>
    <cacheField name="[Measures].[10.Week1.Available Funds]" caption="10.Week1.Available Funds" numFmtId="0" hierarchy="107" level="32767"/>
    <cacheField name="[Measures].[11.Week1.Credit Funds]" caption="11.Week1.Credit Funds" numFmtId="0" hierarchy="108" level="32767"/>
    <cacheField name="[Measures].[12.Week1.Net Cash Flow]" caption="12.Week1.Net Cash Flow" numFmtId="0" hierarchy="123" level="32767"/>
    <cacheField name="[Measures].[01.Week2.Incomes Operating Activities]" caption="01.Week2.Incomes Operating Activities" numFmtId="0" hierarchy="38" level="32767"/>
    <cacheField name="[Measures].[02.Week2.Payments Operating Activities]" caption="02.Week2.Payments Operating Activities" numFmtId="0" hierarchy="39" level="32767"/>
    <cacheField name="[Measures].[03.Week2.Net Cash Flow Operating Activities]" caption="03.Week2.Net Cash Flow Operating Activities" numFmtId="0" hierarchy="40" level="32767"/>
    <cacheField name="[Measures].[04.Week2.Incomes Investing Activities]" caption="04.Week2.Incomes Investing Activities" numFmtId="0" hierarchy="65" level="32767"/>
    <cacheField name="[Measures].[05.Week2.Payments Investing Activities (CAPEX)]" caption="05.Week2.Payments Investing Activities (CAPEX)" numFmtId="0" hierarchy="66" level="32767"/>
    <cacheField name="[Measures].[06.Week2.Net Cash Flow Investing Activities]" caption="06.Week2.Net Cash Flow Investing Activities" numFmtId="0" hierarchy="67" level="32767"/>
    <cacheField name="[Measures].[07.Week2.Incomes Financing Activities (Loans, Factoring)]" caption="07.Week2.Incomes Financing Activities (Loans, Factoring)" numFmtId="0" hierarchy="68" level="32767"/>
    <cacheField name="[Measures].[08.Week2.Payments Financing Activities]" caption="08.Week2.Payments Financing Activities" numFmtId="0" hierarchy="69" level="32767"/>
    <cacheField name="[Measures].[09.Week2.Net Cash Flow Financing Activities]" caption="09.Week2.Net Cash Flow Financing Activities" numFmtId="0" hierarchy="70" level="32767"/>
    <cacheField name="[Measures].[10.Week2.Available Funds]" caption="10.Week2.Available Funds" numFmtId="0" hierarchy="109" level="32767"/>
    <cacheField name="[Measures].[11.Week2.Credit Funds]" caption="11.Week2.Credit Funds" numFmtId="0" hierarchy="110" level="32767"/>
    <cacheField name="[Measures].[12.Week2.Net Cash Flow]" caption="12.Week2.Net Cash Flow" numFmtId="0" hierarchy="124" level="32767"/>
    <cacheField name="[Measures].[01.Week3.Incomes Operating Activities]" caption="01.Week3.Incomes Operating Activities" numFmtId="0" hierarchy="41" level="32767"/>
    <cacheField name="[Measures].[02.Week3.Payments Operating Activities]" caption="02.Week3.Payments Operating Activities" numFmtId="0" hierarchy="42" level="32767"/>
    <cacheField name="[Measures].[03.Week3.Net Cash Flow Operating Activities]" caption="03.Week3.Net Cash Flow Operating Activities" numFmtId="0" hierarchy="43" level="32767"/>
    <cacheField name="[Measures].[04.Week3.Incomes Investing Activities]" caption="04.Week3.Incomes Investing Activities" numFmtId="0" hierarchy="71" level="32767"/>
    <cacheField name="[Measures].[05.Week3.Payments Investing Activities (CAPEX)]" caption="05.Week3.Payments Investing Activities (CAPEX)" numFmtId="0" hierarchy="72" level="32767"/>
    <cacheField name="[Measures].[06.Week3.Net Cash Flow Investing Activities]" caption="06.Week3.Net Cash Flow Investing Activities" numFmtId="0" hierarchy="73" level="32767"/>
    <cacheField name="[Measures].[07.Week3.Incomes Financing Activities (Loans, Factoring)]" caption="07.Week3.Incomes Financing Activities (Loans, Factoring)" numFmtId="0" hierarchy="74" level="32767"/>
    <cacheField name="[Measures].[08.Week3.Payments Financing Activities]" caption="08.Week3.Payments Financing Activities" numFmtId="0" hierarchy="75" level="32767"/>
    <cacheField name="[Measures].[09.Week3.Net Cash Flow Financing Activities]" caption="09.Week3.Net Cash Flow Financing Activities" numFmtId="0" hierarchy="76" level="32767"/>
    <cacheField name="[Measures].[10.Week3.Available Funds]" caption="10.Week3.Available Funds" numFmtId="0" hierarchy="111" level="32767"/>
    <cacheField name="[Measures].[11.Week3.Credit Funds]" caption="11.Week3.Credit Funds" numFmtId="0" hierarchy="112" level="32767"/>
    <cacheField name="[Measures].[12.Week3.Net Cash Flow]" caption="12.Week3.Net Cash Flow" numFmtId="0" hierarchy="125" level="32767"/>
    <cacheField name="[Measures].[01.Week4.Incomes Operating Activities]" caption="01.Week4.Incomes Operating Activities" numFmtId="0" hierarchy="44" level="32767"/>
    <cacheField name="[Measures].[02.Week4.Payments Operating Activities]" caption="02.Week4.Payments Operating Activities" numFmtId="0" hierarchy="45" level="32767"/>
    <cacheField name="[Measures].[03.Week4.Net Cash Flow Operating Activities]" caption="03.Week4.Net Cash Flow Operating Activities" numFmtId="0" hierarchy="46" level="32767"/>
    <cacheField name="[Measures].[04.Week4.Incomes Investing Activities]" caption="04.Week4.Incomes Investing Activities" numFmtId="0" hierarchy="77" level="32767"/>
    <cacheField name="[Measures].[05.Week4.Payments Investing Activities (CAPEX)]" caption="05.Week4.Payments Investing Activities (CAPEX)" numFmtId="0" hierarchy="78" level="32767"/>
    <cacheField name="[Measures].[06.Week4.Net Cash Flow Investing Activities]" caption="06.Week4.Net Cash Flow Investing Activities" numFmtId="0" hierarchy="79" level="32767"/>
    <cacheField name="[Measures].[07.Week4.Incomes Financing Activities (Loans, Factoring)]" caption="07.Week4.Incomes Financing Activities (Loans, Factoring)" numFmtId="0" hierarchy="80" level="32767"/>
    <cacheField name="[Measures].[08.Week4.Payments Financing Activities]" caption="08.Week4.Payments Financing Activities" numFmtId="0" hierarchy="81" level="32767"/>
    <cacheField name="[Measures].[09.Week4.Net Cash Flow Financing Activities]" caption="09.Week4.Net Cash Flow Financing Activities" numFmtId="0" hierarchy="82" level="32767"/>
    <cacheField name="[Measures].[10.Week4.Available Funds]" caption="10.Week4.Available Funds" numFmtId="0" hierarchy="113" level="32767"/>
    <cacheField name="[Measures].[11.Week4.Credit Funds]" caption="11.Week4.Credit Funds" numFmtId="0" hierarchy="114" level="32767"/>
    <cacheField name="[Measures].[12.Week4.Net Cash Flow]" caption="12.Week4.Net Cash Flow" numFmtId="0" hierarchy="126" level="32767"/>
    <cacheField name="[Measures].[01.Week5.Incomes Operating Activities]" caption="01.Week5.Incomes Operating Activities" numFmtId="0" hierarchy="47" level="32767"/>
    <cacheField name="[Measures].[02.Week5.Payments Operating Activities]" caption="02.Week5.Payments Operating Activities" numFmtId="0" hierarchy="48" level="32767"/>
    <cacheField name="[Measures].[03.Week5.Net Cash Flow Operating Activities]" caption="03.Week5.Net Cash Flow Operating Activities" numFmtId="0" hierarchy="49" level="32767"/>
    <cacheField name="[Measures].[04.Week5.Incomes Investing Activities]" caption="04.Week5.Incomes Investing Activities" numFmtId="0" hierarchy="83" level="32767"/>
    <cacheField name="[Measures].[05.Week5.Payments Investing Activities (CAPEX)]" caption="05.Week5.Payments Investing Activities (CAPEX)" numFmtId="0" hierarchy="84" level="32767"/>
    <cacheField name="[Measures].[06.Week5.Net Cash Flow Investing Activities]" caption="06.Week5.Net Cash Flow Investing Activities" numFmtId="0" hierarchy="85" level="32767"/>
    <cacheField name="[Measures].[07.Week5.Incomes Financing Activities (Loans, Factoring)]" caption="07.Week5.Incomes Financing Activities (Loans, Factoring)" numFmtId="0" hierarchy="86" level="32767"/>
    <cacheField name="[Measures].[08.Week5.Payments Financing Activities]" caption="08.Week5.Payments Financing Activities" numFmtId="0" hierarchy="87" level="32767"/>
    <cacheField name="[Measures].[09.Week5.Net Cash Flow Financing Activities]" caption="09.Week5.Net Cash Flow Financing Activities" numFmtId="0" hierarchy="88" level="32767"/>
    <cacheField name="[Measures].[10.Week5.Available Funds]" caption="10.Week5.Available Funds" numFmtId="0" hierarchy="115" level="32767"/>
    <cacheField name="[Measures].[11.Week5.Credit Funds]" caption="11.Week5.Credit Funds" numFmtId="0" hierarchy="116" level="32767"/>
    <cacheField name="[Measures].[12.Week5.Net Cash Flow]" caption="12.Week5.Net Cash Flow" numFmtId="0" hierarchy="127" level="32767"/>
    <cacheField name="[Measures].[01.Week6.Incomes Operating Activities]" caption="01.Week6.Incomes Operating Activities" numFmtId="0" hierarchy="50" level="32767"/>
    <cacheField name="[Measures].[02.Week6.Payments Operating Activities]" caption="02.Week6.Payments Operating Activities" numFmtId="0" hierarchy="51" level="32767"/>
    <cacheField name="[Measures].[03.Week6.Net Cash Flow Operating Activities]" caption="03.Week6.Net Cash Flow Operating Activities" numFmtId="0" hierarchy="52" level="32767"/>
    <cacheField name="[Measures].[04.Week6.Incomes Investing Activities]" caption="04.Week6.Incomes Investing Activities" numFmtId="0" hierarchy="89" level="32767"/>
    <cacheField name="[Measures].[05.Week6.Payments Investing Activities (CAPEX)]" caption="05.Week6.Payments Investing Activities (CAPEX)" numFmtId="0" hierarchy="90" level="32767"/>
    <cacheField name="[Measures].[06.Week6.Net Cash Flow Investing Activities]" caption="06.Week6.Net Cash Flow Investing Activities" numFmtId="0" hierarchy="91" level="32767"/>
    <cacheField name="[Measures].[07.Week6.Incomes Financing Activities (Loans, Factoring)]" caption="07.Week6.Incomes Financing Activities (Loans, Factoring)" numFmtId="0" hierarchy="92" level="32767"/>
    <cacheField name="[Measures].[08.Week6.Payments Financing Activities]" caption="08.Week6.Payments Financing Activities" numFmtId="0" hierarchy="93" level="32767"/>
    <cacheField name="[Measures].[09.Week6.Net Cash Flow Financing Activities]" caption="09.Week6.Net Cash Flow Financing Activities" numFmtId="0" hierarchy="94" level="32767"/>
    <cacheField name="[Measures].[10.Week6.Available Funds]" caption="10.Week6.Available Funds" numFmtId="0" hierarchy="117" level="32767"/>
    <cacheField name="[Measures].[11.Week6.Credit Funds]" caption="11.Week6.Credit Funds" numFmtId="0" hierarchy="118" level="32767"/>
    <cacheField name="[Measures].[12.Week6.Net Cash Flow]" caption="12.Week6.Net Cash Flow" numFmtId="0" hierarchy="128" level="32767"/>
    <cacheField name="[Measures].[01.Week7.Incomes Operating Activities]" caption="01.Week7.Incomes Operating Activities" numFmtId="0" hierarchy="53" level="32767"/>
    <cacheField name="[Measures].[02.Week7.Payments Operating Activities]" caption="02.Week7.Payments Operating Activities" numFmtId="0" hierarchy="54" level="32767"/>
    <cacheField name="[Measures].[03.Week7.Net Cash Flow Operating Activities]" caption="03.Week7.Net Cash Flow Operating Activities" numFmtId="0" hierarchy="55" level="32767"/>
    <cacheField name="[Measures].[04.Week7.Incomes Investing Activities]" caption="04.Week7.Incomes Investing Activities" numFmtId="0" hierarchy="95" level="32767"/>
    <cacheField name="[Measures].[05.Week7.Payments Investing Activities (CAPEX)]" caption="05.Week7.Payments Investing Activities (CAPEX)" numFmtId="0" hierarchy="96" level="32767"/>
    <cacheField name="[Measures].[06.Week7.Net Cash Flow Investing Activities]" caption="06.Week7.Net Cash Flow Investing Activities" numFmtId="0" hierarchy="97" level="32767"/>
    <cacheField name="[Measures].[07.Week7.Incomes Financing Activities (Loans, Factoring)]" caption="07.Week7.Incomes Financing Activities (Loans, Factoring)" numFmtId="0" hierarchy="98" level="32767"/>
    <cacheField name="[Measures].[08.Week7.Payments Financing Activities]" caption="08.Week7.Payments Financing Activities" numFmtId="0" hierarchy="99" level="32767"/>
    <cacheField name="[Measures].[09.Week7.Net Cash Flow Financing Activities]" caption="09.Week7.Net Cash Flow Financing Activities" numFmtId="0" hierarchy="100" level="32767"/>
    <cacheField name="[Measures].[10.Week7.Available Funds]" caption="10.Week7.Available Funds" numFmtId="0" hierarchy="119" level="32767"/>
    <cacheField name="[Measures].[11.Week7.Credit Funds]" caption="11.Week7.Credit Funds" numFmtId="0" hierarchy="120" level="32767"/>
    <cacheField name="[Measures].[12.Week7.Net Cash Flow]" caption="12.Week7.Net Cash Flow" numFmtId="0" hierarchy="129" level="32767"/>
    <cacheField name="[Measures].[01.Week8.Incomes Operating Activities]" caption="01.Week8.Incomes Operating Activities" numFmtId="0" hierarchy="56" level="32767"/>
    <cacheField name="[Measures].[02.Week8.Payments Operating Activities]" caption="02.Week8.Payments Operating Activities" numFmtId="0" hierarchy="57" level="32767"/>
    <cacheField name="[Measures].[03.Week8.Net Cash Flow Operating Activities]" caption="03.Week8.Net Cash Flow Operating Activities" numFmtId="0" hierarchy="58" level="32767"/>
    <cacheField name="[Measures].[04.Week8.Incomes Investing Activities]" caption="04.Week8.Incomes Investing Activities" numFmtId="0" hierarchy="101" level="32767"/>
    <cacheField name="[Measures].[05.Week8.Payments Investing Activities (CAPEX)]" caption="05.Week8.Payments Investing Activities (CAPEX)" numFmtId="0" hierarchy="102" level="32767"/>
    <cacheField name="[Measures].[06.Week8.Net Cash Flow Investing Activities]" caption="06.Week8.Net Cash Flow Investing Activities" numFmtId="0" hierarchy="103" level="32767"/>
    <cacheField name="[Measures].[07.Week8.Incomes Financing Activities (Loans, Factoring)]" caption="07.Week8.Incomes Financing Activities (Loans, Factoring)" numFmtId="0" hierarchy="104" level="32767"/>
    <cacheField name="[Measures].[08.Week8.Payments Financing Activities]" caption="08.Week8.Payments Financing Activities" numFmtId="0" hierarchy="105" level="32767"/>
    <cacheField name="[Measures].[09.Week8.Net Cash Flow Financing Activities]" caption="09.Week8.Net Cash Flow Financing Activities" numFmtId="0" hierarchy="106" level="32767"/>
    <cacheField name="[Measures].[10.Week8.Available Funds]" caption="10.Week8.Available Funds" numFmtId="0" hierarchy="121" level="32767"/>
    <cacheField name="[Measures].[11.Week8.Credit Funds]" caption="11.Week8.Credit Funds" numFmtId="0" hierarchy="122" level="32767"/>
    <cacheField name="[Measures].[12.Week8.Net Cash Flow]" caption="12.Week8.Net Cash Flow" numFmtId="0" hierarchy="130" level="32767"/>
    <cacheField name="[Measures].[12.Overdues Net Cash Flow]" caption="12.Overdues Net Cash Flow" numFmtId="0" hierarchy="142" level="32767"/>
    <cacheField name="[Measures].[11.Overdues.Credit Funds]" caption="11.Overdues.Credit Funds" numFmtId="0" hierarchy="141" level="32767"/>
    <cacheField name="[Measures].[10.Overdues.Available Funds]" caption="10.Overdues.Available Funds" numFmtId="0" hierarchy="140" level="32767"/>
    <cacheField name="[Measures].[09.Overdues.Net Cash Flow Financing Activities]" caption="09.Overdues.Net Cash Flow Financing Activities" numFmtId="0" hierarchy="139" level="32767"/>
    <cacheField name="[Measures].[08.Overdues.Payments Financing Activities]" caption="08.Overdues.Payments Financing Activities" numFmtId="0" hierarchy="138" level="32767"/>
    <cacheField name="[Measures].[07.Overdues.Incomes Financing Activities (Loans, Factoring)]" caption="07.Overdues.Incomes Financing Activities (Loans, Factoring)" numFmtId="0" hierarchy="137" level="32767"/>
    <cacheField name="[Measures].[06.Overdues.Net Cash Flow Investing Activities]" caption="06.Overdues.Net Cash Flow Investing Activities" numFmtId="0" hierarchy="136" level="32767"/>
    <cacheField name="[Measures].[05.Overdues.Payments Investing Activities (CAPEX)]" caption="05.Overdues.Payments Investing Activities (CAPEX)" numFmtId="0" hierarchy="135" level="32767"/>
    <cacheField name="[Measures].[04.Overdues.Incomes Investing Activities]" caption="04.Overdues.Incomes Investing Activities" numFmtId="0" hierarchy="134" level="32767"/>
    <cacheField name="[Measures].[03.Overdues.Net Cash Flow Operating Activities]" caption="03.Overdues.Net Cash Flow Operating Activities" numFmtId="0" hierarchy="133" level="32767"/>
    <cacheField name="[Measures].[02.Overdues.Payments Operating Activities]" caption="02.Overdues.Payments Operating Activities" numFmtId="0" hierarchy="132" level="32767"/>
    <cacheField name="[Measures].[01.Overdues.Incomes Operating Activities]" caption="01.Overdues.Incomes Operating Activities" numFmtId="0" hierarchy="131" level="32767"/>
  </cacheFields>
  <cacheHierarchies count="145">
    <cacheHierarchy uniqueName="[CF].[Source.Name]" caption="Source.Name" attribute="1" defaultMemberUniqueName="[CF].[Source.Name].[All]" allUniqueName="[CF].[Source.Name].[All]" dimensionUniqueName="[CF]" displayFolder="" count="0" memberValueDatatype="130" unbalanced="0"/>
    <cacheHierarchy uniqueName="[CF].[Контрагент]" caption="Контрагент" attribute="1" defaultMemberUniqueName="[CF].[Контрагент].[All]" allUniqueName="[CF].[Контрагент].[All]" dimensionUniqueName="[CF]" displayFolder="" count="0" memberValueDatatype="130" unbalanced="0"/>
    <cacheHierarchy uniqueName="[CF].[BU]" caption="BU" attribute="1" defaultMemberUniqueName="[CF].[BU].[All]" allUniqueName="[CF].[BU].[All]" dimensionUniqueName="[CF]" displayFolder="" count="2" memberValueDatatype="130" unbalanced="0">
      <fieldsUsage count="2">
        <fieldUsage x="-1"/>
        <fieldUsage x="1"/>
      </fieldsUsage>
    </cacheHierarchy>
    <cacheHierarchy uniqueName="[CF].[WEEK]" caption="WEEK" attribute="1" defaultMemberUniqueName="[CF].[WEEK].[All]" allUniqueName="[CF].[WEEK].[All]" dimensionUniqueName="[CF]" displayFolder="" count="2" memberValueDatatype="130" unbalanced="0">
      <fieldsUsage count="2">
        <fieldUsage x="-1"/>
        <fieldUsage x="0"/>
      </fieldsUsage>
    </cacheHierarchy>
    <cacheHierarchy uniqueName="[CF].[GROUP]" caption="GROUP" attribute="1" defaultMemberUniqueName="[CF].[GROUP].[All]" allUniqueName="[CF].[GROUP].[All]" dimensionUniqueName="[CF]" displayFolder="" count="0" memberValueDatatype="130" unbalanced="0"/>
    <cacheHierarchy uniqueName="[CF].[SUBGROUP]" caption="SUBGROUP" attribute="1" defaultMemberUniqueName="[CF].[SUBGROUP].[All]" allUniqueName="[CF].[SUBGROUP].[All]" dimensionUniqueName="[CF]" displayFolder="" count="0" memberValueDatatype="130" unbalanced="0"/>
    <cacheHierarchy uniqueName="[CF].[TYPE]" caption="TYPE" attribute="1" defaultMemberUniqueName="[CF].[TYPE].[All]" allUniqueName="[CF].[TYPE].[All]" dimensionUniqueName="[CF]" displayFolder="" count="0" memberValueDatatype="130" unbalanced="0"/>
    <cacheHierarchy uniqueName="[CF].[RPvsTP]" caption="RPvsTP" attribute="1" defaultMemberUniqueName="[CF].[RPvsTP].[All]" allUniqueName="[CF].[RPvsTP].[All]" dimensionUniqueName="[CF]" displayFolder="" count="2" memberValueDatatype="130" unbalanced="0">
      <fieldsUsage count="2">
        <fieldUsage x="-1"/>
        <fieldUsage x="2"/>
      </fieldsUsage>
    </cacheHierarchy>
    <cacheHierarchy uniqueName="[CF].[В евро остатък за плащане]" caption="В евро остатък за плащане" attribute="1" defaultMemberUniqueName="[CF].[В евро остатък за плащане].[All]" allUniqueName="[CF].[В евро остатък за плащане].[All]" dimensionUniqueName="[CF]" displayFolder="" count="0" memberValueDatatype="5" unbalanced="0"/>
    <cacheHierarchy uniqueName="[CF].[Available Funds]" caption="Available Funds" attribute="1" defaultMemberUniqueName="[CF].[Available Funds].[All]" allUniqueName="[CF].[Available Funds].[All]" dimensionUniqueName="[CF]" displayFolder="" count="0" memberValueDatatype="5" unbalanced="0"/>
    <cacheHierarchy uniqueName="[CF].[Credit Funds]" caption="Credit Funds" attribute="1" defaultMemberUniqueName="[CF].[Credit Funds].[All]" allUniqueName="[CF].[Credit Funds].[All]" dimensionUniqueName="[CF]" displayFolder="" count="0" memberValueDatatype="5" unbalanced="0"/>
    <cacheHierarchy uniqueName="[CF].[FILTER]" caption="FILTER" attribute="1" defaultMemberUniqueName="[CF].[FILTER].[All]" allUniqueName="[CF].[FILTER].[All]" dimensionUniqueName="[CF]" displayFolder="" count="0" memberValueDatatype="20" unbalanced="0"/>
    <cacheHierarchy uniqueName="[Measures].[01.Incomes Operating Activities]" caption="01.Incomes Operating Activities" measure="1" displayFolder="" measureGroup="CF" count="0"/>
    <cacheHierarchy uniqueName="[Measures].[02.Payments Operating Activities]" caption="02.Payments Operating Activities" measure="1" displayFolder="" measureGroup="CF" count="0"/>
    <cacheHierarchy uniqueName="[Measures].[07.Incomes Financing Activities (Loans, Factoring)]" caption="07.Incomes Financing Activities (Loans, Factoring)" measure="1" displayFolder="" measureGroup="CF" count="0"/>
    <cacheHierarchy uniqueName="[Measures].[04.Incomes Investing Activities]" caption="04.Incomes Investing Activities" measure="1" displayFolder="" measureGroup="CF" count="0"/>
    <cacheHierarchy uniqueName="[Measures].[03.Net Cash Flow Operating Activities]" caption="03.Net Cash Flow Operating Activities" measure="1" displayFolder="" measureGroup="CF" count="0"/>
    <cacheHierarchy uniqueName="[Measures].[05.Payments Investing Activities (CAPEX)]" caption="05.Payments Investing Activities (CAPEX)" measure="1" displayFolder="" measureGroup="CF" count="0"/>
    <cacheHierarchy uniqueName="[Measures].[06.Net Cash Flow Investing Activities]" caption="06.Net Cash Flow Investing Activities" measure="1" displayFolder="" measureGroup="CF" count="0"/>
    <cacheHierarchy uniqueName="[Measures].[08.Payments Financing Activities]" caption="08.Payments Financing Activities" measure="1" displayFolder="" measureGroup="CF" count="0"/>
    <cacheHierarchy uniqueName="[Measures].[09.Net Cash Flow Financing Activities]" caption="09.Net Cash Flow Financing Activities" measure="1" displayFolder="" measureGroup="CF" count="0"/>
    <cacheHierarchy uniqueName="[Measures].[12.Week Net Cash Flow]" caption="12.Week Net Cash Flow" measure="1" displayFolder="" measureGroup="CF" count="0"/>
    <cacheHierarchy uniqueName="[Measures].[ICF]" caption="ICF" measure="1" displayFolder="" measureGroup="CF" count="0"/>
    <cacheHierarchy uniqueName="[Measures].[OCF]" caption="OCF" measure="1" displayFolder="" measureGroup="CF" count="0"/>
    <cacheHierarchy uniqueName="[Measures].[CF]" caption="CF" measure="1" displayFolder="" measureGroup="CF" count="0"/>
    <cacheHierarchy uniqueName="[Measures].[m_Available Funds]" caption="m_Available Funds" measure="1" displayFolder="" measureGroup="CF" count="0"/>
    <cacheHierarchy uniqueName="[Measures].[m_Credit Funds]" caption="m_Credit Funds" measure="1" displayFolder="" measureGroup="CF" count="0"/>
    <cacheHierarchy uniqueName="[Measures].[91.Available Funds]" caption="91.Available Funds" measure="1" displayFolder="" measureGroup="CF" count="0"/>
    <cacheHierarchy uniqueName="[Measures].[92.Credit Funds]" caption="92.Credit Funds" measure="1" displayFolder="" measureGroup="CF" count="0"/>
    <cacheHierarchy uniqueName="[Measures].[31.Available Funds]" caption="31.Available Funds" measure="1" displayFolder="" measureGroup="CF" count="0"/>
    <cacheHierarchy uniqueName="[Measures].[32.Credit Funds]" caption="32.Credit Funds" measure="1" displayFolder="" measureGroup="CF" count="0"/>
    <cacheHierarchy uniqueName="[Measures].[61.Available Funds]" caption="61.Available Funds" measure="1" displayFolder="" measureGroup="CF" count="0"/>
    <cacheHierarchy uniqueName="[Measures].[62.Credit Funds]" caption="62.Credit Funds" measure="1" displayFolder="" measureGroup="CF" count="0"/>
    <cacheHierarchy uniqueName="[Measures].[10.Available Funds]" caption="10.Available Funds" measure="1" displayFolder="" measureGroup="CF" count="0"/>
    <cacheHierarchy uniqueName="[Measures].[11.Credit Funds]" caption="11.Credit Funds" measure="1" displayFolder="" measureGroup="CF" count="0"/>
    <cacheHierarchy uniqueName="[Measures].[01.Week1.Incomes Operating Activities]" caption="01.Week1.Incomes Operating Activities" measure="1" displayFolder="" measureGroup="CF" count="0" oneField="1">
      <fieldsUsage count="1">
        <fieldUsage x="3"/>
      </fieldsUsage>
    </cacheHierarchy>
    <cacheHierarchy uniqueName="[Measures].[02.Week1.Payments Operating Activities]" caption="02.Week1.Payments Operating Activities" measure="1" displayFolder="" measureGroup="CF" count="0" oneField="1">
      <fieldsUsage count="1">
        <fieldUsage x="4"/>
      </fieldsUsage>
    </cacheHierarchy>
    <cacheHierarchy uniqueName="[Measures].[03.Week1.Net Cash Flow Operating Activities]" caption="03.Week1.Net Cash Flow Operating Activities" measure="1" displayFolder="" measureGroup="CF" count="0" oneField="1">
      <fieldsUsage count="1">
        <fieldUsage x="5"/>
      </fieldsUsage>
    </cacheHierarchy>
    <cacheHierarchy uniqueName="[Measures].[01.Week2.Incomes Operating Activities]" caption="01.Week2.Incomes Operating Activities" measure="1" displayFolder="" measureGroup="CF" count="0" oneField="1">
      <fieldsUsage count="1">
        <fieldUsage x="15"/>
      </fieldsUsage>
    </cacheHierarchy>
    <cacheHierarchy uniqueName="[Measures].[02.Week2.Payments Operating Activities]" caption="02.Week2.Payments Operating Activities" measure="1" displayFolder="" measureGroup="CF" count="0" oneField="1">
      <fieldsUsage count="1">
        <fieldUsage x="16"/>
      </fieldsUsage>
    </cacheHierarchy>
    <cacheHierarchy uniqueName="[Measures].[03.Week2.Net Cash Flow Operating Activities]" caption="03.Week2.Net Cash Flow Operating Activities" measure="1" displayFolder="" measureGroup="CF" count="0" oneField="1">
      <fieldsUsage count="1">
        <fieldUsage x="17"/>
      </fieldsUsage>
    </cacheHierarchy>
    <cacheHierarchy uniqueName="[Measures].[01.Week3.Incomes Operating Activities]" caption="01.Week3.Incomes Operating Activities" measure="1" displayFolder="" measureGroup="CF" count="0" oneField="1">
      <fieldsUsage count="1">
        <fieldUsage x="27"/>
      </fieldsUsage>
    </cacheHierarchy>
    <cacheHierarchy uniqueName="[Measures].[02.Week3.Payments Operating Activities]" caption="02.Week3.Payments Operating Activities" measure="1" displayFolder="" measureGroup="CF" count="0" oneField="1">
      <fieldsUsage count="1">
        <fieldUsage x="28"/>
      </fieldsUsage>
    </cacheHierarchy>
    <cacheHierarchy uniqueName="[Measures].[03.Week3.Net Cash Flow Operating Activities]" caption="03.Week3.Net Cash Flow Operating Activities" measure="1" displayFolder="" measureGroup="CF" count="0" oneField="1">
      <fieldsUsage count="1">
        <fieldUsage x="29"/>
      </fieldsUsage>
    </cacheHierarchy>
    <cacheHierarchy uniqueName="[Measures].[01.Week4.Incomes Operating Activities]" caption="01.Week4.Incomes Operating Activities" measure="1" displayFolder="" measureGroup="CF" count="0" oneField="1">
      <fieldsUsage count="1">
        <fieldUsage x="39"/>
      </fieldsUsage>
    </cacheHierarchy>
    <cacheHierarchy uniqueName="[Measures].[02.Week4.Payments Operating Activities]" caption="02.Week4.Payments Operating Activities" measure="1" displayFolder="" measureGroup="CF" count="0" oneField="1">
      <fieldsUsage count="1">
        <fieldUsage x="40"/>
      </fieldsUsage>
    </cacheHierarchy>
    <cacheHierarchy uniqueName="[Measures].[03.Week4.Net Cash Flow Operating Activities]" caption="03.Week4.Net Cash Flow Operating Activities" measure="1" displayFolder="" measureGroup="CF" count="0" oneField="1">
      <fieldsUsage count="1">
        <fieldUsage x="41"/>
      </fieldsUsage>
    </cacheHierarchy>
    <cacheHierarchy uniqueName="[Measures].[01.Week5.Incomes Operating Activities]" caption="01.Week5.Incomes Operating Activities" measure="1" displayFolder="" measureGroup="CF" count="0" oneField="1">
      <fieldsUsage count="1">
        <fieldUsage x="51"/>
      </fieldsUsage>
    </cacheHierarchy>
    <cacheHierarchy uniqueName="[Measures].[02.Week5.Payments Operating Activities]" caption="02.Week5.Payments Operating Activities" measure="1" displayFolder="" measureGroup="CF" count="0" oneField="1">
      <fieldsUsage count="1">
        <fieldUsage x="52"/>
      </fieldsUsage>
    </cacheHierarchy>
    <cacheHierarchy uniqueName="[Measures].[03.Week5.Net Cash Flow Operating Activities]" caption="03.Week5.Net Cash Flow Operating Activities" measure="1" displayFolder="" measureGroup="CF" count="0" oneField="1">
      <fieldsUsage count="1">
        <fieldUsage x="53"/>
      </fieldsUsage>
    </cacheHierarchy>
    <cacheHierarchy uniqueName="[Measures].[01.Week6.Incomes Operating Activities]" caption="01.Week6.Incomes Operating Activities" measure="1" displayFolder="" measureGroup="CF" count="0" oneField="1">
      <fieldsUsage count="1">
        <fieldUsage x="63"/>
      </fieldsUsage>
    </cacheHierarchy>
    <cacheHierarchy uniqueName="[Measures].[02.Week6.Payments Operating Activities]" caption="02.Week6.Payments Operating Activities" measure="1" displayFolder="" measureGroup="CF" count="0" oneField="1">
      <fieldsUsage count="1">
        <fieldUsage x="64"/>
      </fieldsUsage>
    </cacheHierarchy>
    <cacheHierarchy uniqueName="[Measures].[03.Week6.Net Cash Flow Operating Activities]" caption="03.Week6.Net Cash Flow Operating Activities" measure="1" displayFolder="" measureGroup="CF" count="0" oneField="1">
      <fieldsUsage count="1">
        <fieldUsage x="65"/>
      </fieldsUsage>
    </cacheHierarchy>
    <cacheHierarchy uniqueName="[Measures].[01.Week7.Incomes Operating Activities]" caption="01.Week7.Incomes Operating Activities" measure="1" displayFolder="" measureGroup="CF" count="0" oneField="1">
      <fieldsUsage count="1">
        <fieldUsage x="75"/>
      </fieldsUsage>
    </cacheHierarchy>
    <cacheHierarchy uniqueName="[Measures].[02.Week7.Payments Operating Activities]" caption="02.Week7.Payments Operating Activities" measure="1" displayFolder="" measureGroup="CF" count="0" oneField="1">
      <fieldsUsage count="1">
        <fieldUsage x="76"/>
      </fieldsUsage>
    </cacheHierarchy>
    <cacheHierarchy uniqueName="[Measures].[03.Week7.Net Cash Flow Operating Activities]" caption="03.Week7.Net Cash Flow Operating Activities" measure="1" displayFolder="" measureGroup="CF" count="0" oneField="1">
      <fieldsUsage count="1">
        <fieldUsage x="77"/>
      </fieldsUsage>
    </cacheHierarchy>
    <cacheHierarchy uniqueName="[Measures].[01.Week8.Incomes Operating Activities]" caption="01.Week8.Incomes Operating Activities" measure="1" displayFolder="" measureGroup="CF" count="0" oneField="1">
      <fieldsUsage count="1">
        <fieldUsage x="87"/>
      </fieldsUsage>
    </cacheHierarchy>
    <cacheHierarchy uniqueName="[Measures].[02.Week8.Payments Operating Activities]" caption="02.Week8.Payments Operating Activities" measure="1" displayFolder="" measureGroup="CF" count="0" oneField="1">
      <fieldsUsage count="1">
        <fieldUsage x="88"/>
      </fieldsUsage>
    </cacheHierarchy>
    <cacheHierarchy uniqueName="[Measures].[03.Week8.Net Cash Flow Operating Activities]" caption="03.Week8.Net Cash Flow Operating Activities" measure="1" displayFolder="" measureGroup="CF" count="0" oneField="1">
      <fieldsUsage count="1">
        <fieldUsage x="89"/>
      </fieldsUsage>
    </cacheHierarchy>
    <cacheHierarchy uniqueName="[Measures].[04.Week1.Incomes Investing Activities]" caption="04.Week1.Incomes Investing Activities" measure="1" displayFolder="" measureGroup="CF" count="0" oneField="1">
      <fieldsUsage count="1">
        <fieldUsage x="6"/>
      </fieldsUsage>
    </cacheHierarchy>
    <cacheHierarchy uniqueName="[Measures].[05.Week1.Payments Investing Activities (CAPEX)]" caption="05.Week1.Payments Investing Activities (CAPEX)" measure="1" displayFolder="" measureGroup="CF" count="0" oneField="1">
      <fieldsUsage count="1">
        <fieldUsage x="7"/>
      </fieldsUsage>
    </cacheHierarchy>
    <cacheHierarchy uniqueName="[Measures].[06.Week1.Net Cash Flow Investing Activities]" caption="06.Week1.Net Cash Flow Investing Activities" measure="1" displayFolder="" measureGroup="CF" count="0" oneField="1">
      <fieldsUsage count="1">
        <fieldUsage x="8"/>
      </fieldsUsage>
    </cacheHierarchy>
    <cacheHierarchy uniqueName="[Measures].[07.Week1.Incomes Financing Activities (Loans, Factoring)]" caption="07.Week1.Incomes Financing Activities (Loans, Factoring)" measure="1" displayFolder="" measureGroup="CF" count="0" oneField="1">
      <fieldsUsage count="1">
        <fieldUsage x="9"/>
      </fieldsUsage>
    </cacheHierarchy>
    <cacheHierarchy uniqueName="[Measures].[08.Week1.Payments Financing Activities]" caption="08.Week1.Payments Financing Activities" measure="1" displayFolder="" measureGroup="CF" count="0" oneField="1">
      <fieldsUsage count="1">
        <fieldUsage x="10"/>
      </fieldsUsage>
    </cacheHierarchy>
    <cacheHierarchy uniqueName="[Measures].[09.Week1.Net Cash Flow Financing Activities]" caption="09.Week1.Net Cash Flow Financing Activities" measure="1" displayFolder="" measureGroup="CF" count="0" oneField="1">
      <fieldsUsage count="1">
        <fieldUsage x="11"/>
      </fieldsUsage>
    </cacheHierarchy>
    <cacheHierarchy uniqueName="[Measures].[04.Week2.Incomes Investing Activities]" caption="04.Week2.Incomes Investing Activities" measure="1" displayFolder="" measureGroup="CF" count="0" oneField="1">
      <fieldsUsage count="1">
        <fieldUsage x="18"/>
      </fieldsUsage>
    </cacheHierarchy>
    <cacheHierarchy uniqueName="[Measures].[05.Week2.Payments Investing Activities (CAPEX)]" caption="05.Week2.Payments Investing Activities (CAPEX)" measure="1" displayFolder="" measureGroup="CF" count="0" oneField="1">
      <fieldsUsage count="1">
        <fieldUsage x="19"/>
      </fieldsUsage>
    </cacheHierarchy>
    <cacheHierarchy uniqueName="[Measures].[06.Week2.Net Cash Flow Investing Activities]" caption="06.Week2.Net Cash Flow Investing Activities" measure="1" displayFolder="" measureGroup="CF" count="0" oneField="1">
      <fieldsUsage count="1">
        <fieldUsage x="20"/>
      </fieldsUsage>
    </cacheHierarchy>
    <cacheHierarchy uniqueName="[Measures].[07.Week2.Incomes Financing Activities (Loans, Factoring)]" caption="07.Week2.Incomes Financing Activities (Loans, Factoring)" measure="1" displayFolder="" measureGroup="CF" count="0" oneField="1">
      <fieldsUsage count="1">
        <fieldUsage x="21"/>
      </fieldsUsage>
    </cacheHierarchy>
    <cacheHierarchy uniqueName="[Measures].[08.Week2.Payments Financing Activities]" caption="08.Week2.Payments Financing Activities" measure="1" displayFolder="" measureGroup="CF" count="0" oneField="1">
      <fieldsUsage count="1">
        <fieldUsage x="22"/>
      </fieldsUsage>
    </cacheHierarchy>
    <cacheHierarchy uniqueName="[Measures].[09.Week2.Net Cash Flow Financing Activities]" caption="09.Week2.Net Cash Flow Financing Activities" measure="1" displayFolder="" measureGroup="CF" count="0" oneField="1">
      <fieldsUsage count="1">
        <fieldUsage x="23"/>
      </fieldsUsage>
    </cacheHierarchy>
    <cacheHierarchy uniqueName="[Measures].[04.Week3.Incomes Investing Activities]" caption="04.Week3.Incomes Investing Activities" measure="1" displayFolder="" measureGroup="CF" count="0" oneField="1">
      <fieldsUsage count="1">
        <fieldUsage x="30"/>
      </fieldsUsage>
    </cacheHierarchy>
    <cacheHierarchy uniqueName="[Measures].[05.Week3.Payments Investing Activities (CAPEX)]" caption="05.Week3.Payments Investing Activities (CAPEX)" measure="1" displayFolder="" measureGroup="CF" count="0" oneField="1">
      <fieldsUsage count="1">
        <fieldUsage x="31"/>
      </fieldsUsage>
    </cacheHierarchy>
    <cacheHierarchy uniqueName="[Measures].[06.Week3.Net Cash Flow Investing Activities]" caption="06.Week3.Net Cash Flow Investing Activities" measure="1" displayFolder="" measureGroup="CF" count="0" oneField="1">
      <fieldsUsage count="1">
        <fieldUsage x="32"/>
      </fieldsUsage>
    </cacheHierarchy>
    <cacheHierarchy uniqueName="[Measures].[07.Week3.Incomes Financing Activities (Loans, Factoring)]" caption="07.Week3.Incomes Financing Activities (Loans, Factoring)" measure="1" displayFolder="" measureGroup="CF" count="0" oneField="1">
      <fieldsUsage count="1">
        <fieldUsage x="33"/>
      </fieldsUsage>
    </cacheHierarchy>
    <cacheHierarchy uniqueName="[Measures].[08.Week3.Payments Financing Activities]" caption="08.Week3.Payments Financing Activities" measure="1" displayFolder="" measureGroup="CF" count="0" oneField="1">
      <fieldsUsage count="1">
        <fieldUsage x="34"/>
      </fieldsUsage>
    </cacheHierarchy>
    <cacheHierarchy uniqueName="[Measures].[09.Week3.Net Cash Flow Financing Activities]" caption="09.Week3.Net Cash Flow Financing Activities" measure="1" displayFolder="" measureGroup="CF" count="0" oneField="1">
      <fieldsUsage count="1">
        <fieldUsage x="35"/>
      </fieldsUsage>
    </cacheHierarchy>
    <cacheHierarchy uniqueName="[Measures].[04.Week4.Incomes Investing Activities]" caption="04.Week4.Incomes Investing Activities" measure="1" displayFolder="" measureGroup="CF" count="0" oneField="1">
      <fieldsUsage count="1">
        <fieldUsage x="42"/>
      </fieldsUsage>
    </cacheHierarchy>
    <cacheHierarchy uniqueName="[Measures].[05.Week4.Payments Investing Activities (CAPEX)]" caption="05.Week4.Payments Investing Activities (CAPEX)" measure="1" displayFolder="" measureGroup="CF" count="0" oneField="1">
      <fieldsUsage count="1">
        <fieldUsage x="43"/>
      </fieldsUsage>
    </cacheHierarchy>
    <cacheHierarchy uniqueName="[Measures].[06.Week4.Net Cash Flow Investing Activities]" caption="06.Week4.Net Cash Flow Investing Activities" measure="1" displayFolder="" measureGroup="CF" count="0" oneField="1">
      <fieldsUsage count="1">
        <fieldUsage x="44"/>
      </fieldsUsage>
    </cacheHierarchy>
    <cacheHierarchy uniqueName="[Measures].[07.Week4.Incomes Financing Activities (Loans, Factoring)]" caption="07.Week4.Incomes Financing Activities (Loans, Factoring)" measure="1" displayFolder="" measureGroup="CF" count="0" oneField="1">
      <fieldsUsage count="1">
        <fieldUsage x="45"/>
      </fieldsUsage>
    </cacheHierarchy>
    <cacheHierarchy uniqueName="[Measures].[08.Week4.Payments Financing Activities]" caption="08.Week4.Payments Financing Activities" measure="1" displayFolder="" measureGroup="CF" count="0" oneField="1">
      <fieldsUsage count="1">
        <fieldUsage x="46"/>
      </fieldsUsage>
    </cacheHierarchy>
    <cacheHierarchy uniqueName="[Measures].[09.Week4.Net Cash Flow Financing Activities]" caption="09.Week4.Net Cash Flow Financing Activities" measure="1" displayFolder="" measureGroup="CF" count="0" oneField="1">
      <fieldsUsage count="1">
        <fieldUsage x="47"/>
      </fieldsUsage>
    </cacheHierarchy>
    <cacheHierarchy uniqueName="[Measures].[04.Week5.Incomes Investing Activities]" caption="04.Week5.Incomes Investing Activities" measure="1" displayFolder="" measureGroup="CF" count="0" oneField="1">
      <fieldsUsage count="1">
        <fieldUsage x="54"/>
      </fieldsUsage>
    </cacheHierarchy>
    <cacheHierarchy uniqueName="[Measures].[05.Week5.Payments Investing Activities (CAPEX)]" caption="05.Week5.Payments Investing Activities (CAPEX)" measure="1" displayFolder="" measureGroup="CF" count="0" oneField="1">
      <fieldsUsage count="1">
        <fieldUsage x="55"/>
      </fieldsUsage>
    </cacheHierarchy>
    <cacheHierarchy uniqueName="[Measures].[06.Week5.Net Cash Flow Investing Activities]" caption="06.Week5.Net Cash Flow Investing Activities" measure="1" displayFolder="" measureGroup="CF" count="0" oneField="1">
      <fieldsUsage count="1">
        <fieldUsage x="56"/>
      </fieldsUsage>
    </cacheHierarchy>
    <cacheHierarchy uniqueName="[Measures].[07.Week5.Incomes Financing Activities (Loans, Factoring)]" caption="07.Week5.Incomes Financing Activities (Loans, Factoring)" measure="1" displayFolder="" measureGroup="CF" count="0" oneField="1">
      <fieldsUsage count="1">
        <fieldUsage x="57"/>
      </fieldsUsage>
    </cacheHierarchy>
    <cacheHierarchy uniqueName="[Measures].[08.Week5.Payments Financing Activities]" caption="08.Week5.Payments Financing Activities" measure="1" displayFolder="" measureGroup="CF" count="0" oneField="1">
      <fieldsUsage count="1">
        <fieldUsage x="58"/>
      </fieldsUsage>
    </cacheHierarchy>
    <cacheHierarchy uniqueName="[Measures].[09.Week5.Net Cash Flow Financing Activities]" caption="09.Week5.Net Cash Flow Financing Activities" measure="1" displayFolder="" measureGroup="CF" count="0" oneField="1">
      <fieldsUsage count="1">
        <fieldUsage x="59"/>
      </fieldsUsage>
    </cacheHierarchy>
    <cacheHierarchy uniqueName="[Measures].[04.Week6.Incomes Investing Activities]" caption="04.Week6.Incomes Investing Activities" measure="1" displayFolder="" measureGroup="CF" count="0" oneField="1">
      <fieldsUsage count="1">
        <fieldUsage x="66"/>
      </fieldsUsage>
    </cacheHierarchy>
    <cacheHierarchy uniqueName="[Measures].[05.Week6.Payments Investing Activities (CAPEX)]" caption="05.Week6.Payments Investing Activities (CAPEX)" measure="1" displayFolder="" measureGroup="CF" count="0" oneField="1">
      <fieldsUsage count="1">
        <fieldUsage x="67"/>
      </fieldsUsage>
    </cacheHierarchy>
    <cacheHierarchy uniqueName="[Measures].[06.Week6.Net Cash Flow Investing Activities]" caption="06.Week6.Net Cash Flow Investing Activities" measure="1" displayFolder="" measureGroup="CF" count="0" oneField="1">
      <fieldsUsage count="1">
        <fieldUsage x="68"/>
      </fieldsUsage>
    </cacheHierarchy>
    <cacheHierarchy uniqueName="[Measures].[07.Week6.Incomes Financing Activities (Loans, Factoring)]" caption="07.Week6.Incomes Financing Activities (Loans, Factoring)" measure="1" displayFolder="" measureGroup="CF" count="0" oneField="1">
      <fieldsUsage count="1">
        <fieldUsage x="69"/>
      </fieldsUsage>
    </cacheHierarchy>
    <cacheHierarchy uniqueName="[Measures].[08.Week6.Payments Financing Activities]" caption="08.Week6.Payments Financing Activities" measure="1" displayFolder="" measureGroup="CF" count="0" oneField="1">
      <fieldsUsage count="1">
        <fieldUsage x="70"/>
      </fieldsUsage>
    </cacheHierarchy>
    <cacheHierarchy uniqueName="[Measures].[09.Week6.Net Cash Flow Financing Activities]" caption="09.Week6.Net Cash Flow Financing Activities" measure="1" displayFolder="" measureGroup="CF" count="0" oneField="1">
      <fieldsUsage count="1">
        <fieldUsage x="71"/>
      </fieldsUsage>
    </cacheHierarchy>
    <cacheHierarchy uniqueName="[Measures].[04.Week7.Incomes Investing Activities]" caption="04.Week7.Incomes Investing Activities" measure="1" displayFolder="" measureGroup="CF" count="0" oneField="1">
      <fieldsUsage count="1">
        <fieldUsage x="78"/>
      </fieldsUsage>
    </cacheHierarchy>
    <cacheHierarchy uniqueName="[Measures].[05.Week7.Payments Investing Activities (CAPEX)]" caption="05.Week7.Payments Investing Activities (CAPEX)" measure="1" displayFolder="" measureGroup="CF" count="0" oneField="1">
      <fieldsUsage count="1">
        <fieldUsage x="79"/>
      </fieldsUsage>
    </cacheHierarchy>
    <cacheHierarchy uniqueName="[Measures].[06.Week7.Net Cash Flow Investing Activities]" caption="06.Week7.Net Cash Flow Investing Activities" measure="1" displayFolder="" measureGroup="CF" count="0" oneField="1">
      <fieldsUsage count="1">
        <fieldUsage x="80"/>
      </fieldsUsage>
    </cacheHierarchy>
    <cacheHierarchy uniqueName="[Measures].[07.Week7.Incomes Financing Activities (Loans, Factoring)]" caption="07.Week7.Incomes Financing Activities (Loans, Factoring)" measure="1" displayFolder="" measureGroup="CF" count="0" oneField="1">
      <fieldsUsage count="1">
        <fieldUsage x="81"/>
      </fieldsUsage>
    </cacheHierarchy>
    <cacheHierarchy uniqueName="[Measures].[08.Week7.Payments Financing Activities]" caption="08.Week7.Payments Financing Activities" measure="1" displayFolder="" measureGroup="CF" count="0" oneField="1">
      <fieldsUsage count="1">
        <fieldUsage x="82"/>
      </fieldsUsage>
    </cacheHierarchy>
    <cacheHierarchy uniqueName="[Measures].[09.Week7.Net Cash Flow Financing Activities]" caption="09.Week7.Net Cash Flow Financing Activities" measure="1" displayFolder="" measureGroup="CF" count="0" oneField="1">
      <fieldsUsage count="1">
        <fieldUsage x="83"/>
      </fieldsUsage>
    </cacheHierarchy>
    <cacheHierarchy uniqueName="[Measures].[04.Week8.Incomes Investing Activities]" caption="04.Week8.Incomes Investing Activities" measure="1" displayFolder="" measureGroup="CF" count="0" oneField="1">
      <fieldsUsage count="1">
        <fieldUsage x="90"/>
      </fieldsUsage>
    </cacheHierarchy>
    <cacheHierarchy uniqueName="[Measures].[05.Week8.Payments Investing Activities (CAPEX)]" caption="05.Week8.Payments Investing Activities (CAPEX)" measure="1" displayFolder="" measureGroup="CF" count="0" oneField="1">
      <fieldsUsage count="1">
        <fieldUsage x="91"/>
      </fieldsUsage>
    </cacheHierarchy>
    <cacheHierarchy uniqueName="[Measures].[06.Week8.Net Cash Flow Investing Activities]" caption="06.Week8.Net Cash Flow Investing Activities" measure="1" displayFolder="" measureGroup="CF" count="0" oneField="1">
      <fieldsUsage count="1">
        <fieldUsage x="92"/>
      </fieldsUsage>
    </cacheHierarchy>
    <cacheHierarchy uniqueName="[Measures].[07.Week8.Incomes Financing Activities (Loans, Factoring)]" caption="07.Week8.Incomes Financing Activities (Loans, Factoring)" measure="1" displayFolder="" measureGroup="CF" count="0" oneField="1">
      <fieldsUsage count="1">
        <fieldUsage x="93"/>
      </fieldsUsage>
    </cacheHierarchy>
    <cacheHierarchy uniqueName="[Measures].[08.Week8.Payments Financing Activities]" caption="08.Week8.Payments Financing Activities" measure="1" displayFolder="" measureGroup="CF" count="0" oneField="1">
      <fieldsUsage count="1">
        <fieldUsage x="94"/>
      </fieldsUsage>
    </cacheHierarchy>
    <cacheHierarchy uniqueName="[Measures].[09.Week8.Net Cash Flow Financing Activities]" caption="09.Week8.Net Cash Flow Financing Activities" measure="1" displayFolder="" measureGroup="CF" count="0" oneField="1">
      <fieldsUsage count="1">
        <fieldUsage x="95"/>
      </fieldsUsage>
    </cacheHierarchy>
    <cacheHierarchy uniqueName="[Measures].[10.Week1.Available Funds]" caption="10.Week1.Available Funds" measure="1" displayFolder="" measureGroup="CF" count="0" oneField="1">
      <fieldsUsage count="1">
        <fieldUsage x="12"/>
      </fieldsUsage>
    </cacheHierarchy>
    <cacheHierarchy uniqueName="[Measures].[11.Week1.Credit Funds]" caption="11.Week1.Credit Funds" measure="1" displayFolder="" measureGroup="CF" count="0" oneField="1">
      <fieldsUsage count="1">
        <fieldUsage x="13"/>
      </fieldsUsage>
    </cacheHierarchy>
    <cacheHierarchy uniqueName="[Measures].[10.Week2.Available Funds]" caption="10.Week2.Available Funds" measure="1" displayFolder="" measureGroup="CF" count="0" oneField="1">
      <fieldsUsage count="1">
        <fieldUsage x="24"/>
      </fieldsUsage>
    </cacheHierarchy>
    <cacheHierarchy uniqueName="[Measures].[11.Week2.Credit Funds]" caption="11.Week2.Credit Funds" measure="1" displayFolder="" measureGroup="CF" count="0" oneField="1">
      <fieldsUsage count="1">
        <fieldUsage x="25"/>
      </fieldsUsage>
    </cacheHierarchy>
    <cacheHierarchy uniqueName="[Measures].[10.Week3.Available Funds]" caption="10.Week3.Available Funds" measure="1" displayFolder="" measureGroup="CF" count="0" oneField="1">
      <fieldsUsage count="1">
        <fieldUsage x="36"/>
      </fieldsUsage>
    </cacheHierarchy>
    <cacheHierarchy uniqueName="[Measures].[11.Week3.Credit Funds]" caption="11.Week3.Credit Funds" measure="1" displayFolder="" measureGroup="CF" count="0" oneField="1">
      <fieldsUsage count="1">
        <fieldUsage x="37"/>
      </fieldsUsage>
    </cacheHierarchy>
    <cacheHierarchy uniqueName="[Measures].[10.Week4.Available Funds]" caption="10.Week4.Available Funds" measure="1" displayFolder="" measureGroup="CF" count="0" oneField="1">
      <fieldsUsage count="1">
        <fieldUsage x="48"/>
      </fieldsUsage>
    </cacheHierarchy>
    <cacheHierarchy uniqueName="[Measures].[11.Week4.Credit Funds]" caption="11.Week4.Credit Funds" measure="1" displayFolder="" measureGroup="CF" count="0" oneField="1">
      <fieldsUsage count="1">
        <fieldUsage x="49"/>
      </fieldsUsage>
    </cacheHierarchy>
    <cacheHierarchy uniqueName="[Measures].[10.Week5.Available Funds]" caption="10.Week5.Available Funds" measure="1" displayFolder="" measureGroup="CF" count="0" oneField="1">
      <fieldsUsage count="1">
        <fieldUsage x="60"/>
      </fieldsUsage>
    </cacheHierarchy>
    <cacheHierarchy uniqueName="[Measures].[11.Week5.Credit Funds]" caption="11.Week5.Credit Funds" measure="1" displayFolder="" measureGroup="CF" count="0" oneField="1">
      <fieldsUsage count="1">
        <fieldUsage x="61"/>
      </fieldsUsage>
    </cacheHierarchy>
    <cacheHierarchy uniqueName="[Measures].[10.Week6.Available Funds]" caption="10.Week6.Available Funds" measure="1" displayFolder="" measureGroup="CF" count="0" oneField="1">
      <fieldsUsage count="1">
        <fieldUsage x="72"/>
      </fieldsUsage>
    </cacheHierarchy>
    <cacheHierarchy uniqueName="[Measures].[11.Week6.Credit Funds]" caption="11.Week6.Credit Funds" measure="1" displayFolder="" measureGroup="CF" count="0" oneField="1">
      <fieldsUsage count="1">
        <fieldUsage x="73"/>
      </fieldsUsage>
    </cacheHierarchy>
    <cacheHierarchy uniqueName="[Measures].[10.Week7.Available Funds]" caption="10.Week7.Available Funds" measure="1" displayFolder="" measureGroup="CF" count="0" oneField="1">
      <fieldsUsage count="1">
        <fieldUsage x="84"/>
      </fieldsUsage>
    </cacheHierarchy>
    <cacheHierarchy uniqueName="[Measures].[11.Week7.Credit Funds]" caption="11.Week7.Credit Funds" measure="1" displayFolder="" measureGroup="CF" count="0" oneField="1">
      <fieldsUsage count="1">
        <fieldUsage x="85"/>
      </fieldsUsage>
    </cacheHierarchy>
    <cacheHierarchy uniqueName="[Measures].[10.Week8.Available Funds]" caption="10.Week8.Available Funds" measure="1" displayFolder="" measureGroup="CF" count="0" oneField="1">
      <fieldsUsage count="1">
        <fieldUsage x="96"/>
      </fieldsUsage>
    </cacheHierarchy>
    <cacheHierarchy uniqueName="[Measures].[11.Week8.Credit Funds]" caption="11.Week8.Credit Funds" measure="1" displayFolder="" measureGroup="CF" count="0" oneField="1">
      <fieldsUsage count="1">
        <fieldUsage x="97"/>
      </fieldsUsage>
    </cacheHierarchy>
    <cacheHierarchy uniqueName="[Measures].[12.Week1.Net Cash Flow]" caption="12.Week1.Net Cash Flow" measure="1" displayFolder="" measureGroup="CF" count="0" oneField="1">
      <fieldsUsage count="1">
        <fieldUsage x="14"/>
      </fieldsUsage>
    </cacheHierarchy>
    <cacheHierarchy uniqueName="[Measures].[12.Week2.Net Cash Flow]" caption="12.Week2.Net Cash Flow" measure="1" displayFolder="" measureGroup="CF" count="0" oneField="1">
      <fieldsUsage count="1">
        <fieldUsage x="26"/>
      </fieldsUsage>
    </cacheHierarchy>
    <cacheHierarchy uniqueName="[Measures].[12.Week3.Net Cash Flow]" caption="12.Week3.Net Cash Flow" measure="1" displayFolder="" measureGroup="CF" count="0" oneField="1">
      <fieldsUsage count="1">
        <fieldUsage x="38"/>
      </fieldsUsage>
    </cacheHierarchy>
    <cacheHierarchy uniqueName="[Measures].[12.Week4.Net Cash Flow]" caption="12.Week4.Net Cash Flow" measure="1" displayFolder="" measureGroup="CF" count="0" oneField="1">
      <fieldsUsage count="1">
        <fieldUsage x="50"/>
      </fieldsUsage>
    </cacheHierarchy>
    <cacheHierarchy uniqueName="[Measures].[12.Week5.Net Cash Flow]" caption="12.Week5.Net Cash Flow" measure="1" displayFolder="" measureGroup="CF" count="0" oneField="1">
      <fieldsUsage count="1">
        <fieldUsage x="62"/>
      </fieldsUsage>
    </cacheHierarchy>
    <cacheHierarchy uniqueName="[Measures].[12.Week6.Net Cash Flow]" caption="12.Week6.Net Cash Flow" measure="1" displayFolder="" measureGroup="CF" count="0" oneField="1">
      <fieldsUsage count="1">
        <fieldUsage x="74"/>
      </fieldsUsage>
    </cacheHierarchy>
    <cacheHierarchy uniqueName="[Measures].[12.Week7.Net Cash Flow]" caption="12.Week7.Net Cash Flow" measure="1" displayFolder="" measureGroup="CF" count="0" oneField="1">
      <fieldsUsage count="1">
        <fieldUsage x="86"/>
      </fieldsUsage>
    </cacheHierarchy>
    <cacheHierarchy uniqueName="[Measures].[12.Week8.Net Cash Flow]" caption="12.Week8.Net Cash Flow" measure="1" displayFolder="" measureGroup="CF" count="0" oneField="1">
      <fieldsUsage count="1">
        <fieldUsage x="98"/>
      </fieldsUsage>
    </cacheHierarchy>
    <cacheHierarchy uniqueName="[Measures].[01.Overdues.Incomes Operating Activities]" caption="01.Overdues.Incomes Operating Activities" measure="1" displayFolder="" measureGroup="CF" count="0" oneField="1">
      <fieldsUsage count="1">
        <fieldUsage x="110"/>
      </fieldsUsage>
    </cacheHierarchy>
    <cacheHierarchy uniqueName="[Measures].[02.Overdues.Payments Operating Activities]" caption="02.Overdues.Payments Operating Activities" measure="1" displayFolder="" measureGroup="CF" count="0" oneField="1">
      <fieldsUsage count="1">
        <fieldUsage x="109"/>
      </fieldsUsage>
    </cacheHierarchy>
    <cacheHierarchy uniqueName="[Measures].[03.Overdues.Net Cash Flow Operating Activities]" caption="03.Overdues.Net Cash Flow Operating Activities" measure="1" displayFolder="" measureGroup="CF" count="0" oneField="1">
      <fieldsUsage count="1">
        <fieldUsage x="108"/>
      </fieldsUsage>
    </cacheHierarchy>
    <cacheHierarchy uniqueName="[Measures].[04.Overdues.Incomes Investing Activities]" caption="04.Overdues.Incomes Investing Activities" measure="1" displayFolder="" measureGroup="CF" count="0" oneField="1">
      <fieldsUsage count="1">
        <fieldUsage x="107"/>
      </fieldsUsage>
    </cacheHierarchy>
    <cacheHierarchy uniqueName="[Measures].[05.Overdues.Payments Investing Activities (CAPEX)]" caption="05.Overdues.Payments Investing Activities (CAPEX)" measure="1" displayFolder="" measureGroup="CF" count="0" oneField="1">
      <fieldsUsage count="1">
        <fieldUsage x="106"/>
      </fieldsUsage>
    </cacheHierarchy>
    <cacheHierarchy uniqueName="[Measures].[06.Overdues.Net Cash Flow Investing Activities]" caption="06.Overdues.Net Cash Flow Investing Activities" measure="1" displayFolder="" measureGroup="CF" count="0" oneField="1">
      <fieldsUsage count="1">
        <fieldUsage x="105"/>
      </fieldsUsage>
    </cacheHierarchy>
    <cacheHierarchy uniqueName="[Measures].[07.Overdues.Incomes Financing Activities (Loans, Factoring)]" caption="07.Overdues.Incomes Financing Activities (Loans, Factoring)" measure="1" displayFolder="" measureGroup="CF" count="0" oneField="1">
      <fieldsUsage count="1">
        <fieldUsage x="104"/>
      </fieldsUsage>
    </cacheHierarchy>
    <cacheHierarchy uniqueName="[Measures].[08.Overdues.Payments Financing Activities]" caption="08.Overdues.Payments Financing Activities" measure="1" displayFolder="" measureGroup="CF" count="0" oneField="1">
      <fieldsUsage count="1">
        <fieldUsage x="103"/>
      </fieldsUsage>
    </cacheHierarchy>
    <cacheHierarchy uniqueName="[Measures].[09.Overdues.Net Cash Flow Financing Activities]" caption="09.Overdues.Net Cash Flow Financing Activities" measure="1" displayFolder="" measureGroup="CF" count="0" oneField="1">
      <fieldsUsage count="1">
        <fieldUsage x="102"/>
      </fieldsUsage>
    </cacheHierarchy>
    <cacheHierarchy uniqueName="[Measures].[10.Overdues.Available Funds]" caption="10.Overdues.Available Funds" measure="1" displayFolder="" measureGroup="CF" count="0" oneField="1">
      <fieldsUsage count="1">
        <fieldUsage x="101"/>
      </fieldsUsage>
    </cacheHierarchy>
    <cacheHierarchy uniqueName="[Measures].[11.Overdues.Credit Funds]" caption="11.Overdues.Credit Funds" measure="1" displayFolder="" measureGroup="CF" count="0" oneField="1">
      <fieldsUsage count="1">
        <fieldUsage x="100"/>
      </fieldsUsage>
    </cacheHierarchy>
    <cacheHierarchy uniqueName="[Measures].[12.Overdues Net Cash Flow]" caption="12.Overdues Net Cash Flow" measure="1" displayFolder="" measureGroup="CF" count="0" oneField="1">
      <fieldsUsage count="1">
        <fieldUsage x="99"/>
      </fieldsUsage>
    </cacheHierarchy>
    <cacheHierarchy uniqueName="[Measures].[__XL_Count CF]" caption="__XL_Count CF" measure="1" displayFolder="" measureGroup="CF" count="0" hidden="1"/>
    <cacheHierarchy uniqueName="[Measures].[__No measures defined]" caption="__No measures defined" measure="1" displayFolder="" count="0" hidden="1"/>
  </cacheHierarchies>
  <kpis count="0"/>
  <dimensions count="2">
    <dimension name="CF" uniqueName="[CF]" caption="CF"/>
    <dimension measure="1" name="Measures" uniqueName="[Measures]" caption="Measures"/>
  </dimensions>
  <measureGroups count="1">
    <measureGroup name="CF" caption="CF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ohamed_limaiem" refreshedDate="44595.440525810183" backgroundQuery="1" createdVersion="7" refreshedVersion="7" minRefreshableVersion="3" recordCount="0" supportSubquery="1" supportAdvancedDrill="1" xr:uid="{38A8DA6D-B144-421F-929F-E1FE1C028FD7}">
  <cacheSource type="external" connectionId="32"/>
  <cacheFields count="15">
    <cacheField name="[CF].[WEEK].[WEEK]" caption="WEEK" numFmtId="0" hierarchy="3" level="1">
      <sharedItems count="9">
        <s v="0"/>
        <s v="1"/>
        <s v="2"/>
        <s v="3"/>
        <s v="4"/>
        <s v="5"/>
        <s v="6"/>
        <s v="7"/>
        <s v="8"/>
      </sharedItems>
    </cacheField>
    <cacheField name="[CF].[BU].[BU]" caption="BU" numFmtId="0" hierarchy="2" level="1">
      <sharedItems containsSemiMixedTypes="0" containsNonDate="0" containsString="0"/>
    </cacheField>
    <cacheField name="[Measures].[01.Incomes Operating Activities]" caption="01.Incomes Operating Activities" numFmtId="0" hierarchy="12" level="32767"/>
    <cacheField name="[Measures].[02.Payments Operating Activities]" caption="02.Payments Operating Activities" numFmtId="0" hierarchy="13" level="32767"/>
    <cacheField name="[Measures].[03.Net Cash Flow Operating Activities]" caption="03.Net Cash Flow Operating Activities" numFmtId="0" hierarchy="16" level="32767"/>
    <cacheField name="[Measures].[04.Incomes Investing Activities]" caption="04.Incomes Investing Activities" numFmtId="0" hierarchy="15" level="32767"/>
    <cacheField name="[Measures].[05.Payments Investing Activities (CAPEX)]" caption="05.Payments Investing Activities (CAPEX)" numFmtId="0" hierarchy="17" level="32767"/>
    <cacheField name="[Measures].[06.Net Cash Flow Investing Activities]" caption="06.Net Cash Flow Investing Activities" numFmtId="0" hierarchy="18" level="32767"/>
    <cacheField name="[Measures].[07.Incomes Financing Activities (Loans, Factoring)]" caption="07.Incomes Financing Activities (Loans, Factoring)" numFmtId="0" hierarchy="14" level="32767"/>
    <cacheField name="[Measures].[08.Payments Financing Activities]" caption="08.Payments Financing Activities" numFmtId="0" hierarchy="19" level="32767"/>
    <cacheField name="[Measures].[09.Net Cash Flow Financing Activities]" caption="09.Net Cash Flow Financing Activities" numFmtId="0" hierarchy="20" level="32767"/>
    <cacheField name="[Measures].[12.Week Net Cash Flow]" caption="12.Week Net Cash Flow" numFmtId="0" hierarchy="21" level="32767"/>
    <cacheField name="[CF].[RPvsTP].[RPvsTP]" caption="RPvsTP" numFmtId="0" hierarchy="7" level="1">
      <sharedItems containsSemiMixedTypes="0" containsNonDate="0" containsString="0"/>
    </cacheField>
    <cacheField name="[Measures].[10.Available Funds]" caption="10.Available Funds" numFmtId="0" hierarchy="33" level="32767"/>
    <cacheField name="[Measures].[11.Credit Funds]" caption="11.Credit Funds" numFmtId="0" hierarchy="34" level="32767"/>
  </cacheFields>
  <cacheHierarchies count="145">
    <cacheHierarchy uniqueName="[CF].[Source.Name]" caption="Source.Name" attribute="1" defaultMemberUniqueName="[CF].[Source.Name].[All]" allUniqueName="[CF].[Source.Name].[All]" dimensionUniqueName="[CF]" displayFolder="" count="0" memberValueDatatype="130" unbalanced="0"/>
    <cacheHierarchy uniqueName="[CF].[Контрагент]" caption="Контрагент" attribute="1" defaultMemberUniqueName="[CF].[Контрагент].[All]" allUniqueName="[CF].[Контрагент].[All]" dimensionUniqueName="[CF]" displayFolder="" count="0" memberValueDatatype="130" unbalanced="0"/>
    <cacheHierarchy uniqueName="[CF].[BU]" caption="BU" attribute="1" defaultMemberUniqueName="[CF].[BU].[All]" allUniqueName="[CF].[BU].[All]" dimensionUniqueName="[CF]" displayFolder="" count="2" memberValueDatatype="130" unbalanced="0">
      <fieldsUsage count="2">
        <fieldUsage x="-1"/>
        <fieldUsage x="1"/>
      </fieldsUsage>
    </cacheHierarchy>
    <cacheHierarchy uniqueName="[CF].[WEEK]" caption="WEEK" attribute="1" defaultMemberUniqueName="[CF].[WEEK].[All]" allUniqueName="[CF].[WEEK].[All]" dimensionUniqueName="[CF]" displayFolder="" count="2" memberValueDatatype="130" unbalanced="0">
      <fieldsUsage count="2">
        <fieldUsage x="-1"/>
        <fieldUsage x="0"/>
      </fieldsUsage>
    </cacheHierarchy>
    <cacheHierarchy uniqueName="[CF].[GROUP]" caption="GROUP" attribute="1" defaultMemberUniqueName="[CF].[GROUP].[All]" allUniqueName="[CF].[GROUP].[All]" dimensionUniqueName="[CF]" displayFolder="" count="0" memberValueDatatype="130" unbalanced="0"/>
    <cacheHierarchy uniqueName="[CF].[SUBGROUP]" caption="SUBGROUP" attribute="1" defaultMemberUniqueName="[CF].[SUBGROUP].[All]" allUniqueName="[CF].[SUBGROUP].[All]" dimensionUniqueName="[CF]" displayFolder="" count="0" memberValueDatatype="130" unbalanced="0"/>
    <cacheHierarchy uniqueName="[CF].[TYPE]" caption="TYPE" attribute="1" defaultMemberUniqueName="[CF].[TYPE].[All]" allUniqueName="[CF].[TYPE].[All]" dimensionUniqueName="[CF]" displayFolder="" count="0" memberValueDatatype="130" unbalanced="0"/>
    <cacheHierarchy uniqueName="[CF].[RPvsTP]" caption="RPvsTP" attribute="1" defaultMemberUniqueName="[CF].[RPvsTP].[All]" allUniqueName="[CF].[RPvsTP].[All]" dimensionUniqueName="[CF]" displayFolder="" count="2" memberValueDatatype="130" unbalanced="0">
      <fieldsUsage count="2">
        <fieldUsage x="-1"/>
        <fieldUsage x="12"/>
      </fieldsUsage>
    </cacheHierarchy>
    <cacheHierarchy uniqueName="[CF].[В евро остатък за плащане]" caption="В евро остатък за плащане" attribute="1" defaultMemberUniqueName="[CF].[В евро остатък за плащане].[All]" allUniqueName="[CF].[В евро остатък за плащане].[All]" dimensionUniqueName="[CF]" displayFolder="" count="0" memberValueDatatype="5" unbalanced="0"/>
    <cacheHierarchy uniqueName="[CF].[Available Funds]" caption="Available Funds" attribute="1" defaultMemberUniqueName="[CF].[Available Funds].[All]" allUniqueName="[CF].[Available Funds].[All]" dimensionUniqueName="[CF]" displayFolder="" count="0" memberValueDatatype="5" unbalanced="0"/>
    <cacheHierarchy uniqueName="[CF].[Credit Funds]" caption="Credit Funds" attribute="1" defaultMemberUniqueName="[CF].[Credit Funds].[All]" allUniqueName="[CF].[Credit Funds].[All]" dimensionUniqueName="[CF]" displayFolder="" count="0" memberValueDatatype="5" unbalanced="0"/>
    <cacheHierarchy uniqueName="[CF].[FILTER]" caption="FILTER" attribute="1" defaultMemberUniqueName="[CF].[FILTER].[All]" allUniqueName="[CF].[FILTER].[All]" dimensionUniqueName="[CF]" displayFolder="" count="0" memberValueDatatype="20" unbalanced="0"/>
    <cacheHierarchy uniqueName="[Measures].[01.Incomes Operating Activities]" caption="01.Incomes Operating Activities" measure="1" displayFolder="" measureGroup="CF" count="0" oneField="1">
      <fieldsUsage count="1">
        <fieldUsage x="2"/>
      </fieldsUsage>
    </cacheHierarchy>
    <cacheHierarchy uniqueName="[Measures].[02.Payments Operating Activities]" caption="02.Payments Operating Activities" measure="1" displayFolder="" measureGroup="CF" count="0" oneField="1">
      <fieldsUsage count="1">
        <fieldUsage x="3"/>
      </fieldsUsage>
    </cacheHierarchy>
    <cacheHierarchy uniqueName="[Measures].[07.Incomes Financing Activities (Loans, Factoring)]" caption="07.Incomes Financing Activities (Loans, Factoring)" measure="1" displayFolder="" measureGroup="CF" count="0" oneField="1">
      <fieldsUsage count="1">
        <fieldUsage x="8"/>
      </fieldsUsage>
    </cacheHierarchy>
    <cacheHierarchy uniqueName="[Measures].[04.Incomes Investing Activities]" caption="04.Incomes Investing Activities" measure="1" displayFolder="" measureGroup="CF" count="0" oneField="1">
      <fieldsUsage count="1">
        <fieldUsage x="5"/>
      </fieldsUsage>
    </cacheHierarchy>
    <cacheHierarchy uniqueName="[Measures].[03.Net Cash Flow Operating Activities]" caption="03.Net Cash Flow Operating Activities" measure="1" displayFolder="" measureGroup="CF" count="0" oneField="1">
      <fieldsUsage count="1">
        <fieldUsage x="4"/>
      </fieldsUsage>
    </cacheHierarchy>
    <cacheHierarchy uniqueName="[Measures].[05.Payments Investing Activities (CAPEX)]" caption="05.Payments Investing Activities (CAPEX)" measure="1" displayFolder="" measureGroup="CF" count="0" oneField="1">
      <fieldsUsage count="1">
        <fieldUsage x="6"/>
      </fieldsUsage>
    </cacheHierarchy>
    <cacheHierarchy uniqueName="[Measures].[06.Net Cash Flow Investing Activities]" caption="06.Net Cash Flow Investing Activities" measure="1" displayFolder="" measureGroup="CF" count="0" oneField="1">
      <fieldsUsage count="1">
        <fieldUsage x="7"/>
      </fieldsUsage>
    </cacheHierarchy>
    <cacheHierarchy uniqueName="[Measures].[08.Payments Financing Activities]" caption="08.Payments Financing Activities" measure="1" displayFolder="" measureGroup="CF" count="0" oneField="1">
      <fieldsUsage count="1">
        <fieldUsage x="9"/>
      </fieldsUsage>
    </cacheHierarchy>
    <cacheHierarchy uniqueName="[Measures].[09.Net Cash Flow Financing Activities]" caption="09.Net Cash Flow Financing Activities" measure="1" displayFolder="" measureGroup="CF" count="0" oneField="1">
      <fieldsUsage count="1">
        <fieldUsage x="10"/>
      </fieldsUsage>
    </cacheHierarchy>
    <cacheHierarchy uniqueName="[Measures].[12.Week Net Cash Flow]" caption="12.Week Net Cash Flow" measure="1" displayFolder="" measureGroup="CF" count="0" oneField="1">
      <fieldsUsage count="1">
        <fieldUsage x="11"/>
      </fieldsUsage>
    </cacheHierarchy>
    <cacheHierarchy uniqueName="[Measures].[ICF]" caption="ICF" measure="1" displayFolder="" measureGroup="CF" count="0"/>
    <cacheHierarchy uniqueName="[Measures].[OCF]" caption="OCF" measure="1" displayFolder="" measureGroup="CF" count="0"/>
    <cacheHierarchy uniqueName="[Measures].[CF]" caption="CF" measure="1" displayFolder="" measureGroup="CF" count="0"/>
    <cacheHierarchy uniqueName="[Measures].[m_Available Funds]" caption="m_Available Funds" measure="1" displayFolder="" measureGroup="CF" count="0"/>
    <cacheHierarchy uniqueName="[Measures].[m_Credit Funds]" caption="m_Credit Funds" measure="1" displayFolder="" measureGroup="CF" count="0"/>
    <cacheHierarchy uniqueName="[Measures].[91.Available Funds]" caption="91.Available Funds" measure="1" displayFolder="" measureGroup="CF" count="0"/>
    <cacheHierarchy uniqueName="[Measures].[92.Credit Funds]" caption="92.Credit Funds" measure="1" displayFolder="" measureGroup="CF" count="0"/>
    <cacheHierarchy uniqueName="[Measures].[31.Available Funds]" caption="31.Available Funds" measure="1" displayFolder="" measureGroup="CF" count="0"/>
    <cacheHierarchy uniqueName="[Measures].[32.Credit Funds]" caption="32.Credit Funds" measure="1" displayFolder="" measureGroup="CF" count="0"/>
    <cacheHierarchy uniqueName="[Measures].[61.Available Funds]" caption="61.Available Funds" measure="1" displayFolder="" measureGroup="CF" count="0"/>
    <cacheHierarchy uniqueName="[Measures].[62.Credit Funds]" caption="62.Credit Funds" measure="1" displayFolder="" measureGroup="CF" count="0"/>
    <cacheHierarchy uniqueName="[Measures].[10.Available Funds]" caption="10.Available Funds" measure="1" displayFolder="" measureGroup="CF" count="0" oneField="1">
      <fieldsUsage count="1">
        <fieldUsage x="13"/>
      </fieldsUsage>
    </cacheHierarchy>
    <cacheHierarchy uniqueName="[Measures].[11.Credit Funds]" caption="11.Credit Funds" measure="1" displayFolder="" measureGroup="CF" count="0" oneField="1">
      <fieldsUsage count="1">
        <fieldUsage x="14"/>
      </fieldsUsage>
    </cacheHierarchy>
    <cacheHierarchy uniqueName="[Measures].[01.Week1.Incomes Operating Activities]" caption="01.Week1.Incomes Operating Activities" measure="1" displayFolder="" measureGroup="CF" count="0"/>
    <cacheHierarchy uniqueName="[Measures].[02.Week1.Payments Operating Activities]" caption="02.Week1.Payments Operating Activities" measure="1" displayFolder="" measureGroup="CF" count="0"/>
    <cacheHierarchy uniqueName="[Measures].[03.Week1.Net Cash Flow Operating Activities]" caption="03.Week1.Net Cash Flow Operating Activities" measure="1" displayFolder="" measureGroup="CF" count="0"/>
    <cacheHierarchy uniqueName="[Measures].[01.Week2.Incomes Operating Activities]" caption="01.Week2.Incomes Operating Activities" measure="1" displayFolder="" measureGroup="CF" count="0"/>
    <cacheHierarchy uniqueName="[Measures].[02.Week2.Payments Operating Activities]" caption="02.Week2.Payments Operating Activities" measure="1" displayFolder="" measureGroup="CF" count="0"/>
    <cacheHierarchy uniqueName="[Measures].[03.Week2.Net Cash Flow Operating Activities]" caption="03.Week2.Net Cash Flow Operating Activities" measure="1" displayFolder="" measureGroup="CF" count="0"/>
    <cacheHierarchy uniqueName="[Measures].[01.Week3.Incomes Operating Activities]" caption="01.Week3.Incomes Operating Activities" measure="1" displayFolder="" measureGroup="CF" count="0"/>
    <cacheHierarchy uniqueName="[Measures].[02.Week3.Payments Operating Activities]" caption="02.Week3.Payments Operating Activities" measure="1" displayFolder="" measureGroup="CF" count="0"/>
    <cacheHierarchy uniqueName="[Measures].[03.Week3.Net Cash Flow Operating Activities]" caption="03.Week3.Net Cash Flow Operating Activities" measure="1" displayFolder="" measureGroup="CF" count="0"/>
    <cacheHierarchy uniqueName="[Measures].[01.Week4.Incomes Operating Activities]" caption="01.Week4.Incomes Operating Activities" measure="1" displayFolder="" measureGroup="CF" count="0"/>
    <cacheHierarchy uniqueName="[Measures].[02.Week4.Payments Operating Activities]" caption="02.Week4.Payments Operating Activities" measure="1" displayFolder="" measureGroup="CF" count="0"/>
    <cacheHierarchy uniqueName="[Measures].[03.Week4.Net Cash Flow Operating Activities]" caption="03.Week4.Net Cash Flow Operating Activities" measure="1" displayFolder="" measureGroup="CF" count="0"/>
    <cacheHierarchy uniqueName="[Measures].[01.Week5.Incomes Operating Activities]" caption="01.Week5.Incomes Operating Activities" measure="1" displayFolder="" measureGroup="CF" count="0"/>
    <cacheHierarchy uniqueName="[Measures].[02.Week5.Payments Operating Activities]" caption="02.Week5.Payments Operating Activities" measure="1" displayFolder="" measureGroup="CF" count="0"/>
    <cacheHierarchy uniqueName="[Measures].[03.Week5.Net Cash Flow Operating Activities]" caption="03.Week5.Net Cash Flow Operating Activities" measure="1" displayFolder="" measureGroup="CF" count="0"/>
    <cacheHierarchy uniqueName="[Measures].[01.Week6.Incomes Operating Activities]" caption="01.Week6.Incomes Operating Activities" measure="1" displayFolder="" measureGroup="CF" count="0"/>
    <cacheHierarchy uniqueName="[Measures].[02.Week6.Payments Operating Activities]" caption="02.Week6.Payments Operating Activities" measure="1" displayFolder="" measureGroup="CF" count="0"/>
    <cacheHierarchy uniqueName="[Measures].[03.Week6.Net Cash Flow Operating Activities]" caption="03.Week6.Net Cash Flow Operating Activities" measure="1" displayFolder="" measureGroup="CF" count="0"/>
    <cacheHierarchy uniqueName="[Measures].[01.Week7.Incomes Operating Activities]" caption="01.Week7.Incomes Operating Activities" measure="1" displayFolder="" measureGroup="CF" count="0"/>
    <cacheHierarchy uniqueName="[Measures].[02.Week7.Payments Operating Activities]" caption="02.Week7.Payments Operating Activities" measure="1" displayFolder="" measureGroup="CF" count="0"/>
    <cacheHierarchy uniqueName="[Measures].[03.Week7.Net Cash Flow Operating Activities]" caption="03.Week7.Net Cash Flow Operating Activities" measure="1" displayFolder="" measureGroup="CF" count="0"/>
    <cacheHierarchy uniqueName="[Measures].[01.Week8.Incomes Operating Activities]" caption="01.Week8.Incomes Operating Activities" measure="1" displayFolder="" measureGroup="CF" count="0"/>
    <cacheHierarchy uniqueName="[Measures].[02.Week8.Payments Operating Activities]" caption="02.Week8.Payments Operating Activities" measure="1" displayFolder="" measureGroup="CF" count="0"/>
    <cacheHierarchy uniqueName="[Measures].[03.Week8.Net Cash Flow Operating Activities]" caption="03.Week8.Net Cash Flow Operating Activities" measure="1" displayFolder="" measureGroup="CF" count="0"/>
    <cacheHierarchy uniqueName="[Measures].[04.Week1.Incomes Investing Activities]" caption="04.Week1.Incomes Investing Activities" measure="1" displayFolder="" measureGroup="CF" count="0"/>
    <cacheHierarchy uniqueName="[Measures].[05.Week1.Payments Investing Activities (CAPEX)]" caption="05.Week1.Payments Investing Activities (CAPEX)" measure="1" displayFolder="" measureGroup="CF" count="0"/>
    <cacheHierarchy uniqueName="[Measures].[06.Week1.Net Cash Flow Investing Activities]" caption="06.Week1.Net Cash Flow Investing Activities" measure="1" displayFolder="" measureGroup="CF" count="0"/>
    <cacheHierarchy uniqueName="[Measures].[07.Week1.Incomes Financing Activities (Loans, Factoring)]" caption="07.Week1.Incomes Financing Activities (Loans, Factoring)" measure="1" displayFolder="" measureGroup="CF" count="0"/>
    <cacheHierarchy uniqueName="[Measures].[08.Week1.Payments Financing Activities]" caption="08.Week1.Payments Financing Activities" measure="1" displayFolder="" measureGroup="CF" count="0"/>
    <cacheHierarchy uniqueName="[Measures].[09.Week1.Net Cash Flow Financing Activities]" caption="09.Week1.Net Cash Flow Financing Activities" measure="1" displayFolder="" measureGroup="CF" count="0"/>
    <cacheHierarchy uniqueName="[Measures].[04.Week2.Incomes Investing Activities]" caption="04.Week2.Incomes Investing Activities" measure="1" displayFolder="" measureGroup="CF" count="0"/>
    <cacheHierarchy uniqueName="[Measures].[05.Week2.Payments Investing Activities (CAPEX)]" caption="05.Week2.Payments Investing Activities (CAPEX)" measure="1" displayFolder="" measureGroup="CF" count="0"/>
    <cacheHierarchy uniqueName="[Measures].[06.Week2.Net Cash Flow Investing Activities]" caption="06.Week2.Net Cash Flow Investing Activities" measure="1" displayFolder="" measureGroup="CF" count="0"/>
    <cacheHierarchy uniqueName="[Measures].[07.Week2.Incomes Financing Activities (Loans, Factoring)]" caption="07.Week2.Incomes Financing Activities (Loans, Factoring)" measure="1" displayFolder="" measureGroup="CF" count="0"/>
    <cacheHierarchy uniqueName="[Measures].[08.Week2.Payments Financing Activities]" caption="08.Week2.Payments Financing Activities" measure="1" displayFolder="" measureGroup="CF" count="0"/>
    <cacheHierarchy uniqueName="[Measures].[09.Week2.Net Cash Flow Financing Activities]" caption="09.Week2.Net Cash Flow Financing Activities" measure="1" displayFolder="" measureGroup="CF" count="0"/>
    <cacheHierarchy uniqueName="[Measures].[04.Week3.Incomes Investing Activities]" caption="04.Week3.Incomes Investing Activities" measure="1" displayFolder="" measureGroup="CF" count="0"/>
    <cacheHierarchy uniqueName="[Measures].[05.Week3.Payments Investing Activities (CAPEX)]" caption="05.Week3.Payments Investing Activities (CAPEX)" measure="1" displayFolder="" measureGroup="CF" count="0"/>
    <cacheHierarchy uniqueName="[Measures].[06.Week3.Net Cash Flow Investing Activities]" caption="06.Week3.Net Cash Flow Investing Activities" measure="1" displayFolder="" measureGroup="CF" count="0"/>
    <cacheHierarchy uniqueName="[Measures].[07.Week3.Incomes Financing Activities (Loans, Factoring)]" caption="07.Week3.Incomes Financing Activities (Loans, Factoring)" measure="1" displayFolder="" measureGroup="CF" count="0"/>
    <cacheHierarchy uniqueName="[Measures].[08.Week3.Payments Financing Activities]" caption="08.Week3.Payments Financing Activities" measure="1" displayFolder="" measureGroup="CF" count="0"/>
    <cacheHierarchy uniqueName="[Measures].[09.Week3.Net Cash Flow Financing Activities]" caption="09.Week3.Net Cash Flow Financing Activities" measure="1" displayFolder="" measureGroup="CF" count="0"/>
    <cacheHierarchy uniqueName="[Measures].[04.Week4.Incomes Investing Activities]" caption="04.Week4.Incomes Investing Activities" measure="1" displayFolder="" measureGroup="CF" count="0"/>
    <cacheHierarchy uniqueName="[Measures].[05.Week4.Payments Investing Activities (CAPEX)]" caption="05.Week4.Payments Investing Activities (CAPEX)" measure="1" displayFolder="" measureGroup="CF" count="0"/>
    <cacheHierarchy uniqueName="[Measures].[06.Week4.Net Cash Flow Investing Activities]" caption="06.Week4.Net Cash Flow Investing Activities" measure="1" displayFolder="" measureGroup="CF" count="0"/>
    <cacheHierarchy uniqueName="[Measures].[07.Week4.Incomes Financing Activities (Loans, Factoring)]" caption="07.Week4.Incomes Financing Activities (Loans, Factoring)" measure="1" displayFolder="" measureGroup="CF" count="0"/>
    <cacheHierarchy uniqueName="[Measures].[08.Week4.Payments Financing Activities]" caption="08.Week4.Payments Financing Activities" measure="1" displayFolder="" measureGroup="CF" count="0"/>
    <cacheHierarchy uniqueName="[Measures].[09.Week4.Net Cash Flow Financing Activities]" caption="09.Week4.Net Cash Flow Financing Activities" measure="1" displayFolder="" measureGroup="CF" count="0"/>
    <cacheHierarchy uniqueName="[Measures].[04.Week5.Incomes Investing Activities]" caption="04.Week5.Incomes Investing Activities" measure="1" displayFolder="" measureGroup="CF" count="0"/>
    <cacheHierarchy uniqueName="[Measures].[05.Week5.Payments Investing Activities (CAPEX)]" caption="05.Week5.Payments Investing Activities (CAPEX)" measure="1" displayFolder="" measureGroup="CF" count="0"/>
    <cacheHierarchy uniqueName="[Measures].[06.Week5.Net Cash Flow Investing Activities]" caption="06.Week5.Net Cash Flow Investing Activities" measure="1" displayFolder="" measureGroup="CF" count="0"/>
    <cacheHierarchy uniqueName="[Measures].[07.Week5.Incomes Financing Activities (Loans, Factoring)]" caption="07.Week5.Incomes Financing Activities (Loans, Factoring)" measure="1" displayFolder="" measureGroup="CF" count="0"/>
    <cacheHierarchy uniqueName="[Measures].[08.Week5.Payments Financing Activities]" caption="08.Week5.Payments Financing Activities" measure="1" displayFolder="" measureGroup="CF" count="0"/>
    <cacheHierarchy uniqueName="[Measures].[09.Week5.Net Cash Flow Financing Activities]" caption="09.Week5.Net Cash Flow Financing Activities" measure="1" displayFolder="" measureGroup="CF" count="0"/>
    <cacheHierarchy uniqueName="[Measures].[04.Week6.Incomes Investing Activities]" caption="04.Week6.Incomes Investing Activities" measure="1" displayFolder="" measureGroup="CF" count="0"/>
    <cacheHierarchy uniqueName="[Measures].[05.Week6.Payments Investing Activities (CAPEX)]" caption="05.Week6.Payments Investing Activities (CAPEX)" measure="1" displayFolder="" measureGroup="CF" count="0"/>
    <cacheHierarchy uniqueName="[Measures].[06.Week6.Net Cash Flow Investing Activities]" caption="06.Week6.Net Cash Flow Investing Activities" measure="1" displayFolder="" measureGroup="CF" count="0"/>
    <cacheHierarchy uniqueName="[Measures].[07.Week6.Incomes Financing Activities (Loans, Factoring)]" caption="07.Week6.Incomes Financing Activities (Loans, Factoring)" measure="1" displayFolder="" measureGroup="CF" count="0"/>
    <cacheHierarchy uniqueName="[Measures].[08.Week6.Payments Financing Activities]" caption="08.Week6.Payments Financing Activities" measure="1" displayFolder="" measureGroup="CF" count="0"/>
    <cacheHierarchy uniqueName="[Measures].[09.Week6.Net Cash Flow Financing Activities]" caption="09.Week6.Net Cash Flow Financing Activities" measure="1" displayFolder="" measureGroup="CF" count="0"/>
    <cacheHierarchy uniqueName="[Measures].[04.Week7.Incomes Investing Activities]" caption="04.Week7.Incomes Investing Activities" measure="1" displayFolder="" measureGroup="CF" count="0"/>
    <cacheHierarchy uniqueName="[Measures].[05.Week7.Payments Investing Activities (CAPEX)]" caption="05.Week7.Payments Investing Activities (CAPEX)" measure="1" displayFolder="" measureGroup="CF" count="0"/>
    <cacheHierarchy uniqueName="[Measures].[06.Week7.Net Cash Flow Investing Activities]" caption="06.Week7.Net Cash Flow Investing Activities" measure="1" displayFolder="" measureGroup="CF" count="0"/>
    <cacheHierarchy uniqueName="[Measures].[07.Week7.Incomes Financing Activities (Loans, Factoring)]" caption="07.Week7.Incomes Financing Activities (Loans, Factoring)" measure="1" displayFolder="" measureGroup="CF" count="0"/>
    <cacheHierarchy uniqueName="[Measures].[08.Week7.Payments Financing Activities]" caption="08.Week7.Payments Financing Activities" measure="1" displayFolder="" measureGroup="CF" count="0"/>
    <cacheHierarchy uniqueName="[Measures].[09.Week7.Net Cash Flow Financing Activities]" caption="09.Week7.Net Cash Flow Financing Activities" measure="1" displayFolder="" measureGroup="CF" count="0"/>
    <cacheHierarchy uniqueName="[Measures].[04.Week8.Incomes Investing Activities]" caption="04.Week8.Incomes Investing Activities" measure="1" displayFolder="" measureGroup="CF" count="0"/>
    <cacheHierarchy uniqueName="[Measures].[05.Week8.Payments Investing Activities (CAPEX)]" caption="05.Week8.Payments Investing Activities (CAPEX)" measure="1" displayFolder="" measureGroup="CF" count="0"/>
    <cacheHierarchy uniqueName="[Measures].[06.Week8.Net Cash Flow Investing Activities]" caption="06.Week8.Net Cash Flow Investing Activities" measure="1" displayFolder="" measureGroup="CF" count="0"/>
    <cacheHierarchy uniqueName="[Measures].[07.Week8.Incomes Financing Activities (Loans, Factoring)]" caption="07.Week8.Incomes Financing Activities (Loans, Factoring)" measure="1" displayFolder="" measureGroup="CF" count="0"/>
    <cacheHierarchy uniqueName="[Measures].[08.Week8.Payments Financing Activities]" caption="08.Week8.Payments Financing Activities" measure="1" displayFolder="" measureGroup="CF" count="0"/>
    <cacheHierarchy uniqueName="[Measures].[09.Week8.Net Cash Flow Financing Activities]" caption="09.Week8.Net Cash Flow Financing Activities" measure="1" displayFolder="" measureGroup="CF" count="0"/>
    <cacheHierarchy uniqueName="[Measures].[10.Week1.Available Funds]" caption="10.Week1.Available Funds" measure="1" displayFolder="" measureGroup="CF" count="0"/>
    <cacheHierarchy uniqueName="[Measures].[11.Week1.Credit Funds]" caption="11.Week1.Credit Funds" measure="1" displayFolder="" measureGroup="CF" count="0"/>
    <cacheHierarchy uniqueName="[Measures].[10.Week2.Available Funds]" caption="10.Week2.Available Funds" measure="1" displayFolder="" measureGroup="CF" count="0"/>
    <cacheHierarchy uniqueName="[Measures].[11.Week2.Credit Funds]" caption="11.Week2.Credit Funds" measure="1" displayFolder="" measureGroup="CF" count="0"/>
    <cacheHierarchy uniqueName="[Measures].[10.Week3.Available Funds]" caption="10.Week3.Available Funds" measure="1" displayFolder="" measureGroup="CF" count="0"/>
    <cacheHierarchy uniqueName="[Measures].[11.Week3.Credit Funds]" caption="11.Week3.Credit Funds" measure="1" displayFolder="" measureGroup="CF" count="0"/>
    <cacheHierarchy uniqueName="[Measures].[10.Week4.Available Funds]" caption="10.Week4.Available Funds" measure="1" displayFolder="" measureGroup="CF" count="0"/>
    <cacheHierarchy uniqueName="[Measures].[11.Week4.Credit Funds]" caption="11.Week4.Credit Funds" measure="1" displayFolder="" measureGroup="CF" count="0"/>
    <cacheHierarchy uniqueName="[Measures].[10.Week5.Available Funds]" caption="10.Week5.Available Funds" measure="1" displayFolder="" measureGroup="CF" count="0"/>
    <cacheHierarchy uniqueName="[Measures].[11.Week5.Credit Funds]" caption="11.Week5.Credit Funds" measure="1" displayFolder="" measureGroup="CF" count="0"/>
    <cacheHierarchy uniqueName="[Measures].[10.Week6.Available Funds]" caption="10.Week6.Available Funds" measure="1" displayFolder="" measureGroup="CF" count="0"/>
    <cacheHierarchy uniqueName="[Measures].[11.Week6.Credit Funds]" caption="11.Week6.Credit Funds" measure="1" displayFolder="" measureGroup="CF" count="0"/>
    <cacheHierarchy uniqueName="[Measures].[10.Week7.Available Funds]" caption="10.Week7.Available Funds" measure="1" displayFolder="" measureGroup="CF" count="0"/>
    <cacheHierarchy uniqueName="[Measures].[11.Week7.Credit Funds]" caption="11.Week7.Credit Funds" measure="1" displayFolder="" measureGroup="CF" count="0"/>
    <cacheHierarchy uniqueName="[Measures].[10.Week8.Available Funds]" caption="10.Week8.Available Funds" measure="1" displayFolder="" measureGroup="CF" count="0"/>
    <cacheHierarchy uniqueName="[Measures].[11.Week8.Credit Funds]" caption="11.Week8.Credit Funds" measure="1" displayFolder="" measureGroup="CF" count="0"/>
    <cacheHierarchy uniqueName="[Measures].[12.Week1.Net Cash Flow]" caption="12.Week1.Net Cash Flow" measure="1" displayFolder="" measureGroup="CF" count="0"/>
    <cacheHierarchy uniqueName="[Measures].[12.Week2.Net Cash Flow]" caption="12.Week2.Net Cash Flow" measure="1" displayFolder="" measureGroup="CF" count="0"/>
    <cacheHierarchy uniqueName="[Measures].[12.Week3.Net Cash Flow]" caption="12.Week3.Net Cash Flow" measure="1" displayFolder="" measureGroup="CF" count="0"/>
    <cacheHierarchy uniqueName="[Measures].[12.Week4.Net Cash Flow]" caption="12.Week4.Net Cash Flow" measure="1" displayFolder="" measureGroup="CF" count="0"/>
    <cacheHierarchy uniqueName="[Measures].[12.Week5.Net Cash Flow]" caption="12.Week5.Net Cash Flow" measure="1" displayFolder="" measureGroup="CF" count="0"/>
    <cacheHierarchy uniqueName="[Measures].[12.Week6.Net Cash Flow]" caption="12.Week6.Net Cash Flow" measure="1" displayFolder="" measureGroup="CF" count="0"/>
    <cacheHierarchy uniqueName="[Measures].[12.Week7.Net Cash Flow]" caption="12.Week7.Net Cash Flow" measure="1" displayFolder="" measureGroup="CF" count="0"/>
    <cacheHierarchy uniqueName="[Measures].[12.Week8.Net Cash Flow]" caption="12.Week8.Net Cash Flow" measure="1" displayFolder="" measureGroup="CF" count="0"/>
    <cacheHierarchy uniqueName="[Measures].[01.Overdues.Incomes Operating Activities]" caption="01.Overdues.Incomes Operating Activities" measure="1" displayFolder="" measureGroup="CF" count="0"/>
    <cacheHierarchy uniqueName="[Measures].[02.Overdues.Payments Operating Activities]" caption="02.Overdues.Payments Operating Activities" measure="1" displayFolder="" measureGroup="CF" count="0"/>
    <cacheHierarchy uniqueName="[Measures].[03.Overdues.Net Cash Flow Operating Activities]" caption="03.Overdues.Net Cash Flow Operating Activities" measure="1" displayFolder="" measureGroup="CF" count="0"/>
    <cacheHierarchy uniqueName="[Measures].[04.Overdues.Incomes Investing Activities]" caption="04.Overdues.Incomes Investing Activities" measure="1" displayFolder="" measureGroup="CF" count="0"/>
    <cacheHierarchy uniqueName="[Measures].[05.Overdues.Payments Investing Activities (CAPEX)]" caption="05.Overdues.Payments Investing Activities (CAPEX)" measure="1" displayFolder="" measureGroup="CF" count="0"/>
    <cacheHierarchy uniqueName="[Measures].[06.Overdues.Net Cash Flow Investing Activities]" caption="06.Overdues.Net Cash Flow Investing Activities" measure="1" displayFolder="" measureGroup="CF" count="0"/>
    <cacheHierarchy uniqueName="[Measures].[07.Overdues.Incomes Financing Activities (Loans, Factoring)]" caption="07.Overdues.Incomes Financing Activities (Loans, Factoring)" measure="1" displayFolder="" measureGroup="CF" count="0"/>
    <cacheHierarchy uniqueName="[Measures].[08.Overdues.Payments Financing Activities]" caption="08.Overdues.Payments Financing Activities" measure="1" displayFolder="" measureGroup="CF" count="0"/>
    <cacheHierarchy uniqueName="[Measures].[09.Overdues.Net Cash Flow Financing Activities]" caption="09.Overdues.Net Cash Flow Financing Activities" measure="1" displayFolder="" measureGroup="CF" count="0"/>
    <cacheHierarchy uniqueName="[Measures].[10.Overdues.Available Funds]" caption="10.Overdues.Available Funds" measure="1" displayFolder="" measureGroup="CF" count="0"/>
    <cacheHierarchy uniqueName="[Measures].[11.Overdues.Credit Funds]" caption="11.Overdues.Credit Funds" measure="1" displayFolder="" measureGroup="CF" count="0"/>
    <cacheHierarchy uniqueName="[Measures].[12.Overdues Net Cash Flow]" caption="12.Overdues Net Cash Flow" measure="1" displayFolder="" measureGroup="CF" count="0"/>
    <cacheHierarchy uniqueName="[Measures].[__XL_Count CF]" caption="__XL_Count CF" measure="1" displayFolder="" measureGroup="CF" count="0" hidden="1"/>
    <cacheHierarchy uniqueName="[Measures].[__No measures defined]" caption="__No measures defined" measure="1" displayFolder="" count="0" hidden="1"/>
  </cacheHierarchies>
  <kpis count="0"/>
  <dimensions count="2">
    <dimension name="CF" uniqueName="[CF]" caption="CF"/>
    <dimension measure="1" name="Measures" uniqueName="[Measures]" caption="Measures"/>
  </dimensions>
  <measureGroups count="1">
    <measureGroup name="CF" caption="CF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ohamed_limaiem" refreshedDate="44595.440527314815" backgroundQuery="1" createdVersion="7" refreshedVersion="7" minRefreshableVersion="3" recordCount="0" supportSubquery="1" supportAdvancedDrill="1" xr:uid="{A3E634B7-BA8D-4E19-82AF-1E12EB318D13}">
  <cacheSource type="external" connectionId="32"/>
  <cacheFields count="4">
    <cacheField name="[CF].[WEEK].[WEEK]" caption="WEEK" numFmtId="0" hierarchy="3" level="1">
      <sharedItems count="9">
        <s v="0"/>
        <s v="1"/>
        <s v="2"/>
        <s v="3"/>
        <s v="4"/>
        <s v="5"/>
        <s v="6"/>
        <s v="7"/>
        <s v="8"/>
      </sharedItems>
    </cacheField>
    <cacheField name="[Measures].[ICF]" caption="ICF" numFmtId="0" hierarchy="22" level="32767"/>
    <cacheField name="[Measures].[OCF]" caption="OCF" numFmtId="0" hierarchy="23" level="32767"/>
    <cacheField name="[CF].[RPvsTP].[RPvsTP]" caption="RPvsTP" numFmtId="0" hierarchy="7" level="1">
      <sharedItems containsSemiMixedTypes="0" containsNonDate="0" containsString="0"/>
    </cacheField>
  </cacheFields>
  <cacheHierarchies count="145">
    <cacheHierarchy uniqueName="[CF].[Source.Name]" caption="Source.Name" attribute="1" defaultMemberUniqueName="[CF].[Source.Name].[All]" allUniqueName="[CF].[Source.Name].[All]" dimensionUniqueName="[CF]" displayFolder="" count="0" memberValueDatatype="130" unbalanced="0"/>
    <cacheHierarchy uniqueName="[CF].[Контрагент]" caption="Контрагент" attribute="1" defaultMemberUniqueName="[CF].[Контрагент].[All]" allUniqueName="[CF].[Контрагент].[All]" dimensionUniqueName="[CF]" displayFolder="" count="0" memberValueDatatype="130" unbalanced="0"/>
    <cacheHierarchy uniqueName="[CF].[BU]" caption="BU" attribute="1" defaultMemberUniqueName="[CF].[BU].[All]" allUniqueName="[CF].[BU].[All]" dimensionUniqueName="[CF]" displayFolder="" count="0" memberValueDatatype="130" unbalanced="0"/>
    <cacheHierarchy uniqueName="[CF].[WEEK]" caption="WEEK" attribute="1" defaultMemberUniqueName="[CF].[WEEK].[All]" allUniqueName="[CF].[WEEK].[All]" dimensionUniqueName="[CF]" displayFolder="" count="2" memberValueDatatype="130" unbalanced="0">
      <fieldsUsage count="2">
        <fieldUsage x="-1"/>
        <fieldUsage x="0"/>
      </fieldsUsage>
    </cacheHierarchy>
    <cacheHierarchy uniqueName="[CF].[GROUP]" caption="GROUP" attribute="1" defaultMemberUniqueName="[CF].[GROUP].[All]" allUniqueName="[CF].[GROUP].[All]" dimensionUniqueName="[CF]" displayFolder="" count="0" memberValueDatatype="130" unbalanced="0"/>
    <cacheHierarchy uniqueName="[CF].[SUBGROUP]" caption="SUBGROUP" attribute="1" defaultMemberUniqueName="[CF].[SUBGROUP].[All]" allUniqueName="[CF].[SUBGROUP].[All]" dimensionUniqueName="[CF]" displayFolder="" count="0" memberValueDatatype="130" unbalanced="0"/>
    <cacheHierarchy uniqueName="[CF].[TYPE]" caption="TYPE" attribute="1" defaultMemberUniqueName="[CF].[TYPE].[All]" allUniqueName="[CF].[TYPE].[All]" dimensionUniqueName="[CF]" displayFolder="" count="0" memberValueDatatype="130" unbalanced="0"/>
    <cacheHierarchy uniqueName="[CF].[RPvsTP]" caption="RPvsTP" attribute="1" defaultMemberUniqueName="[CF].[RPvsTP].[All]" allUniqueName="[CF].[RPvsTP].[All]" dimensionUniqueName="[CF]" displayFolder="" count="2" memberValueDatatype="130" unbalanced="0">
      <fieldsUsage count="2">
        <fieldUsage x="-1"/>
        <fieldUsage x="3"/>
      </fieldsUsage>
    </cacheHierarchy>
    <cacheHierarchy uniqueName="[CF].[В евро остатък за плащане]" caption="В евро остатък за плащане" attribute="1" defaultMemberUniqueName="[CF].[В евро остатък за плащане].[All]" allUniqueName="[CF].[В евро остатък за плащане].[All]" dimensionUniqueName="[CF]" displayFolder="" count="0" memberValueDatatype="5" unbalanced="0"/>
    <cacheHierarchy uniqueName="[CF].[Available Funds]" caption="Available Funds" attribute="1" defaultMemberUniqueName="[CF].[Available Funds].[All]" allUniqueName="[CF].[Available Funds].[All]" dimensionUniqueName="[CF]" displayFolder="" count="0" memberValueDatatype="5" unbalanced="0"/>
    <cacheHierarchy uniqueName="[CF].[Credit Funds]" caption="Credit Funds" attribute="1" defaultMemberUniqueName="[CF].[Credit Funds].[All]" allUniqueName="[CF].[Credit Funds].[All]" dimensionUniqueName="[CF]" displayFolder="" count="0" memberValueDatatype="5" unbalanced="0"/>
    <cacheHierarchy uniqueName="[CF].[FILTER]" caption="FILTER" attribute="1" defaultMemberUniqueName="[CF].[FILTER].[All]" allUniqueName="[CF].[FILTER].[All]" dimensionUniqueName="[CF]" displayFolder="" count="0" memberValueDatatype="20" unbalanced="0"/>
    <cacheHierarchy uniqueName="[Measures].[01.Incomes Operating Activities]" caption="01.Incomes Operating Activities" measure="1" displayFolder="" measureGroup="CF" count="0"/>
    <cacheHierarchy uniqueName="[Measures].[02.Payments Operating Activities]" caption="02.Payments Operating Activities" measure="1" displayFolder="" measureGroup="CF" count="0"/>
    <cacheHierarchy uniqueName="[Measures].[07.Incomes Financing Activities (Loans, Factoring)]" caption="07.Incomes Financing Activities (Loans, Factoring)" measure="1" displayFolder="" measureGroup="CF" count="0"/>
    <cacheHierarchy uniqueName="[Measures].[04.Incomes Investing Activities]" caption="04.Incomes Investing Activities" measure="1" displayFolder="" measureGroup="CF" count="0"/>
    <cacheHierarchy uniqueName="[Measures].[03.Net Cash Flow Operating Activities]" caption="03.Net Cash Flow Operating Activities" measure="1" displayFolder="" measureGroup="CF" count="0"/>
    <cacheHierarchy uniqueName="[Measures].[05.Payments Investing Activities (CAPEX)]" caption="05.Payments Investing Activities (CAPEX)" measure="1" displayFolder="" measureGroup="CF" count="0"/>
    <cacheHierarchy uniqueName="[Measures].[06.Net Cash Flow Investing Activities]" caption="06.Net Cash Flow Investing Activities" measure="1" displayFolder="" measureGroup="CF" count="0"/>
    <cacheHierarchy uniqueName="[Measures].[08.Payments Financing Activities]" caption="08.Payments Financing Activities" measure="1" displayFolder="" measureGroup="CF" count="0"/>
    <cacheHierarchy uniqueName="[Measures].[09.Net Cash Flow Financing Activities]" caption="09.Net Cash Flow Financing Activities" measure="1" displayFolder="" measureGroup="CF" count="0"/>
    <cacheHierarchy uniqueName="[Measures].[12.Week Net Cash Flow]" caption="12.Week Net Cash Flow" measure="1" displayFolder="" measureGroup="CF" count="0"/>
    <cacheHierarchy uniqueName="[Measures].[ICF]" caption="ICF" measure="1" displayFolder="" measureGroup="CF" count="0" oneField="1">
      <fieldsUsage count="1">
        <fieldUsage x="1"/>
      </fieldsUsage>
    </cacheHierarchy>
    <cacheHierarchy uniqueName="[Measures].[OCF]" caption="OCF" measure="1" displayFolder="" measureGroup="CF" count="0" oneField="1">
      <fieldsUsage count="1">
        <fieldUsage x="2"/>
      </fieldsUsage>
    </cacheHierarchy>
    <cacheHierarchy uniqueName="[Measures].[CF]" caption="CF" measure="1" displayFolder="" measureGroup="CF" count="0"/>
    <cacheHierarchy uniqueName="[Measures].[m_Available Funds]" caption="m_Available Funds" measure="1" displayFolder="" measureGroup="CF" count="0"/>
    <cacheHierarchy uniqueName="[Measures].[m_Credit Funds]" caption="m_Credit Funds" measure="1" displayFolder="" measureGroup="CF" count="0"/>
    <cacheHierarchy uniqueName="[Measures].[91.Available Funds]" caption="91.Available Funds" measure="1" displayFolder="" measureGroup="CF" count="0"/>
    <cacheHierarchy uniqueName="[Measures].[92.Credit Funds]" caption="92.Credit Funds" measure="1" displayFolder="" measureGroup="CF" count="0"/>
    <cacheHierarchy uniqueName="[Measures].[31.Available Funds]" caption="31.Available Funds" measure="1" displayFolder="" measureGroup="CF" count="0"/>
    <cacheHierarchy uniqueName="[Measures].[32.Credit Funds]" caption="32.Credit Funds" measure="1" displayFolder="" measureGroup="CF" count="0"/>
    <cacheHierarchy uniqueName="[Measures].[61.Available Funds]" caption="61.Available Funds" measure="1" displayFolder="" measureGroup="CF" count="0"/>
    <cacheHierarchy uniqueName="[Measures].[62.Credit Funds]" caption="62.Credit Funds" measure="1" displayFolder="" measureGroup="CF" count="0"/>
    <cacheHierarchy uniqueName="[Measures].[10.Available Funds]" caption="10.Available Funds" measure="1" displayFolder="" measureGroup="CF" count="0"/>
    <cacheHierarchy uniqueName="[Measures].[11.Credit Funds]" caption="11.Credit Funds" measure="1" displayFolder="" measureGroup="CF" count="0"/>
    <cacheHierarchy uniqueName="[Measures].[01.Week1.Incomes Operating Activities]" caption="01.Week1.Incomes Operating Activities" measure="1" displayFolder="" measureGroup="CF" count="0"/>
    <cacheHierarchy uniqueName="[Measures].[02.Week1.Payments Operating Activities]" caption="02.Week1.Payments Operating Activities" measure="1" displayFolder="" measureGroup="CF" count="0"/>
    <cacheHierarchy uniqueName="[Measures].[03.Week1.Net Cash Flow Operating Activities]" caption="03.Week1.Net Cash Flow Operating Activities" measure="1" displayFolder="" measureGroup="CF" count="0"/>
    <cacheHierarchy uniqueName="[Measures].[01.Week2.Incomes Operating Activities]" caption="01.Week2.Incomes Operating Activities" measure="1" displayFolder="" measureGroup="CF" count="0"/>
    <cacheHierarchy uniqueName="[Measures].[02.Week2.Payments Operating Activities]" caption="02.Week2.Payments Operating Activities" measure="1" displayFolder="" measureGroup="CF" count="0"/>
    <cacheHierarchy uniqueName="[Measures].[03.Week2.Net Cash Flow Operating Activities]" caption="03.Week2.Net Cash Flow Operating Activities" measure="1" displayFolder="" measureGroup="CF" count="0"/>
    <cacheHierarchy uniqueName="[Measures].[01.Week3.Incomes Operating Activities]" caption="01.Week3.Incomes Operating Activities" measure="1" displayFolder="" measureGroup="CF" count="0"/>
    <cacheHierarchy uniqueName="[Measures].[02.Week3.Payments Operating Activities]" caption="02.Week3.Payments Operating Activities" measure="1" displayFolder="" measureGroup="CF" count="0"/>
    <cacheHierarchy uniqueName="[Measures].[03.Week3.Net Cash Flow Operating Activities]" caption="03.Week3.Net Cash Flow Operating Activities" measure="1" displayFolder="" measureGroup="CF" count="0"/>
    <cacheHierarchy uniqueName="[Measures].[01.Week4.Incomes Operating Activities]" caption="01.Week4.Incomes Operating Activities" measure="1" displayFolder="" measureGroup="CF" count="0"/>
    <cacheHierarchy uniqueName="[Measures].[02.Week4.Payments Operating Activities]" caption="02.Week4.Payments Operating Activities" measure="1" displayFolder="" measureGroup="CF" count="0"/>
    <cacheHierarchy uniqueName="[Measures].[03.Week4.Net Cash Flow Operating Activities]" caption="03.Week4.Net Cash Flow Operating Activities" measure="1" displayFolder="" measureGroup="CF" count="0"/>
    <cacheHierarchy uniqueName="[Measures].[01.Week5.Incomes Operating Activities]" caption="01.Week5.Incomes Operating Activities" measure="1" displayFolder="" measureGroup="CF" count="0"/>
    <cacheHierarchy uniqueName="[Measures].[02.Week5.Payments Operating Activities]" caption="02.Week5.Payments Operating Activities" measure="1" displayFolder="" measureGroup="CF" count="0"/>
    <cacheHierarchy uniqueName="[Measures].[03.Week5.Net Cash Flow Operating Activities]" caption="03.Week5.Net Cash Flow Operating Activities" measure="1" displayFolder="" measureGroup="CF" count="0"/>
    <cacheHierarchy uniqueName="[Measures].[01.Week6.Incomes Operating Activities]" caption="01.Week6.Incomes Operating Activities" measure="1" displayFolder="" measureGroup="CF" count="0"/>
    <cacheHierarchy uniqueName="[Measures].[02.Week6.Payments Operating Activities]" caption="02.Week6.Payments Operating Activities" measure="1" displayFolder="" measureGroup="CF" count="0"/>
    <cacheHierarchy uniqueName="[Measures].[03.Week6.Net Cash Flow Operating Activities]" caption="03.Week6.Net Cash Flow Operating Activities" measure="1" displayFolder="" measureGroup="CF" count="0"/>
    <cacheHierarchy uniqueName="[Measures].[01.Week7.Incomes Operating Activities]" caption="01.Week7.Incomes Operating Activities" measure="1" displayFolder="" measureGroup="CF" count="0"/>
    <cacheHierarchy uniqueName="[Measures].[02.Week7.Payments Operating Activities]" caption="02.Week7.Payments Operating Activities" measure="1" displayFolder="" measureGroup="CF" count="0"/>
    <cacheHierarchy uniqueName="[Measures].[03.Week7.Net Cash Flow Operating Activities]" caption="03.Week7.Net Cash Flow Operating Activities" measure="1" displayFolder="" measureGroup="CF" count="0"/>
    <cacheHierarchy uniqueName="[Measures].[01.Week8.Incomes Operating Activities]" caption="01.Week8.Incomes Operating Activities" measure="1" displayFolder="" measureGroup="CF" count="0"/>
    <cacheHierarchy uniqueName="[Measures].[02.Week8.Payments Operating Activities]" caption="02.Week8.Payments Operating Activities" measure="1" displayFolder="" measureGroup="CF" count="0"/>
    <cacheHierarchy uniqueName="[Measures].[03.Week8.Net Cash Flow Operating Activities]" caption="03.Week8.Net Cash Flow Operating Activities" measure="1" displayFolder="" measureGroup="CF" count="0"/>
    <cacheHierarchy uniqueName="[Measures].[04.Week1.Incomes Investing Activities]" caption="04.Week1.Incomes Investing Activities" measure="1" displayFolder="" measureGroup="CF" count="0"/>
    <cacheHierarchy uniqueName="[Measures].[05.Week1.Payments Investing Activities (CAPEX)]" caption="05.Week1.Payments Investing Activities (CAPEX)" measure="1" displayFolder="" measureGroup="CF" count="0"/>
    <cacheHierarchy uniqueName="[Measures].[06.Week1.Net Cash Flow Investing Activities]" caption="06.Week1.Net Cash Flow Investing Activities" measure="1" displayFolder="" measureGroup="CF" count="0"/>
    <cacheHierarchy uniqueName="[Measures].[07.Week1.Incomes Financing Activities (Loans, Factoring)]" caption="07.Week1.Incomes Financing Activities (Loans, Factoring)" measure="1" displayFolder="" measureGroup="CF" count="0"/>
    <cacheHierarchy uniqueName="[Measures].[08.Week1.Payments Financing Activities]" caption="08.Week1.Payments Financing Activities" measure="1" displayFolder="" measureGroup="CF" count="0"/>
    <cacheHierarchy uniqueName="[Measures].[09.Week1.Net Cash Flow Financing Activities]" caption="09.Week1.Net Cash Flow Financing Activities" measure="1" displayFolder="" measureGroup="CF" count="0"/>
    <cacheHierarchy uniqueName="[Measures].[04.Week2.Incomes Investing Activities]" caption="04.Week2.Incomes Investing Activities" measure="1" displayFolder="" measureGroup="CF" count="0"/>
    <cacheHierarchy uniqueName="[Measures].[05.Week2.Payments Investing Activities (CAPEX)]" caption="05.Week2.Payments Investing Activities (CAPEX)" measure="1" displayFolder="" measureGroup="CF" count="0"/>
    <cacheHierarchy uniqueName="[Measures].[06.Week2.Net Cash Flow Investing Activities]" caption="06.Week2.Net Cash Flow Investing Activities" measure="1" displayFolder="" measureGroup="CF" count="0"/>
    <cacheHierarchy uniqueName="[Measures].[07.Week2.Incomes Financing Activities (Loans, Factoring)]" caption="07.Week2.Incomes Financing Activities (Loans, Factoring)" measure="1" displayFolder="" measureGroup="CF" count="0"/>
    <cacheHierarchy uniqueName="[Measures].[08.Week2.Payments Financing Activities]" caption="08.Week2.Payments Financing Activities" measure="1" displayFolder="" measureGroup="CF" count="0"/>
    <cacheHierarchy uniqueName="[Measures].[09.Week2.Net Cash Flow Financing Activities]" caption="09.Week2.Net Cash Flow Financing Activities" measure="1" displayFolder="" measureGroup="CF" count="0"/>
    <cacheHierarchy uniqueName="[Measures].[04.Week3.Incomes Investing Activities]" caption="04.Week3.Incomes Investing Activities" measure="1" displayFolder="" measureGroup="CF" count="0"/>
    <cacheHierarchy uniqueName="[Measures].[05.Week3.Payments Investing Activities (CAPEX)]" caption="05.Week3.Payments Investing Activities (CAPEX)" measure="1" displayFolder="" measureGroup="CF" count="0"/>
    <cacheHierarchy uniqueName="[Measures].[06.Week3.Net Cash Flow Investing Activities]" caption="06.Week3.Net Cash Flow Investing Activities" measure="1" displayFolder="" measureGroup="CF" count="0"/>
    <cacheHierarchy uniqueName="[Measures].[07.Week3.Incomes Financing Activities (Loans, Factoring)]" caption="07.Week3.Incomes Financing Activities (Loans, Factoring)" measure="1" displayFolder="" measureGroup="CF" count="0"/>
    <cacheHierarchy uniqueName="[Measures].[08.Week3.Payments Financing Activities]" caption="08.Week3.Payments Financing Activities" measure="1" displayFolder="" measureGroup="CF" count="0"/>
    <cacheHierarchy uniqueName="[Measures].[09.Week3.Net Cash Flow Financing Activities]" caption="09.Week3.Net Cash Flow Financing Activities" measure="1" displayFolder="" measureGroup="CF" count="0"/>
    <cacheHierarchy uniqueName="[Measures].[04.Week4.Incomes Investing Activities]" caption="04.Week4.Incomes Investing Activities" measure="1" displayFolder="" measureGroup="CF" count="0"/>
    <cacheHierarchy uniqueName="[Measures].[05.Week4.Payments Investing Activities (CAPEX)]" caption="05.Week4.Payments Investing Activities (CAPEX)" measure="1" displayFolder="" measureGroup="CF" count="0"/>
    <cacheHierarchy uniqueName="[Measures].[06.Week4.Net Cash Flow Investing Activities]" caption="06.Week4.Net Cash Flow Investing Activities" measure="1" displayFolder="" measureGroup="CF" count="0"/>
    <cacheHierarchy uniqueName="[Measures].[07.Week4.Incomes Financing Activities (Loans, Factoring)]" caption="07.Week4.Incomes Financing Activities (Loans, Factoring)" measure="1" displayFolder="" measureGroup="CF" count="0"/>
    <cacheHierarchy uniqueName="[Measures].[08.Week4.Payments Financing Activities]" caption="08.Week4.Payments Financing Activities" measure="1" displayFolder="" measureGroup="CF" count="0"/>
    <cacheHierarchy uniqueName="[Measures].[09.Week4.Net Cash Flow Financing Activities]" caption="09.Week4.Net Cash Flow Financing Activities" measure="1" displayFolder="" measureGroup="CF" count="0"/>
    <cacheHierarchy uniqueName="[Measures].[04.Week5.Incomes Investing Activities]" caption="04.Week5.Incomes Investing Activities" measure="1" displayFolder="" measureGroup="CF" count="0"/>
    <cacheHierarchy uniqueName="[Measures].[05.Week5.Payments Investing Activities (CAPEX)]" caption="05.Week5.Payments Investing Activities (CAPEX)" measure="1" displayFolder="" measureGroup="CF" count="0"/>
    <cacheHierarchy uniqueName="[Measures].[06.Week5.Net Cash Flow Investing Activities]" caption="06.Week5.Net Cash Flow Investing Activities" measure="1" displayFolder="" measureGroup="CF" count="0"/>
    <cacheHierarchy uniqueName="[Measures].[07.Week5.Incomes Financing Activities (Loans, Factoring)]" caption="07.Week5.Incomes Financing Activities (Loans, Factoring)" measure="1" displayFolder="" measureGroup="CF" count="0"/>
    <cacheHierarchy uniqueName="[Measures].[08.Week5.Payments Financing Activities]" caption="08.Week5.Payments Financing Activities" measure="1" displayFolder="" measureGroup="CF" count="0"/>
    <cacheHierarchy uniqueName="[Measures].[09.Week5.Net Cash Flow Financing Activities]" caption="09.Week5.Net Cash Flow Financing Activities" measure="1" displayFolder="" measureGroup="CF" count="0"/>
    <cacheHierarchy uniqueName="[Measures].[04.Week6.Incomes Investing Activities]" caption="04.Week6.Incomes Investing Activities" measure="1" displayFolder="" measureGroup="CF" count="0"/>
    <cacheHierarchy uniqueName="[Measures].[05.Week6.Payments Investing Activities (CAPEX)]" caption="05.Week6.Payments Investing Activities (CAPEX)" measure="1" displayFolder="" measureGroup="CF" count="0"/>
    <cacheHierarchy uniqueName="[Measures].[06.Week6.Net Cash Flow Investing Activities]" caption="06.Week6.Net Cash Flow Investing Activities" measure="1" displayFolder="" measureGroup="CF" count="0"/>
    <cacheHierarchy uniqueName="[Measures].[07.Week6.Incomes Financing Activities (Loans, Factoring)]" caption="07.Week6.Incomes Financing Activities (Loans, Factoring)" measure="1" displayFolder="" measureGroup="CF" count="0"/>
    <cacheHierarchy uniqueName="[Measures].[08.Week6.Payments Financing Activities]" caption="08.Week6.Payments Financing Activities" measure="1" displayFolder="" measureGroup="CF" count="0"/>
    <cacheHierarchy uniqueName="[Measures].[09.Week6.Net Cash Flow Financing Activities]" caption="09.Week6.Net Cash Flow Financing Activities" measure="1" displayFolder="" measureGroup="CF" count="0"/>
    <cacheHierarchy uniqueName="[Measures].[04.Week7.Incomes Investing Activities]" caption="04.Week7.Incomes Investing Activities" measure="1" displayFolder="" measureGroup="CF" count="0"/>
    <cacheHierarchy uniqueName="[Measures].[05.Week7.Payments Investing Activities (CAPEX)]" caption="05.Week7.Payments Investing Activities (CAPEX)" measure="1" displayFolder="" measureGroup="CF" count="0"/>
    <cacheHierarchy uniqueName="[Measures].[06.Week7.Net Cash Flow Investing Activities]" caption="06.Week7.Net Cash Flow Investing Activities" measure="1" displayFolder="" measureGroup="CF" count="0"/>
    <cacheHierarchy uniqueName="[Measures].[07.Week7.Incomes Financing Activities (Loans, Factoring)]" caption="07.Week7.Incomes Financing Activities (Loans, Factoring)" measure="1" displayFolder="" measureGroup="CF" count="0"/>
    <cacheHierarchy uniqueName="[Measures].[08.Week7.Payments Financing Activities]" caption="08.Week7.Payments Financing Activities" measure="1" displayFolder="" measureGroup="CF" count="0"/>
    <cacheHierarchy uniqueName="[Measures].[09.Week7.Net Cash Flow Financing Activities]" caption="09.Week7.Net Cash Flow Financing Activities" measure="1" displayFolder="" measureGroup="CF" count="0"/>
    <cacheHierarchy uniqueName="[Measures].[04.Week8.Incomes Investing Activities]" caption="04.Week8.Incomes Investing Activities" measure="1" displayFolder="" measureGroup="CF" count="0"/>
    <cacheHierarchy uniqueName="[Measures].[05.Week8.Payments Investing Activities (CAPEX)]" caption="05.Week8.Payments Investing Activities (CAPEX)" measure="1" displayFolder="" measureGroup="CF" count="0"/>
    <cacheHierarchy uniqueName="[Measures].[06.Week8.Net Cash Flow Investing Activities]" caption="06.Week8.Net Cash Flow Investing Activities" measure="1" displayFolder="" measureGroup="CF" count="0"/>
    <cacheHierarchy uniqueName="[Measures].[07.Week8.Incomes Financing Activities (Loans, Factoring)]" caption="07.Week8.Incomes Financing Activities (Loans, Factoring)" measure="1" displayFolder="" measureGroup="CF" count="0"/>
    <cacheHierarchy uniqueName="[Measures].[08.Week8.Payments Financing Activities]" caption="08.Week8.Payments Financing Activities" measure="1" displayFolder="" measureGroup="CF" count="0"/>
    <cacheHierarchy uniqueName="[Measures].[09.Week8.Net Cash Flow Financing Activities]" caption="09.Week8.Net Cash Flow Financing Activities" measure="1" displayFolder="" measureGroup="CF" count="0"/>
    <cacheHierarchy uniqueName="[Measures].[10.Week1.Available Funds]" caption="10.Week1.Available Funds" measure="1" displayFolder="" measureGroup="CF" count="0"/>
    <cacheHierarchy uniqueName="[Measures].[11.Week1.Credit Funds]" caption="11.Week1.Credit Funds" measure="1" displayFolder="" measureGroup="CF" count="0"/>
    <cacheHierarchy uniqueName="[Measures].[10.Week2.Available Funds]" caption="10.Week2.Available Funds" measure="1" displayFolder="" measureGroup="CF" count="0"/>
    <cacheHierarchy uniqueName="[Measures].[11.Week2.Credit Funds]" caption="11.Week2.Credit Funds" measure="1" displayFolder="" measureGroup="CF" count="0"/>
    <cacheHierarchy uniqueName="[Measures].[10.Week3.Available Funds]" caption="10.Week3.Available Funds" measure="1" displayFolder="" measureGroup="CF" count="0"/>
    <cacheHierarchy uniqueName="[Measures].[11.Week3.Credit Funds]" caption="11.Week3.Credit Funds" measure="1" displayFolder="" measureGroup="CF" count="0"/>
    <cacheHierarchy uniqueName="[Measures].[10.Week4.Available Funds]" caption="10.Week4.Available Funds" measure="1" displayFolder="" measureGroup="CF" count="0"/>
    <cacheHierarchy uniqueName="[Measures].[11.Week4.Credit Funds]" caption="11.Week4.Credit Funds" measure="1" displayFolder="" measureGroup="CF" count="0"/>
    <cacheHierarchy uniqueName="[Measures].[10.Week5.Available Funds]" caption="10.Week5.Available Funds" measure="1" displayFolder="" measureGroup="CF" count="0"/>
    <cacheHierarchy uniqueName="[Measures].[11.Week5.Credit Funds]" caption="11.Week5.Credit Funds" measure="1" displayFolder="" measureGroup="CF" count="0"/>
    <cacheHierarchy uniqueName="[Measures].[10.Week6.Available Funds]" caption="10.Week6.Available Funds" measure="1" displayFolder="" measureGroup="CF" count="0"/>
    <cacheHierarchy uniqueName="[Measures].[11.Week6.Credit Funds]" caption="11.Week6.Credit Funds" measure="1" displayFolder="" measureGroup="CF" count="0"/>
    <cacheHierarchy uniqueName="[Measures].[10.Week7.Available Funds]" caption="10.Week7.Available Funds" measure="1" displayFolder="" measureGroup="CF" count="0"/>
    <cacheHierarchy uniqueName="[Measures].[11.Week7.Credit Funds]" caption="11.Week7.Credit Funds" measure="1" displayFolder="" measureGroup="CF" count="0"/>
    <cacheHierarchy uniqueName="[Measures].[10.Week8.Available Funds]" caption="10.Week8.Available Funds" measure="1" displayFolder="" measureGroup="CF" count="0"/>
    <cacheHierarchy uniqueName="[Measures].[11.Week8.Credit Funds]" caption="11.Week8.Credit Funds" measure="1" displayFolder="" measureGroup="CF" count="0"/>
    <cacheHierarchy uniqueName="[Measures].[12.Week1.Net Cash Flow]" caption="12.Week1.Net Cash Flow" measure="1" displayFolder="" measureGroup="CF" count="0"/>
    <cacheHierarchy uniqueName="[Measures].[12.Week2.Net Cash Flow]" caption="12.Week2.Net Cash Flow" measure="1" displayFolder="" measureGroup="CF" count="0"/>
    <cacheHierarchy uniqueName="[Measures].[12.Week3.Net Cash Flow]" caption="12.Week3.Net Cash Flow" measure="1" displayFolder="" measureGroup="CF" count="0"/>
    <cacheHierarchy uniqueName="[Measures].[12.Week4.Net Cash Flow]" caption="12.Week4.Net Cash Flow" measure="1" displayFolder="" measureGroup="CF" count="0"/>
    <cacheHierarchy uniqueName="[Measures].[12.Week5.Net Cash Flow]" caption="12.Week5.Net Cash Flow" measure="1" displayFolder="" measureGroup="CF" count="0"/>
    <cacheHierarchy uniqueName="[Measures].[12.Week6.Net Cash Flow]" caption="12.Week6.Net Cash Flow" measure="1" displayFolder="" measureGroup="CF" count="0"/>
    <cacheHierarchy uniqueName="[Measures].[12.Week7.Net Cash Flow]" caption="12.Week7.Net Cash Flow" measure="1" displayFolder="" measureGroup="CF" count="0"/>
    <cacheHierarchy uniqueName="[Measures].[12.Week8.Net Cash Flow]" caption="12.Week8.Net Cash Flow" measure="1" displayFolder="" measureGroup="CF" count="0"/>
    <cacheHierarchy uniqueName="[Measures].[01.Overdues.Incomes Operating Activities]" caption="01.Overdues.Incomes Operating Activities" measure="1" displayFolder="" measureGroup="CF" count="0"/>
    <cacheHierarchy uniqueName="[Measures].[02.Overdues.Payments Operating Activities]" caption="02.Overdues.Payments Operating Activities" measure="1" displayFolder="" measureGroup="CF" count="0"/>
    <cacheHierarchy uniqueName="[Measures].[03.Overdues.Net Cash Flow Operating Activities]" caption="03.Overdues.Net Cash Flow Operating Activities" measure="1" displayFolder="" measureGroup="CF" count="0"/>
    <cacheHierarchy uniqueName="[Measures].[04.Overdues.Incomes Investing Activities]" caption="04.Overdues.Incomes Investing Activities" measure="1" displayFolder="" measureGroup="CF" count="0"/>
    <cacheHierarchy uniqueName="[Measures].[05.Overdues.Payments Investing Activities (CAPEX)]" caption="05.Overdues.Payments Investing Activities (CAPEX)" measure="1" displayFolder="" measureGroup="CF" count="0"/>
    <cacheHierarchy uniqueName="[Measures].[06.Overdues.Net Cash Flow Investing Activities]" caption="06.Overdues.Net Cash Flow Investing Activities" measure="1" displayFolder="" measureGroup="CF" count="0"/>
    <cacheHierarchy uniqueName="[Measures].[07.Overdues.Incomes Financing Activities (Loans, Factoring)]" caption="07.Overdues.Incomes Financing Activities (Loans, Factoring)" measure="1" displayFolder="" measureGroup="CF" count="0"/>
    <cacheHierarchy uniqueName="[Measures].[08.Overdues.Payments Financing Activities]" caption="08.Overdues.Payments Financing Activities" measure="1" displayFolder="" measureGroup="CF" count="0"/>
    <cacheHierarchy uniqueName="[Measures].[09.Overdues.Net Cash Flow Financing Activities]" caption="09.Overdues.Net Cash Flow Financing Activities" measure="1" displayFolder="" measureGroup="CF" count="0"/>
    <cacheHierarchy uniqueName="[Measures].[10.Overdues.Available Funds]" caption="10.Overdues.Available Funds" measure="1" displayFolder="" measureGroup="CF" count="0"/>
    <cacheHierarchy uniqueName="[Measures].[11.Overdues.Credit Funds]" caption="11.Overdues.Credit Funds" measure="1" displayFolder="" measureGroup="CF" count="0"/>
    <cacheHierarchy uniqueName="[Measures].[12.Overdues Net Cash Flow]" caption="12.Overdues Net Cash Flow" measure="1" displayFolder="" measureGroup="CF" count="0"/>
    <cacheHierarchy uniqueName="[Measures].[__XL_Count CF]" caption="__XL_Count CF" measure="1" displayFolder="" measureGroup="CF" count="0" hidden="1"/>
    <cacheHierarchy uniqueName="[Measures].[__No measures defined]" caption="__No measures defined" measure="1" displayFolder="" count="0" hidden="1"/>
  </cacheHierarchies>
  <kpis count="0"/>
  <dimensions count="2">
    <dimension name="CF" uniqueName="[CF]" caption="CF"/>
    <dimension measure="1" name="Measures" uniqueName="[Measures]" caption="Measures"/>
  </dimensions>
  <measureGroups count="1">
    <measureGroup name="CF" caption="CF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7"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6A64811-8D6F-47C3-BA2F-F62BA2D49727}" name="PivotTable1" cacheId="128" applyNumberFormats="0" applyBorderFormats="0" applyFontFormats="0" applyPatternFormats="0" applyAlignmentFormats="0" applyWidthHeightFormats="1" dataCaption="Values" grandTotalCaption="Total" tag="5126974a-6457-4348-ae78-4bb43922e465" updatedVersion="7" minRefreshableVersion="3" useAutoFormatting="1" subtotalHiddenItems="1" rowGrandTotals="0" itemPrintTitles="1" createdVersion="7" indent="0" showHeaders="0" outline="1" outlineData="1" multipleFieldFilters="0">
  <location ref="K4:P80" firstHeaderRow="1" firstDataRow="2" firstDataCol="1" rowPageCount="1" colPageCount="1"/>
  <pivotFields count="7">
    <pivotField axis="axisRow" allDrilled="1" showAll="0" sortType="ascending">
      <items count="6">
        <item x="0" e="0"/>
        <item x="1"/>
        <item x="4" e="0"/>
        <item x="2" e="0"/>
        <item x="3" e="0"/>
        <item t="default"/>
      </items>
    </pivotField>
    <pivotField axis="axisRow" allDrilled="1" subtotalTop="0" showAll="0" defaultSubtotal="0">
      <items count="9">
        <item x="0" e="0"/>
        <item x="1" e="0"/>
        <item x="2" e="0"/>
        <item x="3" e="0"/>
        <item x="6" e="0"/>
        <item x="4" e="0"/>
        <item x="7" e="0"/>
        <item x="8" e="0"/>
        <item x="5"/>
      </items>
    </pivotField>
    <pivotField axis="axisRow" allDrilled="1" subtotalTop="0" showAll="0" dataSourceSort="1" defaultSubtotal="0" defaultAttributeDrillState="1">
      <items count="3">
        <item x="0"/>
        <item x="1"/>
        <item x="2"/>
      </items>
    </pivotField>
    <pivotField axis="axisRow" allDrilled="1" subtotalTop="0" showAll="0" dataSourceSort="1" defaultAttributeDrillState="1">
      <items count="10">
        <item x="0" e="0"/>
        <item n="Week 1" x="1"/>
        <item n="Week 2" x="2"/>
        <item n="Week 3" x="3"/>
        <item n="Week 4" x="4"/>
        <item n="Week 5" x="5"/>
        <item n="Week 6" x="6"/>
        <item n="Week 7" x="7"/>
        <item n="Week 8" x="8"/>
        <item t="default"/>
      </items>
    </pivotField>
    <pivotField axis="axisCol" allDrilled="1" subtotalTop="0" showAll="0" defaultSubtotal="0" defaultAttributeDrillState="1">
      <items count="4">
        <item x="1"/>
        <item x="2"/>
        <item x="0"/>
        <item x="3"/>
      </items>
    </pivotField>
    <pivotField dataField="1" subtotalTop="0" showAll="0" defaultSubtotal="0"/>
    <pivotField axis="axisPage" allDrilled="1" subtotalTop="0" showAll="0" dataSourceSort="1" defaultSubtotal="0" defaultAttributeDrillState="1"/>
  </pivotFields>
  <rowFields count="4">
    <field x="3"/>
    <field x="0"/>
    <field x="1"/>
    <field x="2"/>
  </rowFields>
  <rowItems count="75">
    <i>
      <x/>
    </i>
    <i>
      <x v="1"/>
    </i>
    <i r="1">
      <x/>
    </i>
    <i r="1">
      <x v="1"/>
    </i>
    <i r="2">
      <x/>
    </i>
    <i r="2">
      <x v="1"/>
    </i>
    <i r="2">
      <x v="2"/>
    </i>
    <i r="2">
      <x v="3"/>
    </i>
    <i r="2">
      <x v="5"/>
    </i>
    <i r="2">
      <x v="8"/>
    </i>
    <i r="3">
      <x/>
    </i>
    <i r="3">
      <x v="1"/>
    </i>
    <i r="1">
      <x v="3"/>
    </i>
    <i r="1">
      <x v="4"/>
    </i>
    <i t="default">
      <x v="1"/>
    </i>
    <i>
      <x v="2"/>
    </i>
    <i r="1">
      <x/>
    </i>
    <i r="1">
      <x v="1"/>
    </i>
    <i r="2">
      <x/>
    </i>
    <i r="2">
      <x v="1"/>
    </i>
    <i r="2">
      <x v="3"/>
    </i>
    <i r="2">
      <x v="8"/>
    </i>
    <i r="3">
      <x v="2"/>
    </i>
    <i t="default">
      <x v="2"/>
    </i>
    <i>
      <x v="3"/>
    </i>
    <i r="1">
      <x/>
    </i>
    <i r="1">
      <x v="1"/>
    </i>
    <i r="2">
      <x/>
    </i>
    <i r="2">
      <x v="1"/>
    </i>
    <i r="2">
      <x v="3"/>
    </i>
    <i t="default">
      <x v="3"/>
    </i>
    <i>
      <x v="4"/>
    </i>
    <i r="1">
      <x/>
    </i>
    <i r="1">
      <x v="1"/>
    </i>
    <i r="2">
      <x/>
    </i>
    <i r="2">
      <x v="1"/>
    </i>
    <i r="2">
      <x v="8"/>
    </i>
    <i r="3">
      <x/>
    </i>
    <i r="3">
      <x v="1"/>
    </i>
    <i r="1">
      <x v="2"/>
    </i>
    <i t="default">
      <x v="4"/>
    </i>
    <i>
      <x v="5"/>
    </i>
    <i r="1">
      <x/>
    </i>
    <i r="1">
      <x v="1"/>
    </i>
    <i r="2">
      <x/>
    </i>
    <i r="2">
      <x v="1"/>
    </i>
    <i r="2">
      <x v="2"/>
    </i>
    <i r="2">
      <x v="3"/>
    </i>
    <i r="2">
      <x v="4"/>
    </i>
    <i r="2">
      <x v="5"/>
    </i>
    <i t="default">
      <x v="5"/>
    </i>
    <i>
      <x v="6"/>
    </i>
    <i r="1">
      <x/>
    </i>
    <i r="1">
      <x v="1"/>
    </i>
    <i r="2">
      <x/>
    </i>
    <i r="2">
      <x v="1"/>
    </i>
    <i t="default">
      <x v="6"/>
    </i>
    <i>
      <x v="7"/>
    </i>
    <i r="1">
      <x/>
    </i>
    <i r="1">
      <x v="1"/>
    </i>
    <i r="2">
      <x/>
    </i>
    <i r="2">
      <x v="1"/>
    </i>
    <i r="2">
      <x v="3"/>
    </i>
    <i r="1">
      <x v="4"/>
    </i>
    <i t="default">
      <x v="7"/>
    </i>
    <i>
      <x v="8"/>
    </i>
    <i r="1">
      <x/>
    </i>
    <i r="1">
      <x v="1"/>
    </i>
    <i r="2">
      <x/>
    </i>
    <i r="2">
      <x v="1"/>
    </i>
    <i r="2">
      <x v="8"/>
    </i>
    <i r="3">
      <x/>
    </i>
    <i r="3">
      <x v="1"/>
    </i>
    <i r="1">
      <x v="2"/>
    </i>
    <i t="default">
      <x v="8"/>
    </i>
  </rowItems>
  <colFields count="1">
    <field x="4"/>
  </colFields>
  <colItems count="5">
    <i>
      <x/>
    </i>
    <i>
      <x v="1"/>
    </i>
    <i>
      <x v="2"/>
    </i>
    <i>
      <x v="3"/>
    </i>
    <i t="grand">
      <x/>
    </i>
  </colItems>
  <pageFields count="1">
    <pageField fld="6" hier="7" name="[CF].[RPvsTP].&amp;" cap=""/>
  </pageFields>
  <dataFields count="1">
    <dataField name="Weekly CashFlow Forecast" fld="5" subtotal="count" baseField="0" baseItem="1" numFmtId="173"/>
  </dataFields>
  <formats count="165">
    <format dxfId="789">
      <pivotArea collapsedLevelsAreSubtotals="1" fieldPosition="0">
        <references count="1">
          <reference field="3" count="1">
            <x v="1"/>
          </reference>
        </references>
      </pivotArea>
    </format>
    <format dxfId="788">
      <pivotArea collapsedLevelsAreSubtotals="1" fieldPosition="0">
        <references count="2">
          <reference field="0" count="1">
            <x v="0"/>
          </reference>
          <reference field="3" count="1" selected="0">
            <x v="1"/>
          </reference>
        </references>
      </pivotArea>
    </format>
    <format dxfId="787">
      <pivotArea collapsedLevelsAreSubtotals="1" fieldPosition="0">
        <references count="3">
          <reference field="0" count="1" selected="0">
            <x v="0"/>
          </reference>
          <reference field="1" count="1">
            <x v="1048832"/>
          </reference>
          <reference field="3" count="1" selected="0">
            <x v="1"/>
          </reference>
        </references>
      </pivotArea>
    </format>
    <format dxfId="786">
      <pivotArea collapsedLevelsAreSubtotals="1" fieldPosition="0">
        <references count="3">
          <reference field="0" count="1" selected="0">
            <x v="0"/>
          </reference>
          <reference field="1" count="1">
            <x v="1048832"/>
          </reference>
          <reference field="3" count="1" selected="0">
            <x v="1"/>
          </reference>
        </references>
      </pivotArea>
    </format>
    <format dxfId="785">
      <pivotArea collapsedLevelsAreSubtotals="1" fieldPosition="0">
        <references count="3">
          <reference field="0" count="1" selected="0">
            <x v="0"/>
          </reference>
          <reference field="1" count="1">
            <x v="1048832"/>
          </reference>
          <reference field="3" count="1" selected="0">
            <x v="1"/>
          </reference>
        </references>
      </pivotArea>
    </format>
    <format dxfId="784">
      <pivotArea collapsedLevelsAreSubtotals="1" fieldPosition="0">
        <references count="2">
          <reference field="0" count="1">
            <x v="1048832"/>
          </reference>
          <reference field="3" count="1" selected="0">
            <x v="1"/>
          </reference>
        </references>
      </pivotArea>
    </format>
    <format dxfId="783">
      <pivotArea collapsedLevelsAreSubtotals="1" fieldPosition="0">
        <references count="3">
          <reference field="0" count="1" selected="0">
            <x v="1048832"/>
          </reference>
          <reference field="1" count="1">
            <x v="0"/>
          </reference>
          <reference field="3" count="1" selected="0">
            <x v="1"/>
          </reference>
        </references>
      </pivotArea>
    </format>
    <format dxfId="782">
      <pivotArea collapsedLevelsAreSubtotals="1" fieldPosition="0">
        <references count="3">
          <reference field="0" count="1" selected="0">
            <x v="1048832"/>
          </reference>
          <reference field="1" count="1">
            <x v="1"/>
          </reference>
          <reference field="3" count="1" selected="0">
            <x v="1"/>
          </reference>
        </references>
      </pivotArea>
    </format>
    <format dxfId="781">
      <pivotArea collapsedLevelsAreSubtotals="1" fieldPosition="0">
        <references count="3">
          <reference field="0" count="1" selected="0">
            <x v="1048832"/>
          </reference>
          <reference field="1" count="1">
            <x v="2"/>
          </reference>
          <reference field="3" count="1" selected="0">
            <x v="1"/>
          </reference>
        </references>
      </pivotArea>
    </format>
    <format dxfId="780">
      <pivotArea collapsedLevelsAreSubtotals="1" fieldPosition="0">
        <references count="3">
          <reference field="0" count="1" selected="0">
            <x v="1048832"/>
          </reference>
          <reference field="1" count="1">
            <x v="3"/>
          </reference>
          <reference field="3" count="1" selected="0">
            <x v="1"/>
          </reference>
        </references>
      </pivotArea>
    </format>
    <format dxfId="779">
      <pivotArea collapsedLevelsAreSubtotals="1" fieldPosition="0">
        <references count="3">
          <reference field="0" count="1" selected="0">
            <x v="1048832"/>
          </reference>
          <reference field="1" count="1">
            <x v="4"/>
          </reference>
          <reference field="3" count="1" selected="0">
            <x v="1"/>
          </reference>
        </references>
      </pivotArea>
    </format>
    <format dxfId="778">
      <pivotArea collapsedLevelsAreSubtotals="1" fieldPosition="0">
        <references count="3">
          <reference field="0" count="1" selected="0">
            <x v="1048832"/>
          </reference>
          <reference field="1" count="1">
            <x v="5"/>
          </reference>
          <reference field="3" count="1" selected="0">
            <x v="1"/>
          </reference>
        </references>
      </pivotArea>
    </format>
    <format dxfId="777">
      <pivotArea collapsedLevelsAreSubtotals="1" fieldPosition="0">
        <references count="2">
          <reference field="0" count="1">
            <x v="1048832"/>
          </reference>
          <reference field="3" count="1" selected="0">
            <x v="1"/>
          </reference>
        </references>
      </pivotArea>
    </format>
    <format dxfId="776">
      <pivotArea collapsedLevelsAreSubtotals="1" fieldPosition="0">
        <references count="3">
          <reference field="0" count="1" selected="0">
            <x v="1048832"/>
          </reference>
          <reference field="1" count="1">
            <x v="6"/>
          </reference>
          <reference field="3" count="1" selected="0">
            <x v="1"/>
          </reference>
        </references>
      </pivotArea>
    </format>
    <format dxfId="775">
      <pivotArea collapsedLevelsAreSubtotals="1" fieldPosition="0">
        <references count="2">
          <reference field="0" count="1">
            <x v="1048832"/>
          </reference>
          <reference field="3" count="1" selected="0">
            <x v="1"/>
          </reference>
        </references>
      </pivotArea>
    </format>
    <format dxfId="774">
      <pivotArea collapsedLevelsAreSubtotals="1" fieldPosition="0">
        <references count="3">
          <reference field="0" count="1" selected="0">
            <x v="1048832"/>
          </reference>
          <reference field="1" count="1">
            <x v="7"/>
          </reference>
          <reference field="3" count="1" selected="0">
            <x v="1"/>
          </reference>
        </references>
      </pivotArea>
    </format>
    <format dxfId="773">
      <pivotArea collapsedLevelsAreSubtotals="1" fieldPosition="0">
        <references count="3">
          <reference field="0" count="1" selected="0">
            <x v="1048832"/>
          </reference>
          <reference field="1" count="1">
            <x v="1048832"/>
          </reference>
          <reference field="3" count="1" selected="0">
            <x v="1"/>
          </reference>
        </references>
      </pivotArea>
    </format>
    <format dxfId="772">
      <pivotArea collapsedLevelsAreSubtotals="1" fieldPosition="0">
        <references count="1">
          <reference field="3" count="1">
            <x v="2"/>
          </reference>
        </references>
      </pivotArea>
    </format>
    <format dxfId="771">
      <pivotArea collapsedLevelsAreSubtotals="1" fieldPosition="0">
        <references count="2">
          <reference field="0" count="1">
            <x v="0"/>
          </reference>
          <reference field="3" count="1" selected="0">
            <x v="2"/>
          </reference>
        </references>
      </pivotArea>
    </format>
    <format dxfId="770">
      <pivotArea collapsedLevelsAreSubtotals="1" fieldPosition="0">
        <references count="3">
          <reference field="0" count="1" selected="0">
            <x v="0"/>
          </reference>
          <reference field="1" count="1">
            <x v="1"/>
          </reference>
          <reference field="3" count="1" selected="0">
            <x v="2"/>
          </reference>
        </references>
      </pivotArea>
    </format>
    <format dxfId="769">
      <pivotArea collapsedLevelsAreSubtotals="1" fieldPosition="0">
        <references count="3">
          <reference field="0" count="1" selected="0">
            <x v="0"/>
          </reference>
          <reference field="1" count="1">
            <x v="1048832"/>
          </reference>
          <reference field="3" count="1" selected="0">
            <x v="2"/>
          </reference>
        </references>
      </pivotArea>
    </format>
    <format dxfId="768">
      <pivotArea collapsedLevelsAreSubtotals="1" fieldPosition="0">
        <references count="3">
          <reference field="0" count="1" selected="0">
            <x v="0"/>
          </reference>
          <reference field="1" count="1">
            <x v="1048832"/>
          </reference>
          <reference field="3" count="1" selected="0">
            <x v="2"/>
          </reference>
        </references>
      </pivotArea>
    </format>
    <format dxfId="767">
      <pivotArea collapsedLevelsAreSubtotals="1" fieldPosition="0">
        <references count="3">
          <reference field="0" count="1" selected="0">
            <x v="0"/>
          </reference>
          <reference field="1" count="1">
            <x v="1048832"/>
          </reference>
          <reference field="3" count="1" selected="0">
            <x v="2"/>
          </reference>
        </references>
      </pivotArea>
    </format>
    <format dxfId="766">
      <pivotArea collapsedLevelsAreSubtotals="1" fieldPosition="0">
        <references count="3">
          <reference field="0" count="1" selected="0">
            <x v="0"/>
          </reference>
          <reference field="1" count="1">
            <x v="1048832"/>
          </reference>
          <reference field="3" count="1" selected="0">
            <x v="2"/>
          </reference>
        </references>
      </pivotArea>
    </format>
    <format dxfId="765">
      <pivotArea collapsedLevelsAreSubtotals="1" fieldPosition="0">
        <references count="3">
          <reference field="0" count="1" selected="0">
            <x v="0"/>
          </reference>
          <reference field="1" count="1">
            <x v="1048832"/>
          </reference>
          <reference field="3" count="1" selected="0">
            <x v="2"/>
          </reference>
        </references>
      </pivotArea>
    </format>
    <format dxfId="764">
      <pivotArea collapsedLevelsAreSubtotals="1" fieldPosition="0">
        <references count="2">
          <reference field="0" count="1">
            <x v="1048832"/>
          </reference>
          <reference field="3" count="1" selected="0">
            <x v="2"/>
          </reference>
        </references>
      </pivotArea>
    </format>
    <format dxfId="763">
      <pivotArea collapsedLevelsAreSubtotals="1" fieldPosition="0">
        <references count="3">
          <reference field="0" count="1" selected="0">
            <x v="1048832"/>
          </reference>
          <reference field="1" count="1">
            <x v="0"/>
          </reference>
          <reference field="3" count="1" selected="0">
            <x v="2"/>
          </reference>
        </references>
      </pivotArea>
    </format>
    <format dxfId="762">
      <pivotArea collapsedLevelsAreSubtotals="1" fieldPosition="0">
        <references count="3">
          <reference field="0" count="1" selected="0">
            <x v="1048832"/>
          </reference>
          <reference field="1" count="1">
            <x v="1"/>
          </reference>
          <reference field="3" count="1" selected="0">
            <x v="2"/>
          </reference>
        </references>
      </pivotArea>
    </format>
    <format dxfId="761">
      <pivotArea collapsedLevelsAreSubtotals="1" fieldPosition="0">
        <references count="3">
          <reference field="0" count="1" selected="0">
            <x v="1048832"/>
          </reference>
          <reference field="1" count="1">
            <x v="3"/>
          </reference>
          <reference field="3" count="1" selected="0">
            <x v="2"/>
          </reference>
        </references>
      </pivotArea>
    </format>
    <format dxfId="760">
      <pivotArea collapsedLevelsAreSubtotals="1" fieldPosition="0">
        <references count="3">
          <reference field="0" count="1" selected="0">
            <x v="1048832"/>
          </reference>
          <reference field="1" count="1">
            <x v="4"/>
          </reference>
          <reference field="3" count="1" selected="0">
            <x v="2"/>
          </reference>
        </references>
      </pivotArea>
    </format>
    <format dxfId="759">
      <pivotArea collapsedLevelsAreSubtotals="1" fieldPosition="0">
        <references count="3">
          <reference field="0" count="1" selected="0">
            <x v="1048832"/>
          </reference>
          <reference field="1" count="1">
            <x v="5"/>
          </reference>
          <reference field="3" count="1" selected="0">
            <x v="2"/>
          </reference>
        </references>
      </pivotArea>
    </format>
    <format dxfId="758">
      <pivotArea collapsedLevelsAreSubtotals="1" fieldPosition="0">
        <references count="3">
          <reference field="0" count="1" selected="0">
            <x v="1048832"/>
          </reference>
          <reference field="1" count="1">
            <x v="8"/>
          </reference>
          <reference field="3" count="1" selected="0">
            <x v="2"/>
          </reference>
        </references>
      </pivotArea>
    </format>
    <format dxfId="757">
      <pivotArea collapsedLevelsAreSubtotals="1" fieldPosition="0">
        <references count="2">
          <reference field="0" count="1">
            <x v="1048832"/>
          </reference>
          <reference field="3" count="1" selected="0">
            <x v="2"/>
          </reference>
        </references>
      </pivotArea>
    </format>
    <format dxfId="756">
      <pivotArea collapsedLevelsAreSubtotals="1" fieldPosition="0">
        <references count="3">
          <reference field="0" count="1" selected="0">
            <x v="1048832"/>
          </reference>
          <reference field="1" count="1">
            <x v="6"/>
          </reference>
          <reference field="3" count="1" selected="0">
            <x v="2"/>
          </reference>
        </references>
      </pivotArea>
    </format>
    <format dxfId="755">
      <pivotArea collapsedLevelsAreSubtotals="1" fieldPosition="0">
        <references count="2">
          <reference field="0" count="1">
            <x v="1048832"/>
          </reference>
          <reference field="3" count="1" selected="0">
            <x v="2"/>
          </reference>
        </references>
      </pivotArea>
    </format>
    <format dxfId="754">
      <pivotArea collapsedLevelsAreSubtotals="1" fieldPosition="0">
        <references count="3">
          <reference field="0" count="1" selected="0">
            <x v="1048832"/>
          </reference>
          <reference field="1" count="1">
            <x v="7"/>
          </reference>
          <reference field="3" count="1" selected="0">
            <x v="2"/>
          </reference>
        </references>
      </pivotArea>
    </format>
    <format dxfId="753">
      <pivotArea collapsedLevelsAreSubtotals="1" fieldPosition="0">
        <references count="1">
          <reference field="3" count="1">
            <x v="3"/>
          </reference>
        </references>
      </pivotArea>
    </format>
    <format dxfId="752">
      <pivotArea collapsedLevelsAreSubtotals="1" fieldPosition="0">
        <references count="2">
          <reference field="0" count="1">
            <x v="0"/>
          </reference>
          <reference field="3" count="1" selected="0">
            <x v="3"/>
          </reference>
        </references>
      </pivotArea>
    </format>
    <format dxfId="751">
      <pivotArea collapsedLevelsAreSubtotals="1" fieldPosition="0">
        <references count="3">
          <reference field="0" count="1" selected="0">
            <x v="0"/>
          </reference>
          <reference field="1" count="1">
            <x v="1"/>
          </reference>
          <reference field="3" count="1" selected="0">
            <x v="3"/>
          </reference>
        </references>
      </pivotArea>
    </format>
    <format dxfId="750">
      <pivotArea collapsedLevelsAreSubtotals="1" fieldPosition="0">
        <references count="3">
          <reference field="0" count="1" selected="0">
            <x v="0"/>
          </reference>
          <reference field="1" count="1">
            <x v="1048832"/>
          </reference>
          <reference field="3" count="1" selected="0">
            <x v="3"/>
          </reference>
        </references>
      </pivotArea>
    </format>
    <format dxfId="749">
      <pivotArea collapsedLevelsAreSubtotals="1" fieldPosition="0">
        <references count="3">
          <reference field="0" count="1" selected="0">
            <x v="0"/>
          </reference>
          <reference field="1" count="1">
            <x v="1048832"/>
          </reference>
          <reference field="3" count="1" selected="0">
            <x v="3"/>
          </reference>
        </references>
      </pivotArea>
    </format>
    <format dxfId="748">
      <pivotArea collapsedLevelsAreSubtotals="1" fieldPosition="0">
        <references count="3">
          <reference field="0" count="1" selected="0">
            <x v="0"/>
          </reference>
          <reference field="1" count="1">
            <x v="1048832"/>
          </reference>
          <reference field="3" count="1" selected="0">
            <x v="3"/>
          </reference>
        </references>
      </pivotArea>
    </format>
    <format dxfId="747">
      <pivotArea collapsedLevelsAreSubtotals="1" fieldPosition="0">
        <references count="3">
          <reference field="0" count="1" selected="0">
            <x v="0"/>
          </reference>
          <reference field="1" count="1">
            <x v="1048832"/>
          </reference>
          <reference field="3" count="1" selected="0">
            <x v="3"/>
          </reference>
        </references>
      </pivotArea>
    </format>
    <format dxfId="746">
      <pivotArea collapsedLevelsAreSubtotals="1" fieldPosition="0">
        <references count="3">
          <reference field="0" count="1" selected="0">
            <x v="0"/>
          </reference>
          <reference field="1" count="1">
            <x v="1048832"/>
          </reference>
          <reference field="3" count="1" selected="0">
            <x v="3"/>
          </reference>
        </references>
      </pivotArea>
    </format>
    <format dxfId="745">
      <pivotArea collapsedLevelsAreSubtotals="1" fieldPosition="0">
        <references count="2">
          <reference field="0" count="1">
            <x v="1048832"/>
          </reference>
          <reference field="3" count="1" selected="0">
            <x v="3"/>
          </reference>
        </references>
      </pivotArea>
    </format>
    <format dxfId="744">
      <pivotArea collapsedLevelsAreSubtotals="1" fieldPosition="0">
        <references count="3">
          <reference field="0" count="1" selected="0">
            <x v="1048832"/>
          </reference>
          <reference field="1" count="1">
            <x v="0"/>
          </reference>
          <reference field="3" count="1" selected="0">
            <x v="3"/>
          </reference>
        </references>
      </pivotArea>
    </format>
    <format dxfId="743">
      <pivotArea collapsedLevelsAreSubtotals="1" fieldPosition="0">
        <references count="3">
          <reference field="0" count="1" selected="0">
            <x v="1048832"/>
          </reference>
          <reference field="1" count="1">
            <x v="1"/>
          </reference>
          <reference field="3" count="1" selected="0">
            <x v="3"/>
          </reference>
        </references>
      </pivotArea>
    </format>
    <format dxfId="742">
      <pivotArea collapsedLevelsAreSubtotals="1" fieldPosition="0">
        <references count="3">
          <reference field="0" count="1" selected="0">
            <x v="1048832"/>
          </reference>
          <reference field="1" count="1">
            <x v="2"/>
          </reference>
          <reference field="3" count="1" selected="0">
            <x v="3"/>
          </reference>
        </references>
      </pivotArea>
    </format>
    <format dxfId="741">
      <pivotArea collapsedLevelsAreSubtotals="1" fieldPosition="0">
        <references count="3">
          <reference field="0" count="1" selected="0">
            <x v="1048832"/>
          </reference>
          <reference field="1" count="1">
            <x v="3"/>
          </reference>
          <reference field="3" count="1" selected="0">
            <x v="3"/>
          </reference>
        </references>
      </pivotArea>
    </format>
    <format dxfId="740">
      <pivotArea collapsedLevelsAreSubtotals="1" fieldPosition="0">
        <references count="3">
          <reference field="0" count="1" selected="0">
            <x v="1048832"/>
          </reference>
          <reference field="1" count="1">
            <x v="4"/>
          </reference>
          <reference field="3" count="1" selected="0">
            <x v="3"/>
          </reference>
        </references>
      </pivotArea>
    </format>
    <format dxfId="739">
      <pivotArea collapsedLevelsAreSubtotals="1" fieldPosition="0">
        <references count="3">
          <reference field="0" count="1" selected="0">
            <x v="1048832"/>
          </reference>
          <reference field="1" count="1">
            <x v="5"/>
          </reference>
          <reference field="3" count="1" selected="0">
            <x v="3"/>
          </reference>
        </references>
      </pivotArea>
    </format>
    <format dxfId="738">
      <pivotArea collapsedLevelsAreSubtotals="1" fieldPosition="0">
        <references count="3">
          <reference field="0" count="1" selected="0">
            <x v="1048832"/>
          </reference>
          <reference field="1" count="1">
            <x v="8"/>
          </reference>
          <reference field="3" count="1" selected="0">
            <x v="3"/>
          </reference>
        </references>
      </pivotArea>
    </format>
    <format dxfId="737">
      <pivotArea collapsedLevelsAreSubtotals="1" fieldPosition="0">
        <references count="2">
          <reference field="0" count="1">
            <x v="1048832"/>
          </reference>
          <reference field="3" count="1" selected="0">
            <x v="3"/>
          </reference>
        </references>
      </pivotArea>
    </format>
    <format dxfId="736">
      <pivotArea collapsedLevelsAreSubtotals="1" fieldPosition="0">
        <references count="3">
          <reference field="0" count="1" selected="0">
            <x v="1048832"/>
          </reference>
          <reference field="1" count="1">
            <x v="6"/>
          </reference>
          <reference field="3" count="1" selected="0">
            <x v="3"/>
          </reference>
        </references>
      </pivotArea>
    </format>
    <format dxfId="735">
      <pivotArea collapsedLevelsAreSubtotals="1" fieldPosition="0">
        <references count="2">
          <reference field="0" count="1">
            <x v="1048832"/>
          </reference>
          <reference field="3" count="1" selected="0">
            <x v="3"/>
          </reference>
        </references>
      </pivotArea>
    </format>
    <format dxfId="734">
      <pivotArea collapsedLevelsAreSubtotals="1" fieldPosition="0">
        <references count="3">
          <reference field="0" count="1" selected="0">
            <x v="1048832"/>
          </reference>
          <reference field="1" count="1">
            <x v="7"/>
          </reference>
          <reference field="3" count="1" selected="0">
            <x v="3"/>
          </reference>
        </references>
      </pivotArea>
    </format>
    <format dxfId="733">
      <pivotArea collapsedLevelsAreSubtotals="1" fieldPosition="0">
        <references count="1">
          <reference field="3" count="1">
            <x v="4"/>
          </reference>
        </references>
      </pivotArea>
    </format>
    <format dxfId="732">
      <pivotArea collapsedLevelsAreSubtotals="1" fieldPosition="0">
        <references count="2">
          <reference field="0" count="1">
            <x v="1048832"/>
          </reference>
          <reference field="3" count="1" selected="0">
            <x v="4"/>
          </reference>
        </references>
      </pivotArea>
    </format>
    <format dxfId="731">
      <pivotArea collapsedLevelsAreSubtotals="1" fieldPosition="0">
        <references count="3">
          <reference field="0" count="1" selected="0">
            <x v="1048832"/>
          </reference>
          <reference field="1" count="1">
            <x v="0"/>
          </reference>
          <reference field="3" count="1" selected="0">
            <x v="4"/>
          </reference>
        </references>
      </pivotArea>
    </format>
    <format dxfId="730">
      <pivotArea collapsedLevelsAreSubtotals="1" fieldPosition="0">
        <references count="3">
          <reference field="0" count="1" selected="0">
            <x v="1048832"/>
          </reference>
          <reference field="1" count="1">
            <x v="1"/>
          </reference>
          <reference field="3" count="1" selected="0">
            <x v="4"/>
          </reference>
        </references>
      </pivotArea>
    </format>
    <format dxfId="729">
      <pivotArea collapsedLevelsAreSubtotals="1" fieldPosition="0">
        <references count="3">
          <reference field="0" count="1" selected="0">
            <x v="1048832"/>
          </reference>
          <reference field="1" count="1">
            <x v="2"/>
          </reference>
          <reference field="3" count="1" selected="0">
            <x v="4"/>
          </reference>
        </references>
      </pivotArea>
    </format>
    <format dxfId="728">
      <pivotArea collapsedLevelsAreSubtotals="1" fieldPosition="0">
        <references count="3">
          <reference field="0" count="1" selected="0">
            <x v="1048832"/>
          </reference>
          <reference field="1" count="1">
            <x v="4"/>
          </reference>
          <reference field="3" count="1" selected="0">
            <x v="4"/>
          </reference>
        </references>
      </pivotArea>
    </format>
    <format dxfId="727">
      <pivotArea collapsedLevelsAreSubtotals="1" fieldPosition="0">
        <references count="3">
          <reference field="0" count="1" selected="0">
            <x v="1048832"/>
          </reference>
          <reference field="1" count="1">
            <x v="5"/>
          </reference>
          <reference field="3" count="1" selected="0">
            <x v="4"/>
          </reference>
        </references>
      </pivotArea>
    </format>
    <format dxfId="726">
      <pivotArea collapsedLevelsAreSubtotals="1" fieldPosition="0">
        <references count="3">
          <reference field="0" count="1" selected="0">
            <x v="1048832"/>
          </reference>
          <reference field="1" count="1">
            <x v="8"/>
          </reference>
          <reference field="3" count="1" selected="0">
            <x v="4"/>
          </reference>
        </references>
      </pivotArea>
    </format>
    <format dxfId="725">
      <pivotArea collapsedLevelsAreSubtotals="1" fieldPosition="0">
        <references count="2">
          <reference field="0" count="1">
            <x v="1048832"/>
          </reference>
          <reference field="3" count="1" selected="0">
            <x v="4"/>
          </reference>
        </references>
      </pivotArea>
    </format>
    <format dxfId="724">
      <pivotArea collapsedLevelsAreSubtotals="1" fieldPosition="0">
        <references count="3">
          <reference field="0" count="1" selected="0">
            <x v="1048832"/>
          </reference>
          <reference field="1" count="1">
            <x v="6"/>
          </reference>
          <reference field="3" count="1" selected="0">
            <x v="4"/>
          </reference>
        </references>
      </pivotArea>
    </format>
    <format dxfId="723">
      <pivotArea collapsedLevelsAreSubtotals="1" fieldPosition="0">
        <references count="2">
          <reference field="0" count="1">
            <x v="1048832"/>
          </reference>
          <reference field="3" count="1" selected="0">
            <x v="4"/>
          </reference>
        </references>
      </pivotArea>
    </format>
    <format dxfId="722">
      <pivotArea collapsedLevelsAreSubtotals="1" fieldPosition="0">
        <references count="3">
          <reference field="0" count="1" selected="0">
            <x v="1048832"/>
          </reference>
          <reference field="1" count="1">
            <x v="7"/>
          </reference>
          <reference field="3" count="1" selected="0">
            <x v="4"/>
          </reference>
        </references>
      </pivotArea>
    </format>
    <format dxfId="721">
      <pivotArea collapsedLevelsAreSubtotals="1" fieldPosition="0">
        <references count="1">
          <reference field="3" count="1">
            <x v="5"/>
          </reference>
        </references>
      </pivotArea>
    </format>
    <format dxfId="720">
      <pivotArea collapsedLevelsAreSubtotals="1" fieldPosition="0">
        <references count="2">
          <reference field="0" count="1">
            <x v="1048832"/>
          </reference>
          <reference field="3" count="1" selected="0">
            <x v="5"/>
          </reference>
        </references>
      </pivotArea>
    </format>
    <format dxfId="719">
      <pivotArea collapsedLevelsAreSubtotals="1" fieldPosition="0">
        <references count="3">
          <reference field="0" count="1" selected="0">
            <x v="1048832"/>
          </reference>
          <reference field="1" count="1">
            <x v="0"/>
          </reference>
          <reference field="3" count="1" selected="0">
            <x v="5"/>
          </reference>
        </references>
      </pivotArea>
    </format>
    <format dxfId="718">
      <pivotArea collapsedLevelsAreSubtotals="1" fieldPosition="0">
        <references count="3">
          <reference field="0" count="1" selected="0">
            <x v="1048832"/>
          </reference>
          <reference field="1" count="1">
            <x v="1"/>
          </reference>
          <reference field="3" count="1" selected="0">
            <x v="5"/>
          </reference>
        </references>
      </pivotArea>
    </format>
    <format dxfId="717">
      <pivotArea collapsedLevelsAreSubtotals="1" fieldPosition="0">
        <references count="3">
          <reference field="0" count="1" selected="0">
            <x v="1048832"/>
          </reference>
          <reference field="1" count="1">
            <x v="2"/>
          </reference>
          <reference field="3" count="1" selected="0">
            <x v="5"/>
          </reference>
        </references>
      </pivotArea>
    </format>
    <format dxfId="716">
      <pivotArea collapsedLevelsAreSubtotals="1" fieldPosition="0">
        <references count="3">
          <reference field="0" count="1" selected="0">
            <x v="1048832"/>
          </reference>
          <reference field="1" count="1">
            <x v="3"/>
          </reference>
          <reference field="3" count="1" selected="0">
            <x v="5"/>
          </reference>
        </references>
      </pivotArea>
    </format>
    <format dxfId="715">
      <pivotArea collapsedLevelsAreSubtotals="1" fieldPosition="0">
        <references count="3">
          <reference field="0" count="1" selected="0">
            <x v="1048832"/>
          </reference>
          <reference field="1" count="1">
            <x v="5"/>
          </reference>
          <reference field="3" count="1" selected="0">
            <x v="5"/>
          </reference>
        </references>
      </pivotArea>
    </format>
    <format dxfId="714">
      <pivotArea collapsedLevelsAreSubtotals="1" fieldPosition="0">
        <references count="2">
          <reference field="0" count="1">
            <x v="1048832"/>
          </reference>
          <reference field="3" count="1" selected="0">
            <x v="5"/>
          </reference>
        </references>
      </pivotArea>
    </format>
    <format dxfId="713">
      <pivotArea collapsedLevelsAreSubtotals="1" fieldPosition="0">
        <references count="3">
          <reference field="0" count="1" selected="0">
            <x v="1048832"/>
          </reference>
          <reference field="1" count="1">
            <x v="6"/>
          </reference>
          <reference field="3" count="1" selected="0">
            <x v="5"/>
          </reference>
        </references>
      </pivotArea>
    </format>
    <format dxfId="712">
      <pivotArea collapsedLevelsAreSubtotals="1" fieldPosition="0">
        <references count="2">
          <reference field="0" count="1">
            <x v="1048832"/>
          </reference>
          <reference field="3" count="1" selected="0">
            <x v="5"/>
          </reference>
        </references>
      </pivotArea>
    </format>
    <format dxfId="711">
      <pivotArea collapsedLevelsAreSubtotals="1" fieldPosition="0">
        <references count="3">
          <reference field="0" count="1" selected="0">
            <x v="1048832"/>
          </reference>
          <reference field="1" count="1">
            <x v="7"/>
          </reference>
          <reference field="3" count="1" selected="0">
            <x v="5"/>
          </reference>
        </references>
      </pivotArea>
    </format>
    <format dxfId="710">
      <pivotArea collapsedLevelsAreSubtotals="1" fieldPosition="0">
        <references count="1">
          <reference field="3" count="1">
            <x v="6"/>
          </reference>
        </references>
      </pivotArea>
    </format>
    <format dxfId="709">
      <pivotArea collapsedLevelsAreSubtotals="1" fieldPosition="0">
        <references count="2">
          <reference field="0" count="1">
            <x v="1048832"/>
          </reference>
          <reference field="3" count="1" selected="0">
            <x v="6"/>
          </reference>
        </references>
      </pivotArea>
    </format>
    <format dxfId="708">
      <pivotArea collapsedLevelsAreSubtotals="1" fieldPosition="0">
        <references count="3">
          <reference field="0" count="1" selected="0">
            <x v="1048832"/>
          </reference>
          <reference field="1" count="1">
            <x v="0"/>
          </reference>
          <reference field="3" count="1" selected="0">
            <x v="6"/>
          </reference>
        </references>
      </pivotArea>
    </format>
    <format dxfId="707">
      <pivotArea collapsedLevelsAreSubtotals="1" fieldPosition="0">
        <references count="3">
          <reference field="0" count="1" selected="0">
            <x v="1048832"/>
          </reference>
          <reference field="1" count="1">
            <x v="1"/>
          </reference>
          <reference field="3" count="1" selected="0">
            <x v="6"/>
          </reference>
        </references>
      </pivotArea>
    </format>
    <format dxfId="706">
      <pivotArea collapsedLevelsAreSubtotals="1" fieldPosition="0">
        <references count="3">
          <reference field="0" count="1" selected="0">
            <x v="1048832"/>
          </reference>
          <reference field="1" count="1">
            <x v="2"/>
          </reference>
          <reference field="3" count="1" selected="0">
            <x v="6"/>
          </reference>
        </references>
      </pivotArea>
    </format>
    <format dxfId="705">
      <pivotArea collapsedLevelsAreSubtotals="1" fieldPosition="0">
        <references count="3">
          <reference field="0" count="1" selected="0">
            <x v="1048832"/>
          </reference>
          <reference field="1" count="1">
            <x v="3"/>
          </reference>
          <reference field="3" count="1" selected="0">
            <x v="6"/>
          </reference>
        </references>
      </pivotArea>
    </format>
    <format dxfId="704">
      <pivotArea collapsedLevelsAreSubtotals="1" fieldPosition="0">
        <references count="3">
          <reference field="0" count="1" selected="0">
            <x v="1048832"/>
          </reference>
          <reference field="1" count="1">
            <x v="5"/>
          </reference>
          <reference field="3" count="1" selected="0">
            <x v="6"/>
          </reference>
        </references>
      </pivotArea>
    </format>
    <format dxfId="703">
      <pivotArea collapsedLevelsAreSubtotals="1" fieldPosition="0">
        <references count="3">
          <reference field="0" count="1" selected="0">
            <x v="1048832"/>
          </reference>
          <reference field="1" count="1">
            <x v="8"/>
          </reference>
          <reference field="3" count="1" selected="0">
            <x v="6"/>
          </reference>
        </references>
      </pivotArea>
    </format>
    <format dxfId="702">
      <pivotArea collapsedLevelsAreSubtotals="1" fieldPosition="0">
        <references count="2">
          <reference field="0" count="1">
            <x v="1048832"/>
          </reference>
          <reference field="3" count="1" selected="0">
            <x v="6"/>
          </reference>
        </references>
      </pivotArea>
    </format>
    <format dxfId="701">
      <pivotArea collapsedLevelsAreSubtotals="1" fieldPosition="0">
        <references count="3">
          <reference field="0" count="1" selected="0">
            <x v="1048832"/>
          </reference>
          <reference field="1" count="1">
            <x v="6"/>
          </reference>
          <reference field="3" count="1" selected="0">
            <x v="6"/>
          </reference>
        </references>
      </pivotArea>
    </format>
    <format dxfId="700">
      <pivotArea collapsedLevelsAreSubtotals="1" fieldPosition="0">
        <references count="2">
          <reference field="0" count="1">
            <x v="1048832"/>
          </reference>
          <reference field="3" count="1" selected="0">
            <x v="6"/>
          </reference>
        </references>
      </pivotArea>
    </format>
    <format dxfId="699">
      <pivotArea collapsedLevelsAreSubtotals="1" fieldPosition="0">
        <references count="3">
          <reference field="0" count="1" selected="0">
            <x v="1048832"/>
          </reference>
          <reference field="1" count="1">
            <x v="7"/>
          </reference>
          <reference field="3" count="1" selected="0">
            <x v="6"/>
          </reference>
        </references>
      </pivotArea>
    </format>
    <format dxfId="698">
      <pivotArea collapsedLevelsAreSubtotals="1" fieldPosition="0">
        <references count="3">
          <reference field="0" count="1" selected="0">
            <x v="1048832"/>
          </reference>
          <reference field="1" count="1">
            <x v="1048832"/>
          </reference>
          <reference field="3" count="1" selected="0">
            <x v="6"/>
          </reference>
        </references>
      </pivotArea>
    </format>
    <format dxfId="697">
      <pivotArea collapsedLevelsAreSubtotals="1" fieldPosition="0">
        <references count="1">
          <reference field="3" count="1">
            <x v="7"/>
          </reference>
        </references>
      </pivotArea>
    </format>
    <format dxfId="696">
      <pivotArea collapsedLevelsAreSubtotals="1" fieldPosition="0">
        <references count="2">
          <reference field="0" count="1">
            <x v="1048832"/>
          </reference>
          <reference field="3" count="1" selected="0">
            <x v="7"/>
          </reference>
        </references>
      </pivotArea>
    </format>
    <format dxfId="695">
      <pivotArea collapsedLevelsAreSubtotals="1" fieldPosition="0">
        <references count="3">
          <reference field="0" count="1" selected="0">
            <x v="1048832"/>
          </reference>
          <reference field="1" count="1">
            <x v="0"/>
          </reference>
          <reference field="3" count="1" selected="0">
            <x v="7"/>
          </reference>
        </references>
      </pivotArea>
    </format>
    <format dxfId="694">
      <pivotArea collapsedLevelsAreSubtotals="1" fieldPosition="0">
        <references count="3">
          <reference field="0" count="1" selected="0">
            <x v="1048832"/>
          </reference>
          <reference field="1" count="1">
            <x v="1"/>
          </reference>
          <reference field="3" count="1" selected="0">
            <x v="7"/>
          </reference>
        </references>
      </pivotArea>
    </format>
    <format dxfId="693">
      <pivotArea collapsedLevelsAreSubtotals="1" fieldPosition="0">
        <references count="3">
          <reference field="0" count="1" selected="0">
            <x v="1048832"/>
          </reference>
          <reference field="1" count="1">
            <x v="2"/>
          </reference>
          <reference field="3" count="1" selected="0">
            <x v="7"/>
          </reference>
        </references>
      </pivotArea>
    </format>
    <format dxfId="692">
      <pivotArea collapsedLevelsAreSubtotals="1" fieldPosition="0">
        <references count="3">
          <reference field="0" count="1" selected="0">
            <x v="1048832"/>
          </reference>
          <reference field="1" count="1">
            <x v="3"/>
          </reference>
          <reference field="3" count="1" selected="0">
            <x v="7"/>
          </reference>
        </references>
      </pivotArea>
    </format>
    <format dxfId="691">
      <pivotArea collapsedLevelsAreSubtotals="1" fieldPosition="0">
        <references count="3">
          <reference field="0" count="1" selected="0">
            <x v="1048832"/>
          </reference>
          <reference field="1" count="1">
            <x v="4"/>
          </reference>
          <reference field="3" count="1" selected="0">
            <x v="7"/>
          </reference>
        </references>
      </pivotArea>
    </format>
    <format dxfId="690">
      <pivotArea collapsedLevelsAreSubtotals="1" fieldPosition="0">
        <references count="3">
          <reference field="0" count="1" selected="0">
            <x v="1048832"/>
          </reference>
          <reference field="1" count="1">
            <x v="5"/>
          </reference>
          <reference field="3" count="1" selected="0">
            <x v="7"/>
          </reference>
        </references>
      </pivotArea>
    </format>
    <format dxfId="689">
      <pivotArea collapsedLevelsAreSubtotals="1" fieldPosition="0">
        <references count="3">
          <reference field="0" count="1" selected="0">
            <x v="1048832"/>
          </reference>
          <reference field="1" count="1">
            <x v="8"/>
          </reference>
          <reference field="3" count="1" selected="0">
            <x v="7"/>
          </reference>
        </references>
      </pivotArea>
    </format>
    <format dxfId="688">
      <pivotArea collapsedLevelsAreSubtotals="1" fieldPosition="0">
        <references count="2">
          <reference field="0" count="1">
            <x v="1048832"/>
          </reference>
          <reference field="3" count="1" selected="0">
            <x v="7"/>
          </reference>
        </references>
      </pivotArea>
    </format>
    <format dxfId="687">
      <pivotArea collapsedLevelsAreSubtotals="1" fieldPosition="0">
        <references count="3">
          <reference field="0" count="1" selected="0">
            <x v="1048832"/>
          </reference>
          <reference field="1" count="1">
            <x v="6"/>
          </reference>
          <reference field="3" count="1" selected="0">
            <x v="7"/>
          </reference>
        </references>
      </pivotArea>
    </format>
    <format dxfId="686">
      <pivotArea collapsedLevelsAreSubtotals="1" fieldPosition="0">
        <references count="2">
          <reference field="0" count="1">
            <x v="1048832"/>
          </reference>
          <reference field="3" count="1" selected="0">
            <x v="7"/>
          </reference>
        </references>
      </pivotArea>
    </format>
    <format dxfId="685">
      <pivotArea collapsedLevelsAreSubtotals="1" fieldPosition="0">
        <references count="3">
          <reference field="0" count="1" selected="0">
            <x v="1048832"/>
          </reference>
          <reference field="1" count="1">
            <x v="7"/>
          </reference>
          <reference field="3" count="1" selected="0">
            <x v="7"/>
          </reference>
        </references>
      </pivotArea>
    </format>
    <format dxfId="684">
      <pivotArea collapsedLevelsAreSubtotals="1" fieldPosition="0">
        <references count="1">
          <reference field="3" count="1">
            <x v="8"/>
          </reference>
        </references>
      </pivotArea>
    </format>
    <format dxfId="683">
      <pivotArea collapsedLevelsAreSubtotals="1" fieldPosition="0">
        <references count="2">
          <reference field="0" count="1">
            <x v="1048832"/>
          </reference>
          <reference field="3" count="1" selected="0">
            <x v="8"/>
          </reference>
        </references>
      </pivotArea>
    </format>
    <format dxfId="682">
      <pivotArea collapsedLevelsAreSubtotals="1" fieldPosition="0">
        <references count="3">
          <reference field="0" count="1" selected="0">
            <x v="1048832"/>
          </reference>
          <reference field="1" count="1">
            <x v="0"/>
          </reference>
          <reference field="3" count="1" selected="0">
            <x v="8"/>
          </reference>
        </references>
      </pivotArea>
    </format>
    <format dxfId="681">
      <pivotArea collapsedLevelsAreSubtotals="1" fieldPosition="0">
        <references count="3">
          <reference field="0" count="1" selected="0">
            <x v="1048832"/>
          </reference>
          <reference field="1" count="1">
            <x v="1"/>
          </reference>
          <reference field="3" count="1" selected="0">
            <x v="8"/>
          </reference>
        </references>
      </pivotArea>
    </format>
    <format dxfId="680">
      <pivotArea collapsedLevelsAreSubtotals="1" fieldPosition="0">
        <references count="3">
          <reference field="0" count="1" selected="0">
            <x v="1048832"/>
          </reference>
          <reference field="1" count="1">
            <x v="2"/>
          </reference>
          <reference field="3" count="1" selected="0">
            <x v="8"/>
          </reference>
        </references>
      </pivotArea>
    </format>
    <format dxfId="679">
      <pivotArea collapsedLevelsAreSubtotals="1" fieldPosition="0">
        <references count="3">
          <reference field="0" count="1" selected="0">
            <x v="1048832"/>
          </reference>
          <reference field="1" count="1">
            <x v="4"/>
          </reference>
          <reference field="3" count="1" selected="0">
            <x v="8"/>
          </reference>
        </references>
      </pivotArea>
    </format>
    <format dxfId="678">
      <pivotArea collapsedLevelsAreSubtotals="1" fieldPosition="0">
        <references count="3">
          <reference field="0" count="1" selected="0">
            <x v="1048832"/>
          </reference>
          <reference field="1" count="1">
            <x v="5"/>
          </reference>
          <reference field="3" count="1" selected="0">
            <x v="8"/>
          </reference>
        </references>
      </pivotArea>
    </format>
    <format dxfId="677">
      <pivotArea collapsedLevelsAreSubtotals="1" fieldPosition="0">
        <references count="3">
          <reference field="0" count="1" selected="0">
            <x v="1048832"/>
          </reference>
          <reference field="1" count="1">
            <x v="8"/>
          </reference>
          <reference field="3" count="1" selected="0">
            <x v="8"/>
          </reference>
        </references>
      </pivotArea>
    </format>
    <format dxfId="676">
      <pivotArea collapsedLevelsAreSubtotals="1" fieldPosition="0">
        <references count="2">
          <reference field="0" count="1">
            <x v="1048832"/>
          </reference>
          <reference field="3" count="1" selected="0">
            <x v="8"/>
          </reference>
        </references>
      </pivotArea>
    </format>
    <format dxfId="675">
      <pivotArea collapsedLevelsAreSubtotals="1" fieldPosition="0">
        <references count="3">
          <reference field="0" count="1" selected="0">
            <x v="1048832"/>
          </reference>
          <reference field="1" count="1">
            <x v="6"/>
          </reference>
          <reference field="3" count="1" selected="0">
            <x v="8"/>
          </reference>
        </references>
      </pivotArea>
    </format>
    <format dxfId="674">
      <pivotArea collapsedLevelsAreSubtotals="1" fieldPosition="0">
        <references count="2">
          <reference field="0" count="1">
            <x v="1048832"/>
          </reference>
          <reference field="3" count="1" selected="0">
            <x v="8"/>
          </reference>
        </references>
      </pivotArea>
    </format>
    <format dxfId="673">
      <pivotArea collapsedLevelsAreSubtotals="1" fieldPosition="0">
        <references count="3">
          <reference field="0" count="1" selected="0">
            <x v="1048832"/>
          </reference>
          <reference field="1" count="1">
            <x v="7"/>
          </reference>
          <reference field="3" count="1" selected="0">
            <x v="8"/>
          </reference>
        </references>
      </pivotArea>
    </format>
    <format dxfId="672">
      <pivotArea dataOnly="0" labelOnly="1" fieldPosition="0">
        <references count="1">
          <reference field="3" count="0"/>
        </references>
      </pivotArea>
    </format>
    <format dxfId="671">
      <pivotArea dataOnly="0" labelOnly="1" fieldPosition="0">
        <references count="2">
          <reference field="0" count="0"/>
          <reference field="3" count="1" selected="0">
            <x v="1"/>
          </reference>
        </references>
      </pivotArea>
    </format>
    <format dxfId="670">
      <pivotArea dataOnly="0" labelOnly="1" fieldPosition="0">
        <references count="2">
          <reference field="0" count="0"/>
          <reference field="3" count="1" selected="0">
            <x v="2"/>
          </reference>
        </references>
      </pivotArea>
    </format>
    <format dxfId="669">
      <pivotArea dataOnly="0" labelOnly="1" fieldPosition="0">
        <references count="2">
          <reference field="0" count="0"/>
          <reference field="3" count="1" selected="0">
            <x v="3"/>
          </reference>
        </references>
      </pivotArea>
    </format>
    <format dxfId="668">
      <pivotArea dataOnly="0" labelOnly="1" fieldPosition="0">
        <references count="2">
          <reference field="0" count="3">
            <x v="1048832"/>
            <x v="1048832"/>
            <x v="1048832"/>
          </reference>
          <reference field="3" count="1" selected="0">
            <x v="4"/>
          </reference>
        </references>
      </pivotArea>
    </format>
    <format dxfId="667">
      <pivotArea dataOnly="0" labelOnly="1" fieldPosition="0">
        <references count="2">
          <reference field="0" count="3">
            <x v="1048832"/>
            <x v="1048832"/>
            <x v="1048832"/>
          </reference>
          <reference field="3" count="1" selected="0">
            <x v="5"/>
          </reference>
        </references>
      </pivotArea>
    </format>
    <format dxfId="666">
      <pivotArea dataOnly="0" labelOnly="1" fieldPosition="0">
        <references count="2">
          <reference field="0" count="3">
            <x v="1048832"/>
            <x v="1048832"/>
            <x v="1048832"/>
          </reference>
          <reference field="3" count="1" selected="0">
            <x v="6"/>
          </reference>
        </references>
      </pivotArea>
    </format>
    <format dxfId="665">
      <pivotArea dataOnly="0" labelOnly="1" fieldPosition="0">
        <references count="2">
          <reference field="0" count="3">
            <x v="1048832"/>
            <x v="1048832"/>
            <x v="1048832"/>
          </reference>
          <reference field="3" count="1" selected="0">
            <x v="7"/>
          </reference>
        </references>
      </pivotArea>
    </format>
    <format dxfId="664">
      <pivotArea dataOnly="0" labelOnly="1" fieldPosition="0">
        <references count="2">
          <reference field="0" count="3">
            <x v="1048832"/>
            <x v="1048832"/>
            <x v="1048832"/>
          </reference>
          <reference field="3" count="1" selected="0">
            <x v="8"/>
          </reference>
        </references>
      </pivotArea>
    </format>
    <format dxfId="663">
      <pivotArea dataOnly="0" labelOnly="1" fieldPosition="0">
        <references count="3">
          <reference field="0" count="1" selected="0">
            <x v="0"/>
          </reference>
          <reference field="1" count="3">
            <x v="1048832"/>
            <x v="1048832"/>
            <x v="1048832"/>
          </reference>
          <reference field="3" count="1" selected="0">
            <x v="1"/>
          </reference>
        </references>
      </pivotArea>
    </format>
    <format dxfId="662">
      <pivotArea dataOnly="0" labelOnly="1" fieldPosition="0">
        <references count="3">
          <reference field="0" count="1" selected="0">
            <x v="1048832"/>
          </reference>
          <reference field="1" count="6">
            <x v="0"/>
            <x v="1"/>
            <x v="2"/>
            <x v="3"/>
            <x v="4"/>
            <x v="5"/>
          </reference>
          <reference field="3" count="1" selected="0">
            <x v="1"/>
          </reference>
        </references>
      </pivotArea>
    </format>
    <format dxfId="661">
      <pivotArea dataOnly="0" labelOnly="1" fieldPosition="0">
        <references count="3">
          <reference field="0" count="1" selected="0">
            <x v="1048832"/>
          </reference>
          <reference field="1" count="1">
            <x v="6"/>
          </reference>
          <reference field="3" count="1" selected="0">
            <x v="1"/>
          </reference>
        </references>
      </pivotArea>
    </format>
    <format dxfId="660">
      <pivotArea dataOnly="0" labelOnly="1" fieldPosition="0">
        <references count="3">
          <reference field="0" count="1" selected="0">
            <x v="1048832"/>
          </reference>
          <reference field="1" count="2">
            <x v="7"/>
            <x v="1048832"/>
          </reference>
          <reference field="3" count="1" selected="0">
            <x v="1"/>
          </reference>
        </references>
      </pivotArea>
    </format>
    <format dxfId="659">
      <pivotArea dataOnly="0" labelOnly="1" fieldPosition="0">
        <references count="3">
          <reference field="0" count="1" selected="0">
            <x v="0"/>
          </reference>
          <reference field="1" count="6">
            <x v="1"/>
            <x v="1048832"/>
            <x v="1048832"/>
            <x v="1048832"/>
            <x v="1048832"/>
            <x v="1048832"/>
          </reference>
          <reference field="3" count="1" selected="0">
            <x v="2"/>
          </reference>
        </references>
      </pivotArea>
    </format>
    <format dxfId="658">
      <pivotArea dataOnly="0" labelOnly="1" fieldPosition="0">
        <references count="3">
          <reference field="0" count="1" selected="0">
            <x v="1048832"/>
          </reference>
          <reference field="1" count="6">
            <x v="0"/>
            <x v="1"/>
            <x v="3"/>
            <x v="4"/>
            <x v="5"/>
            <x v="8"/>
          </reference>
          <reference field="3" count="1" selected="0">
            <x v="2"/>
          </reference>
        </references>
      </pivotArea>
    </format>
    <format dxfId="657">
      <pivotArea dataOnly="0" labelOnly="1" fieldPosition="0">
        <references count="3">
          <reference field="0" count="1" selected="0">
            <x v="1048832"/>
          </reference>
          <reference field="1" count="1">
            <x v="6"/>
          </reference>
          <reference field="3" count="1" selected="0">
            <x v="2"/>
          </reference>
        </references>
      </pivotArea>
    </format>
    <format dxfId="656">
      <pivotArea dataOnly="0" labelOnly="1" fieldPosition="0">
        <references count="3">
          <reference field="0" count="1" selected="0">
            <x v="1048832"/>
          </reference>
          <reference field="1" count="1">
            <x v="7"/>
          </reference>
          <reference field="3" count="1" selected="0">
            <x v="2"/>
          </reference>
        </references>
      </pivotArea>
    </format>
    <format dxfId="655">
      <pivotArea dataOnly="0" labelOnly="1" fieldPosition="0">
        <references count="3">
          <reference field="0" count="1" selected="0">
            <x v="0"/>
          </reference>
          <reference field="1" count="6">
            <x v="1"/>
            <x v="1048832"/>
            <x v="1048832"/>
            <x v="1048832"/>
            <x v="1048832"/>
            <x v="1048832"/>
          </reference>
          <reference field="3" count="1" selected="0">
            <x v="3"/>
          </reference>
        </references>
      </pivotArea>
    </format>
    <format dxfId="654">
      <pivotArea dataOnly="0" labelOnly="1" fieldPosition="0">
        <references count="3">
          <reference field="0" count="1" selected="0">
            <x v="1048832"/>
          </reference>
          <reference field="1" count="7">
            <x v="0"/>
            <x v="1"/>
            <x v="2"/>
            <x v="3"/>
            <x v="4"/>
            <x v="5"/>
            <x v="8"/>
          </reference>
          <reference field="3" count="1" selected="0">
            <x v="3"/>
          </reference>
        </references>
      </pivotArea>
    </format>
    <format dxfId="653">
      <pivotArea dataOnly="0" labelOnly="1" fieldPosition="0">
        <references count="3">
          <reference field="0" count="1" selected="0">
            <x v="1048832"/>
          </reference>
          <reference field="1" count="1">
            <x v="6"/>
          </reference>
          <reference field="3" count="1" selected="0">
            <x v="3"/>
          </reference>
        </references>
      </pivotArea>
    </format>
    <format dxfId="652">
      <pivotArea dataOnly="0" labelOnly="1" fieldPosition="0">
        <references count="3">
          <reference field="0" count="1" selected="0">
            <x v="1048832"/>
          </reference>
          <reference field="1" count="1">
            <x v="7"/>
          </reference>
          <reference field="3" count="1" selected="0">
            <x v="3"/>
          </reference>
        </references>
      </pivotArea>
    </format>
    <format dxfId="651">
      <pivotArea dataOnly="0" labelOnly="1" fieldPosition="0">
        <references count="3">
          <reference field="0" count="1" selected="0">
            <x v="1048832"/>
          </reference>
          <reference field="1" count="6">
            <x v="0"/>
            <x v="1"/>
            <x v="2"/>
            <x v="4"/>
            <x v="5"/>
            <x v="8"/>
          </reference>
          <reference field="3" count="1" selected="0">
            <x v="4"/>
          </reference>
        </references>
      </pivotArea>
    </format>
    <format dxfId="650">
      <pivotArea dataOnly="0" labelOnly="1" fieldPosition="0">
        <references count="3">
          <reference field="0" count="1" selected="0">
            <x v="1048832"/>
          </reference>
          <reference field="1" count="1">
            <x v="6"/>
          </reference>
          <reference field="3" count="1" selected="0">
            <x v="4"/>
          </reference>
        </references>
      </pivotArea>
    </format>
    <format dxfId="649">
      <pivotArea dataOnly="0" labelOnly="1" fieldPosition="0">
        <references count="3">
          <reference field="0" count="1" selected="0">
            <x v="1048832"/>
          </reference>
          <reference field="1" count="1">
            <x v="7"/>
          </reference>
          <reference field="3" count="1" selected="0">
            <x v="4"/>
          </reference>
        </references>
      </pivotArea>
    </format>
    <format dxfId="648">
      <pivotArea dataOnly="0" labelOnly="1" fieldPosition="0">
        <references count="3">
          <reference field="0" count="1" selected="0">
            <x v="1048832"/>
          </reference>
          <reference field="1" count="5">
            <x v="0"/>
            <x v="1"/>
            <x v="2"/>
            <x v="3"/>
            <x v="5"/>
          </reference>
          <reference field="3" count="1" selected="0">
            <x v="5"/>
          </reference>
        </references>
      </pivotArea>
    </format>
    <format dxfId="647">
      <pivotArea dataOnly="0" labelOnly="1" fieldPosition="0">
        <references count="3">
          <reference field="0" count="1" selected="0">
            <x v="1048832"/>
          </reference>
          <reference field="1" count="1">
            <x v="6"/>
          </reference>
          <reference field="3" count="1" selected="0">
            <x v="5"/>
          </reference>
        </references>
      </pivotArea>
    </format>
    <format dxfId="646">
      <pivotArea dataOnly="0" labelOnly="1" fieldPosition="0">
        <references count="3">
          <reference field="0" count="1" selected="0">
            <x v="1048832"/>
          </reference>
          <reference field="1" count="1">
            <x v="7"/>
          </reference>
          <reference field="3" count="1" selected="0">
            <x v="5"/>
          </reference>
        </references>
      </pivotArea>
    </format>
    <format dxfId="645">
      <pivotArea dataOnly="0" labelOnly="1" fieldPosition="0">
        <references count="3">
          <reference field="0" count="1" selected="0">
            <x v="1048832"/>
          </reference>
          <reference field="1" count="6">
            <x v="0"/>
            <x v="1"/>
            <x v="2"/>
            <x v="3"/>
            <x v="5"/>
            <x v="8"/>
          </reference>
          <reference field="3" count="1" selected="0">
            <x v="6"/>
          </reference>
        </references>
      </pivotArea>
    </format>
    <format dxfId="644">
      <pivotArea dataOnly="0" labelOnly="1" fieldPosition="0">
        <references count="3">
          <reference field="0" count="1" selected="0">
            <x v="1048832"/>
          </reference>
          <reference field="1" count="1">
            <x v="6"/>
          </reference>
          <reference field="3" count="1" selected="0">
            <x v="6"/>
          </reference>
        </references>
      </pivotArea>
    </format>
    <format dxfId="643">
      <pivotArea dataOnly="0" labelOnly="1" fieldPosition="0">
        <references count="3">
          <reference field="0" count="1" selected="0">
            <x v="1048832"/>
          </reference>
          <reference field="1" count="2">
            <x v="7"/>
            <x v="1048832"/>
          </reference>
          <reference field="3" count="1" selected="0">
            <x v="6"/>
          </reference>
        </references>
      </pivotArea>
    </format>
    <format dxfId="642">
      <pivotArea dataOnly="0" labelOnly="1" fieldPosition="0">
        <references count="3">
          <reference field="0" count="1" selected="0">
            <x v="1048832"/>
          </reference>
          <reference field="1" count="7">
            <x v="0"/>
            <x v="1"/>
            <x v="2"/>
            <x v="3"/>
            <x v="4"/>
            <x v="5"/>
            <x v="8"/>
          </reference>
          <reference field="3" count="1" selected="0">
            <x v="7"/>
          </reference>
        </references>
      </pivotArea>
    </format>
    <format dxfId="641">
      <pivotArea dataOnly="0" labelOnly="1" fieldPosition="0">
        <references count="3">
          <reference field="0" count="1" selected="0">
            <x v="1048832"/>
          </reference>
          <reference field="1" count="1">
            <x v="6"/>
          </reference>
          <reference field="3" count="1" selected="0">
            <x v="7"/>
          </reference>
        </references>
      </pivotArea>
    </format>
    <format dxfId="640">
      <pivotArea dataOnly="0" labelOnly="1" fieldPosition="0">
        <references count="3">
          <reference field="0" count="1" selected="0">
            <x v="1048832"/>
          </reference>
          <reference field="1" count="1">
            <x v="7"/>
          </reference>
          <reference field="3" count="1" selected="0">
            <x v="7"/>
          </reference>
        </references>
      </pivotArea>
    </format>
    <format dxfId="639">
      <pivotArea dataOnly="0" labelOnly="1" fieldPosition="0">
        <references count="3">
          <reference field="0" count="1" selected="0">
            <x v="1048832"/>
          </reference>
          <reference field="1" count="6">
            <x v="0"/>
            <x v="1"/>
            <x v="2"/>
            <x v="4"/>
            <x v="5"/>
            <x v="8"/>
          </reference>
          <reference field="3" count="1" selected="0">
            <x v="8"/>
          </reference>
        </references>
      </pivotArea>
    </format>
    <format dxfId="638">
      <pivotArea dataOnly="0" labelOnly="1" fieldPosition="0">
        <references count="3">
          <reference field="0" count="1" selected="0">
            <x v="1048832"/>
          </reference>
          <reference field="1" count="1">
            <x v="6"/>
          </reference>
          <reference field="3" count="1" selected="0">
            <x v="8"/>
          </reference>
        </references>
      </pivotArea>
    </format>
    <format dxfId="637">
      <pivotArea dataOnly="0" labelOnly="1" fieldPosition="0">
        <references count="3">
          <reference field="0" count="1" selected="0">
            <x v="1048832"/>
          </reference>
          <reference field="1" count="1">
            <x v="7"/>
          </reference>
          <reference field="3" count="1" selected="0">
            <x v="8"/>
          </reference>
        </references>
      </pivotArea>
    </format>
    <format dxfId="636">
      <pivotArea dataOnly="0" labelOnly="1" fieldPosition="0">
        <references count="1">
          <reference field="4" count="0"/>
        </references>
      </pivotArea>
    </format>
    <format dxfId="635">
      <pivotArea dataOnly="0" labelOnly="1" grandCol="1" outline="0" fieldPosition="0"/>
    </format>
    <format dxfId="634">
      <pivotArea type="origin" dataOnly="0" labelOnly="1" outline="0" fieldPosition="0"/>
    </format>
    <format dxfId="633">
      <pivotArea type="origin" dataOnly="0" labelOnly="1" outline="0" fieldPosition="0"/>
    </format>
    <format dxfId="632">
      <pivotArea type="topRight" dataOnly="0" labelOnly="1" outline="0" fieldPosition="0"/>
    </format>
    <format dxfId="631">
      <pivotArea dataOnly="0" labelOnly="1" fieldPosition="0">
        <references count="1">
          <reference field="4" count="0"/>
        </references>
      </pivotArea>
    </format>
    <format dxfId="630">
      <pivotArea dataOnly="0" labelOnly="1" grandCol="1" outline="0" fieldPosition="0"/>
    </format>
    <format dxfId="629">
      <pivotArea dataOnly="0" labelOnly="1" fieldPosition="0">
        <references count="1">
          <reference field="4" count="0"/>
        </references>
      </pivotArea>
    </format>
    <format dxfId="628">
      <pivotArea dataOnly="0" labelOnly="1" grandCol="1" outline="0" fieldPosition="0"/>
    </format>
    <format dxfId="627">
      <pivotArea dataOnly="0" fieldPosition="0">
        <references count="1">
          <reference field="0" count="1">
            <x v="1048832"/>
          </reference>
        </references>
      </pivotArea>
    </format>
    <format dxfId="626">
      <pivotArea outline="0" fieldPosition="0">
        <references count="1">
          <reference field="4294967294" count="1">
            <x v="0"/>
          </reference>
        </references>
      </pivotArea>
    </format>
    <format dxfId="625">
      <pivotArea dataOnly="0" fieldPosition="0">
        <references count="1">
          <reference field="3" count="0" defaultSubtotal="1"/>
        </references>
      </pivotArea>
    </format>
  </formats>
  <conditionalFormats count="8">
    <conditionalFormat priority="17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3" count="1" defaultSubtotal="1">
              <x v="1"/>
            </reference>
          </references>
        </pivotArea>
      </pivotAreas>
    </conditionalFormat>
    <conditionalFormat priority="16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3" count="1" defaultSubtotal="1">
              <x v="2"/>
            </reference>
          </references>
        </pivotArea>
      </pivotAreas>
    </conditionalFormat>
    <conditionalFormat priority="15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3" count="1" defaultSubtotal="1">
              <x v="3"/>
            </reference>
          </references>
        </pivotArea>
      </pivotAreas>
    </conditionalFormat>
    <conditionalFormat priority="14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3" count="1" defaultSubtotal="1">
              <x v="4"/>
            </reference>
          </references>
        </pivotArea>
      </pivotAreas>
    </conditionalFormat>
    <conditionalFormat priority="13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3" count="1" defaultSubtotal="1">
              <x v="5"/>
            </reference>
          </references>
        </pivotArea>
      </pivotAreas>
    </conditionalFormat>
    <conditionalFormat priority="12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3" count="1" defaultSubtotal="1">
              <x v="6"/>
            </reference>
          </references>
        </pivotArea>
      </pivotAreas>
    </conditionalFormat>
    <conditionalFormat priority="11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3" count="1" defaultSubtotal="1">
              <x v="7"/>
            </reference>
          </references>
        </pivotArea>
      </pivotAreas>
    </conditionalFormat>
    <conditionalFormat priority="10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3" count="1" defaultSubtotal="1">
              <x v="8"/>
            </reference>
          </references>
        </pivotArea>
      </pivotAreas>
    </conditionalFormat>
  </conditionalFormats>
  <pivotHierarchies count="14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2" level="1">
        <member name="[CF].[RPvsTP].&amp;"/>
        <member name=""/>
      </members>
    </pivotHierarchy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 caption="Weekly CashFlow Forecast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22" showRowHeaders="1" showColHeaders="1" showRowStripes="0" showColStripes="0" showLastColumn="1"/>
  <rowHierarchiesUsage count="4">
    <rowHierarchyUsage hierarchyUsage="3"/>
    <rowHierarchyUsage hierarchyUsage="6"/>
    <rowHierarchyUsage hierarchyUsage="4"/>
    <rowHierarchyUsage hierarchyUsage="5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CF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A9008F3-2285-41F2-9DCC-7F4BEA95E1B3}" name="PivotTable2" cacheId="134" dataOnRows="1" applyNumberFormats="0" applyBorderFormats="0" applyFontFormats="0" applyPatternFormats="0" applyAlignmentFormats="0" applyWidthHeightFormats="1" dataCaption="Values" grandTotalCaption="Total" tag="5e27f3f0-ed45-4924-8a4d-e867ee338ee6" updatedVersion="7" minRefreshableVersion="3" showDrill="0" useAutoFormatting="1" subtotalHiddenItems="1" rowGrandTotals="0" itemPrintTitles="1" createdVersion="7" indent="0" showHeaders="0" outline="1" outlineData="1" multipleFieldFilters="0">
  <location ref="B5:G113" firstHeaderRow="0" firstDataRow="1" firstDataCol="1" rowPageCount="1" colPageCount="1"/>
  <pivotFields count="111">
    <pivotField allDrilled="1" subtotalTop="0" showAll="0" dataSourceSort="1" defaultSubtotal="0" defaultAttributeDrillState="1">
      <items count="10">
        <item x="0"/>
        <item n="Overdues" x="1"/>
        <item n="Week 1" x="2"/>
        <item n="Week 2" x="3"/>
        <item n="Week 3" x="4"/>
        <item n="Week 4" x="5"/>
        <item n="Week 5" x="6"/>
        <item n="Week 6" x="7"/>
        <item n="Week 7" x="8"/>
        <item n="Week 8" x="9"/>
      </items>
    </pivotField>
    <pivotField axis="axisCol" allDrilled="1" subtotalTop="0" showAll="0" defaultSubtotal="0" defaultAttributeDrillState="1">
      <items count="4">
        <item x="1"/>
        <item x="2"/>
        <item x="0"/>
        <item x="3"/>
      </items>
    </pivotField>
    <pivotField axis="axisPage" allDrilled="1" subtotalTop="0" showAll="0" dataSourceSort="1" defaultSubtotal="0" defaultAttributeDrillState="1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</pivotFields>
  <rowFields count="1">
    <field x="-2"/>
  </rowFields>
  <rowItems count="108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  <i i="21">
      <x v="21"/>
    </i>
    <i i="22">
      <x v="22"/>
    </i>
    <i i="23">
      <x v="23"/>
    </i>
    <i i="24">
      <x v="24"/>
    </i>
    <i i="25">
      <x v="25"/>
    </i>
    <i i="26">
      <x v="26"/>
    </i>
    <i i="27">
      <x v="27"/>
    </i>
    <i i="28">
      <x v="28"/>
    </i>
    <i i="29">
      <x v="29"/>
    </i>
    <i i="30">
      <x v="30"/>
    </i>
    <i i="31">
      <x v="31"/>
    </i>
    <i i="32">
      <x v="32"/>
    </i>
    <i i="33">
      <x v="33"/>
    </i>
    <i i="34">
      <x v="34"/>
    </i>
    <i i="35">
      <x v="35"/>
    </i>
    <i i="36">
      <x v="36"/>
    </i>
    <i i="37">
      <x v="37"/>
    </i>
    <i i="38">
      <x v="38"/>
    </i>
    <i i="39">
      <x v="39"/>
    </i>
    <i i="40">
      <x v="40"/>
    </i>
    <i i="41">
      <x v="41"/>
    </i>
    <i i="42">
      <x v="42"/>
    </i>
    <i i="43">
      <x v="43"/>
    </i>
    <i i="44">
      <x v="44"/>
    </i>
    <i i="45">
      <x v="45"/>
    </i>
    <i i="46">
      <x v="46"/>
    </i>
    <i i="47">
      <x v="47"/>
    </i>
    <i i="48">
      <x v="48"/>
    </i>
    <i i="49">
      <x v="49"/>
    </i>
    <i i="50">
      <x v="50"/>
    </i>
    <i i="51">
      <x v="51"/>
    </i>
    <i i="52">
      <x v="52"/>
    </i>
    <i i="53">
      <x v="53"/>
    </i>
    <i i="54">
      <x v="54"/>
    </i>
    <i i="55">
      <x v="55"/>
    </i>
    <i i="56">
      <x v="56"/>
    </i>
    <i i="57">
      <x v="57"/>
    </i>
    <i i="58">
      <x v="58"/>
    </i>
    <i i="59">
      <x v="59"/>
    </i>
    <i i="60">
      <x v="60"/>
    </i>
    <i i="61">
      <x v="61"/>
    </i>
    <i i="62">
      <x v="62"/>
    </i>
    <i i="63">
      <x v="63"/>
    </i>
    <i i="64">
      <x v="64"/>
    </i>
    <i i="65">
      <x v="65"/>
    </i>
    <i i="66">
      <x v="66"/>
    </i>
    <i i="67">
      <x v="67"/>
    </i>
    <i i="68">
      <x v="68"/>
    </i>
    <i i="69">
      <x v="69"/>
    </i>
    <i i="70">
      <x v="70"/>
    </i>
    <i i="71">
      <x v="71"/>
    </i>
    <i i="72">
      <x v="72"/>
    </i>
    <i i="73">
      <x v="73"/>
    </i>
    <i i="74">
      <x v="74"/>
    </i>
    <i i="75">
      <x v="75"/>
    </i>
    <i i="76">
      <x v="76"/>
    </i>
    <i i="77">
      <x v="77"/>
    </i>
    <i i="78">
      <x v="78"/>
    </i>
    <i i="79">
      <x v="79"/>
    </i>
    <i i="80">
      <x v="80"/>
    </i>
    <i i="81">
      <x v="81"/>
    </i>
    <i i="82">
      <x v="82"/>
    </i>
    <i i="83">
      <x v="83"/>
    </i>
    <i i="84">
      <x v="84"/>
    </i>
    <i i="85">
      <x v="85"/>
    </i>
    <i i="86">
      <x v="86"/>
    </i>
    <i i="87">
      <x v="87"/>
    </i>
    <i i="88">
      <x v="88"/>
    </i>
    <i i="89">
      <x v="89"/>
    </i>
    <i i="90">
      <x v="90"/>
    </i>
    <i i="91">
      <x v="91"/>
    </i>
    <i i="92">
      <x v="92"/>
    </i>
    <i i="93">
      <x v="93"/>
    </i>
    <i i="94">
      <x v="94"/>
    </i>
    <i i="95">
      <x v="95"/>
    </i>
    <i i="96">
      <x v="96"/>
    </i>
    <i i="97">
      <x v="97"/>
    </i>
    <i i="98">
      <x v="98"/>
    </i>
    <i i="99">
      <x v="99"/>
    </i>
    <i i="100">
      <x v="100"/>
    </i>
    <i i="101">
      <x v="101"/>
    </i>
    <i i="102">
      <x v="102"/>
    </i>
    <i i="103">
      <x v="103"/>
    </i>
    <i i="104">
      <x v="104"/>
    </i>
    <i i="105">
      <x v="105"/>
    </i>
    <i i="106">
      <x v="106"/>
    </i>
    <i i="107">
      <x v="107"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pageFields count="1">
    <pageField fld="2" hier="7" name="[CF].[RPvsTP].&amp;" cap=""/>
  </pageFields>
  <dataFields count="108">
    <dataField fld="110" subtotal="count" baseField="0" baseItem="0"/>
    <dataField fld="109" subtotal="count" baseField="0" baseItem="0"/>
    <dataField fld="108" subtotal="count" baseField="0" baseItem="0"/>
    <dataField fld="107" subtotal="count" baseField="0" baseItem="0"/>
    <dataField fld="106" subtotal="count" baseField="0" baseItem="0"/>
    <dataField fld="105" subtotal="count" baseField="0" baseItem="0"/>
    <dataField fld="104" subtotal="count" baseField="0" baseItem="0"/>
    <dataField fld="103" subtotal="count" baseField="0" baseItem="0"/>
    <dataField fld="102" subtotal="count" baseField="0" baseItem="0"/>
    <dataField fld="101" subtotal="count" baseField="0" baseItem="0"/>
    <dataField fld="100" subtotal="count" baseField="0" baseItem="0"/>
    <dataField fld="99" subtotal="count" baseField="0" baseItem="0"/>
    <dataField fld="3" subtotal="count" baseField="0" baseItem="0"/>
    <dataField fld="4" subtotal="count" baseField="0" baseItem="0"/>
    <dataField fld="5" subtotal="count" baseField="0" baseItem="0"/>
    <dataField fld="6" subtotal="count" baseField="0" baseItem="0"/>
    <dataField fld="7" subtotal="count" baseField="0" baseItem="0"/>
    <dataField fld="8" subtotal="count" baseField="0" baseItem="0"/>
    <dataField fld="9" subtotal="count" baseField="0" baseItem="0"/>
    <dataField fld="10" subtotal="count" baseField="0" baseItem="0"/>
    <dataField fld="11" subtotal="count" baseField="0" baseItem="0"/>
    <dataField fld="12" subtotal="count" baseField="0" baseItem="0"/>
    <dataField fld="13" subtotal="count" baseField="0" baseItem="0"/>
    <dataField fld="14" subtotal="count" baseField="0" baseItem="0"/>
    <dataField fld="15" subtotal="count" baseField="0" baseItem="0"/>
    <dataField fld="16" subtotal="count" baseField="0" baseItem="0"/>
    <dataField fld="17" subtotal="count" baseField="0" baseItem="0"/>
    <dataField fld="18" subtotal="count" baseField="0" baseItem="0"/>
    <dataField fld="19" subtotal="count" baseField="0" baseItem="0"/>
    <dataField fld="20" subtotal="count" baseField="0" baseItem="0"/>
    <dataField fld="21" subtotal="count" baseField="0" baseItem="0"/>
    <dataField fld="22" subtotal="count" baseField="0" baseItem="0"/>
    <dataField fld="23" subtotal="count" baseField="0" baseItem="0"/>
    <dataField fld="24" subtotal="count" baseField="0" baseItem="0"/>
    <dataField fld="25" subtotal="count" baseField="0" baseItem="0"/>
    <dataField fld="26" subtotal="count" baseField="0" baseItem="0"/>
    <dataField fld="27" subtotal="count" baseField="0" baseItem="0"/>
    <dataField fld="28" subtotal="count" baseField="0" baseItem="0"/>
    <dataField fld="29" subtotal="count" baseField="0" baseItem="0"/>
    <dataField fld="30" subtotal="count" baseField="0" baseItem="0"/>
    <dataField fld="31" subtotal="count" baseField="0" baseItem="0"/>
    <dataField fld="32" subtotal="count" baseField="0" baseItem="0"/>
    <dataField fld="33" subtotal="count" baseField="0" baseItem="0"/>
    <dataField fld="34" subtotal="count" baseField="0" baseItem="0"/>
    <dataField fld="35" subtotal="count" baseField="0" baseItem="0"/>
    <dataField fld="36" subtotal="count" baseField="0" baseItem="0"/>
    <dataField fld="37" subtotal="count" baseField="0" baseItem="0"/>
    <dataField fld="38" subtotal="count" baseField="0" baseItem="0"/>
    <dataField fld="39" subtotal="count" baseField="0" baseItem="0"/>
    <dataField fld="40" subtotal="count" baseField="0" baseItem="0"/>
    <dataField fld="41" subtotal="count" baseField="0" baseItem="0"/>
    <dataField fld="42" subtotal="count" baseField="0" baseItem="0"/>
    <dataField fld="43" subtotal="count" baseField="0" baseItem="0"/>
    <dataField fld="44" subtotal="count" baseField="0" baseItem="0"/>
    <dataField fld="45" subtotal="count" baseField="0" baseItem="0"/>
    <dataField fld="46" subtotal="count" baseField="0" baseItem="0"/>
    <dataField fld="47" subtotal="count" baseField="0" baseItem="0"/>
    <dataField fld="48" subtotal="count" baseField="0" baseItem="0"/>
    <dataField fld="49" subtotal="count" baseField="0" baseItem="0"/>
    <dataField fld="50" subtotal="count" baseField="0" baseItem="0"/>
    <dataField fld="51" subtotal="count" baseField="0" baseItem="0"/>
    <dataField fld="52" subtotal="count" baseField="0" baseItem="0"/>
    <dataField fld="53" subtotal="count" baseField="0" baseItem="0"/>
    <dataField fld="54" subtotal="count" baseField="0" baseItem="0"/>
    <dataField fld="55" subtotal="count" baseField="0" baseItem="0"/>
    <dataField fld="56" subtotal="count" baseField="0" baseItem="0"/>
    <dataField fld="57" subtotal="count" baseField="0" baseItem="0"/>
    <dataField fld="58" subtotal="count" baseField="0" baseItem="0"/>
    <dataField fld="59" subtotal="count" baseField="0" baseItem="0"/>
    <dataField fld="60" subtotal="count" baseField="0" baseItem="0"/>
    <dataField fld="61" subtotal="count" baseField="0" baseItem="0"/>
    <dataField fld="62" subtotal="count" baseField="0" baseItem="0"/>
    <dataField fld="63" subtotal="count" baseField="0" baseItem="0"/>
    <dataField fld="64" subtotal="count" baseField="0" baseItem="0"/>
    <dataField fld="65" subtotal="count" baseField="0" baseItem="0"/>
    <dataField fld="66" subtotal="count" baseField="0" baseItem="0"/>
    <dataField fld="67" subtotal="count" baseField="0" baseItem="0"/>
    <dataField fld="68" subtotal="count" baseField="0" baseItem="0"/>
    <dataField fld="69" subtotal="count" baseField="0" baseItem="0"/>
    <dataField fld="70" subtotal="count" baseField="0" baseItem="0"/>
    <dataField fld="71" subtotal="count" baseField="0" baseItem="0"/>
    <dataField fld="72" subtotal="count" baseField="0" baseItem="0"/>
    <dataField fld="73" subtotal="count" baseField="0" baseItem="0"/>
    <dataField fld="74" subtotal="count" baseField="0" baseItem="0"/>
    <dataField fld="75" subtotal="count" baseField="0" baseItem="0"/>
    <dataField fld="76" subtotal="count" baseField="0" baseItem="0"/>
    <dataField fld="77" subtotal="count" baseField="0" baseItem="0"/>
    <dataField fld="78" subtotal="count" baseField="0" baseItem="0"/>
    <dataField fld="79" subtotal="count" baseField="0" baseItem="0"/>
    <dataField fld="80" subtotal="count" baseField="0" baseItem="0"/>
    <dataField fld="81" subtotal="count" baseField="0" baseItem="0"/>
    <dataField fld="82" subtotal="count" baseField="0" baseItem="0"/>
    <dataField fld="83" subtotal="count" baseField="0" baseItem="0"/>
    <dataField fld="84" subtotal="count" baseField="0" baseItem="0"/>
    <dataField fld="85" subtotal="count" baseField="0" baseItem="0"/>
    <dataField fld="86" subtotal="count" baseField="0" baseItem="0"/>
    <dataField fld="87" subtotal="count" baseField="0" baseItem="0"/>
    <dataField fld="88" subtotal="count" baseField="0" baseItem="0"/>
    <dataField fld="89" subtotal="count" baseField="0" baseItem="0"/>
    <dataField fld="90" subtotal="count" baseField="0" baseItem="0"/>
    <dataField fld="91" subtotal="count" baseField="0" baseItem="0"/>
    <dataField fld="92" subtotal="count" baseField="0" baseItem="0"/>
    <dataField fld="93" subtotal="count" baseField="0" baseItem="0"/>
    <dataField fld="94" subtotal="count" baseField="0" baseItem="0"/>
    <dataField fld="95" subtotal="count" baseField="0" baseItem="0"/>
    <dataField fld="96" subtotal="count" baseField="0" baseItem="0"/>
    <dataField fld="97" subtotal="count" baseField="0" baseItem="0"/>
    <dataField fld="98" subtotal="count" baseField="0" baseItem="0"/>
  </dataFields>
  <formats count="32">
    <format dxfId="821">
      <pivotArea outline="0" collapsedLevelsAreSubtotals="1" fieldPosition="0"/>
    </format>
    <format dxfId="820">
      <pivotArea type="all" dataOnly="0" outline="0" fieldPosition="0"/>
    </format>
    <format dxfId="819">
      <pivotArea outline="0" collapsedLevelsAreSubtotals="1" fieldPosition="0"/>
    </format>
    <format dxfId="818">
      <pivotArea dataOnly="0" outline="0" fieldPosition="0">
        <references count="1">
          <reference field="4294967294" count="1">
            <x v="23"/>
          </reference>
        </references>
      </pivotArea>
    </format>
    <format dxfId="817">
      <pivotArea dataOnly="0" outline="0" fieldPosition="0">
        <references count="1">
          <reference field="4294967294" count="1">
            <x v="23"/>
          </reference>
        </references>
      </pivotArea>
    </format>
    <format dxfId="816">
      <pivotArea dataOnly="0" outline="0" fieldPosition="0">
        <references count="1">
          <reference field="4294967294" count="1">
            <x v="35"/>
          </reference>
        </references>
      </pivotArea>
    </format>
    <format dxfId="815">
      <pivotArea dataOnly="0" outline="0" fieldPosition="0">
        <references count="1">
          <reference field="4294967294" count="1">
            <x v="35"/>
          </reference>
        </references>
      </pivotArea>
    </format>
    <format dxfId="814">
      <pivotArea dataOnly="0" outline="0" fieldPosition="0">
        <references count="1">
          <reference field="4294967294" count="1">
            <x v="47"/>
          </reference>
        </references>
      </pivotArea>
    </format>
    <format dxfId="813">
      <pivotArea dataOnly="0" outline="0" fieldPosition="0">
        <references count="1">
          <reference field="4294967294" count="1">
            <x v="47"/>
          </reference>
        </references>
      </pivotArea>
    </format>
    <format dxfId="812">
      <pivotArea dataOnly="0" outline="0" fieldPosition="0">
        <references count="1">
          <reference field="4294967294" count="1">
            <x v="59"/>
          </reference>
        </references>
      </pivotArea>
    </format>
    <format dxfId="811">
      <pivotArea dataOnly="0" outline="0" fieldPosition="0">
        <references count="1">
          <reference field="4294967294" count="1">
            <x v="59"/>
          </reference>
        </references>
      </pivotArea>
    </format>
    <format dxfId="810">
      <pivotArea dataOnly="0" outline="0" fieldPosition="0">
        <references count="1">
          <reference field="4294967294" count="1">
            <x v="71"/>
          </reference>
        </references>
      </pivotArea>
    </format>
    <format dxfId="809">
      <pivotArea dataOnly="0" outline="0" fieldPosition="0">
        <references count="1">
          <reference field="4294967294" count="1">
            <x v="71"/>
          </reference>
        </references>
      </pivotArea>
    </format>
    <format dxfId="808">
      <pivotArea dataOnly="0" outline="0" fieldPosition="0">
        <references count="1">
          <reference field="4294967294" count="1">
            <x v="83"/>
          </reference>
        </references>
      </pivotArea>
    </format>
    <format dxfId="807">
      <pivotArea dataOnly="0" outline="0" fieldPosition="0">
        <references count="1">
          <reference field="4294967294" count="1">
            <x v="83"/>
          </reference>
        </references>
      </pivotArea>
    </format>
    <format dxfId="806">
      <pivotArea dataOnly="0" labelOnly="1" outline="0" fieldPosition="0">
        <references count="1">
          <reference field="4294967294" count="1">
            <x v="95"/>
          </reference>
        </references>
      </pivotArea>
    </format>
    <format dxfId="805">
      <pivotArea dataOnly="0" outline="0" fieldPosition="0">
        <references count="1">
          <reference field="4294967294" count="1">
            <x v="107"/>
          </reference>
        </references>
      </pivotArea>
    </format>
    <format dxfId="804">
      <pivotArea dataOnly="0" outline="0" fieldPosition="0">
        <references count="1">
          <reference field="4294967294" count="1">
            <x v="107"/>
          </reference>
        </references>
      </pivotArea>
    </format>
    <format dxfId="803">
      <pivotArea dataOnly="0" outline="0" fieldPosition="0">
        <references count="1">
          <reference field="4294967294" count="1">
            <x v="95"/>
          </reference>
        </references>
      </pivotArea>
    </format>
    <format dxfId="802">
      <pivotArea dataOnly="0" outline="0" fieldPosition="0">
        <references count="1">
          <reference field="4294967294" count="1">
            <x v="11"/>
          </reference>
        </references>
      </pivotArea>
    </format>
    <format dxfId="801">
      <pivotArea dataOnly="0" outline="0" fieldPosition="0">
        <references count="1">
          <reference field="4294967294" count="1">
            <x v="11"/>
          </reference>
        </references>
      </pivotArea>
    </format>
    <format dxfId="800">
      <pivotArea dataOnly="0" outline="0" fieldPosition="0">
        <references count="1">
          <reference field="4294967294" count="1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</reference>
        </references>
      </pivotArea>
    </format>
    <format dxfId="799">
      <pivotArea dataOnly="0" outline="0" fieldPosition="0">
        <references count="1">
          <reference field="4294967294" count="12"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</references>
      </pivotArea>
    </format>
    <format dxfId="798">
      <pivotArea dataOnly="0" outline="0" fieldPosition="0">
        <references count="1">
          <reference field="4294967294" count="12"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</reference>
        </references>
      </pivotArea>
    </format>
    <format dxfId="797">
      <pivotArea dataOnly="0" outline="0" fieldPosition="0">
        <references count="1">
          <reference field="4294967294" count="12"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</reference>
        </references>
      </pivotArea>
    </format>
    <format dxfId="796">
      <pivotArea dataOnly="0" outline="0" fieldPosition="0">
        <references count="1">
          <reference field="4294967294" count="12"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</reference>
        </references>
      </pivotArea>
    </format>
    <format dxfId="795">
      <pivotArea dataOnly="0" outline="0" fieldPosition="0">
        <references count="1">
          <reference field="4294967294" count="12"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</reference>
        </references>
      </pivotArea>
    </format>
    <format dxfId="794">
      <pivotArea dataOnly="0" outline="0" fieldPosition="0">
        <references count="1">
          <reference field="4294967294" count="12"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</reference>
        </references>
      </pivotArea>
    </format>
    <format dxfId="793">
      <pivotArea dataOnly="0" outline="0" fieldPosition="0">
        <references count="1">
          <reference field="4294967294" count="12"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</reference>
        </references>
      </pivotArea>
    </format>
    <format dxfId="792">
      <pivotArea dataOnly="0" outline="0" fieldPosition="0">
        <references count="1">
          <reference field="4294967294" count="12"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</reference>
        </references>
      </pivotArea>
    </format>
    <format dxfId="791">
      <pivotArea collapsedLevelsAreSubtotals="1" fieldPosition="0">
        <references count="2">
          <reference field="4294967294" count="1">
            <x v="95"/>
          </reference>
          <reference field="1" count="1" selected="0">
            <x v="1048832"/>
          </reference>
        </references>
      </pivotArea>
    </format>
    <format dxfId="790">
      <pivotArea grandCol="1" outline="0" collapsedLevelsAreSubtotals="1" fieldPosition="0"/>
    </format>
  </formats>
  <conditionalFormats count="11">
    <conditionalFormat priority="29">
      <pivotAreas count="1">
        <pivotArea type="data" collapsedLevelsAreSubtotals="1" fieldPosition="0">
          <references count="1">
            <reference field="4294967294" count="1">
              <x v="11"/>
            </reference>
          </references>
        </pivotArea>
      </pivotAreas>
    </conditionalFormat>
    <conditionalFormat priority="30">
      <pivotAreas count="1">
        <pivotArea type="data" collapsedLevelsAreSubtotals="1" fieldPosition="0">
          <references count="1">
            <reference field="4294967294" count="1">
              <x v="23"/>
            </reference>
          </references>
        </pivotArea>
      </pivotAreas>
    </conditionalFormat>
    <conditionalFormat priority="31">
      <pivotAreas count="1">
        <pivotArea type="data" collapsedLevelsAreSubtotals="1" fieldPosition="0">
          <references count="1">
            <reference field="4294967294" count="1">
              <x v="35"/>
            </reference>
          </references>
        </pivotArea>
      </pivotAreas>
    </conditionalFormat>
    <conditionalFormat priority="32">
      <pivotAreas count="1">
        <pivotArea type="data" collapsedLevelsAreSubtotals="1" fieldPosition="0">
          <references count="1">
            <reference field="4294967294" count="1">
              <x v="47"/>
            </reference>
          </references>
        </pivotArea>
      </pivotAreas>
    </conditionalFormat>
    <conditionalFormat priority="33">
      <pivotAreas count="1">
        <pivotArea type="data" collapsedLevelsAreSubtotals="1" fieldPosition="0">
          <references count="1">
            <reference field="4294967294" count="1">
              <x v="59"/>
            </reference>
          </references>
        </pivotArea>
      </pivotAreas>
    </conditionalFormat>
    <conditionalFormat priority="34">
      <pivotAreas count="1">
        <pivotArea type="data" collapsedLevelsAreSubtotals="1" fieldPosition="0">
          <references count="1">
            <reference field="4294967294" count="1">
              <x v="71"/>
            </reference>
          </references>
        </pivotArea>
      </pivotAreas>
    </conditionalFormat>
    <conditionalFormat priority="35">
      <pivotAreas count="1">
        <pivotArea type="data" collapsedLevelsAreSubtotals="1" fieldPosition="0">
          <references count="1">
            <reference field="4294967294" count="1">
              <x v="83"/>
            </reference>
          </references>
        </pivotArea>
      </pivotAreas>
    </conditionalFormat>
    <conditionalFormat priority="36">
      <pivotAreas count="1">
        <pivotArea type="data" collapsedLevelsAreSubtotals="1" fieldPosition="0">
          <references count="2">
            <reference field="4294967294" count="1">
              <x v="107"/>
            </reference>
            <reference field="1" count="1" selected="0">
              <x v="1048832"/>
            </reference>
          </references>
        </pivotArea>
      </pivotAreas>
    </conditionalFormat>
    <conditionalFormat priority="37">
      <pivotAreas count="1">
        <pivotArea type="data" collapsedLevelsAreSubtotals="1" fieldPosition="0">
          <references count="2">
            <reference field="4294967294" count="1">
              <x v="95"/>
            </reference>
            <reference field="1" count="1" selected="0">
              <x v="1048832"/>
            </reference>
          </references>
        </pivotArea>
      </pivotAreas>
    </conditionalFormat>
    <conditionalFormat priority="28">
      <pivotAreas count="2">
        <pivotArea type="data" collapsedLevelsAreSubtotals="1" fieldPosition="0">
          <references count="2">
            <reference field="4294967294" count="1">
              <x v="95"/>
            </reference>
            <reference field="1" count="6" selected="0">
              <x v="1048832"/>
              <x v="1048832"/>
              <x v="1048832"/>
              <x v="1048832"/>
              <x v="1048832"/>
              <x v="1048832"/>
            </reference>
          </references>
        </pivotArea>
        <pivotArea type="data" grandCol="1" collapsedLevelsAreSubtotals="1" fieldPosition="0">
          <references count="1">
            <reference field="4294967294" count="1">
              <x v="95"/>
            </reference>
          </references>
        </pivotArea>
      </pivotAreas>
    </conditionalFormat>
    <conditionalFormat priority="27">
      <pivotAreas count="2">
        <pivotArea type="data" collapsedLevelsAreSubtotals="1" fieldPosition="0">
          <references count="2">
            <reference field="4294967294" count="1">
              <x v="107"/>
            </reference>
            <reference field="1" count="6" selected="0">
              <x v="1048832"/>
              <x v="1048832"/>
              <x v="1048832"/>
              <x v="1048832"/>
              <x v="1048832"/>
              <x v="1048832"/>
            </reference>
          </references>
        </pivotArea>
        <pivotArea type="data" grandCol="1" collapsedLevelsAreSubtotals="1" fieldPosition="0">
          <references count="1">
            <reference field="4294967294" count="1">
              <x v="107"/>
            </reference>
          </references>
        </pivotArea>
      </pivotAreas>
    </conditionalFormat>
  </conditionalFormats>
  <pivotHierarchies count="145"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multipleItemSelectionAllowed="1" dragToData="1">
      <members count="2" level="1">
        <member name="[CF].[RPvsTP].&amp;"/>
        <member name=""/>
      </members>
    </pivotHierarchy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 caption="10.Payments with Available Funds"/>
    <pivotHierarchy dragToRow="0" dragToCol="0" dragToPage="0" dragToData="1" caption="11.Payments with Credit Funds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22" showRowHeaders="1" showColHeaders="1" showRowStripes="0" showColStripes="0" showLastColumn="1"/>
  <rowHierarchiesUsage count="1">
    <rowHierarchyUsage hierarchyUsage="-2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CF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9A3C22E-9E27-47D8-B59D-A713B475D71A}" name="PivotTable2" cacheId="137" dataOnRows="1" applyNumberFormats="0" applyBorderFormats="0" applyFontFormats="0" applyPatternFormats="0" applyAlignmentFormats="0" applyWidthHeightFormats="1" dataCaption="Values" grandTotalCaption="Total" tag="5494df88-4ab7-4522-8dc7-688a5ec0f20d" updatedVersion="7" minRefreshableVersion="3" showDrill="0" useAutoFormatting="1" subtotalHiddenItems="1" rowGrandTotals="0" itemPrintTitles="1" createdVersion="7" indent="0" showHeaders="0" outline="1" outlineData="1" multipleFieldFilters="0">
  <location ref="B5:L17" firstHeaderRow="0" firstDataRow="1" firstDataCol="1" rowPageCount="2" colPageCount="1"/>
  <pivotFields count="15">
    <pivotField axis="axisCol" allDrilled="1" subtotalTop="0" showAll="0" dataSourceSort="1" defaultSubtotal="0" defaultAttributeDrillState="1">
      <items count="9">
        <item x="0"/>
        <item n="Week 1" x="1"/>
        <item n="Week 2" x="2"/>
        <item n="Week 3" x="3"/>
        <item n="Week 4" x="4"/>
        <item n="Week 5" x="5"/>
        <item n="Week 6" x="6"/>
        <item n="Week 7" x="7"/>
        <item n="Week 8" x="8"/>
      </items>
    </pivotField>
    <pivotField axis="axisPage" allDrilled="1" subtotalTop="0" showAll="0" dataSourceSort="1" defaultSubtotal="0" defaultAttributeDrillState="1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axis="axisPage" allDrilled="1" subtotalTop="0" showAll="0" dataSourceSort="1" defaultSubtotal="0" defaultAttributeDrillState="1"/>
    <pivotField dataField="1" subtotalTop="0" showAll="0" defaultSubtotal="0"/>
    <pivotField dataField="1" subtotalTop="0" showAll="0" defaultSubtotal="0"/>
  </pivotFields>
  <rowFields count="1">
    <field x="-2"/>
  </rowFields>
  <rowItems count="12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</rowItems>
  <colFields count="1">
    <field x="0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pageFields count="2">
    <pageField fld="1" hier="2" name="[CF].[BU].[All]" cap="All"/>
    <pageField fld="12" hier="7" name="[CF].[RPvsTP].&amp;" cap=""/>
  </pageFields>
  <dataFields count="12">
    <dataField fld="2" subtotal="count" baseField="0" baseItem="0"/>
    <dataField fld="3" subtotal="count" baseField="0" baseItem="0"/>
    <dataField fld="4" subtotal="count" baseField="0" baseItem="0" numFmtId="173"/>
    <dataField fld="5" subtotal="count" baseField="0" baseItem="0"/>
    <dataField fld="6" subtotal="count" baseField="0" baseItem="0"/>
    <dataField fld="7" subtotal="count" baseField="0" baseItem="0" numFmtId="173"/>
    <dataField fld="8" subtotal="count" baseField="0" baseItem="0"/>
    <dataField fld="9" subtotal="count" baseField="0" baseItem="0"/>
    <dataField fld="10" subtotal="count" baseField="0" baseItem="0" numFmtId="173"/>
    <dataField fld="13" subtotal="count" baseField="0" baseItem="0"/>
    <dataField fld="14" subtotal="count" baseField="0" baseItem="0"/>
    <dataField fld="11" subtotal="count" baseField="0" baseItem="4" numFmtId="169"/>
  </dataFields>
  <formats count="15">
    <format dxfId="589">
      <pivotArea dataOnly="0" outline="0" fieldPosition="0">
        <references count="1">
          <reference field="4294967294" count="1">
            <x v="2"/>
          </reference>
        </references>
      </pivotArea>
    </format>
    <format dxfId="588">
      <pivotArea dataOnly="0" outline="0" fieldPosition="0">
        <references count="1">
          <reference field="4294967294" count="1">
            <x v="5"/>
          </reference>
        </references>
      </pivotArea>
    </format>
    <format dxfId="587">
      <pivotArea dataOnly="0" outline="0" fieldPosition="0">
        <references count="1">
          <reference field="4294967294" count="1">
            <x v="8"/>
          </reference>
        </references>
      </pivotArea>
    </format>
    <format dxfId="586">
      <pivotArea dataOnly="0" outline="0" fieldPosition="0">
        <references count="1">
          <reference field="4294967294" count="1">
            <x v="11"/>
          </reference>
        </references>
      </pivotArea>
    </format>
    <format dxfId="585">
      <pivotArea dataOnly="0" outline="0" fieldPosition="0">
        <references count="1">
          <reference field="4294967294" count="1">
            <x v="11"/>
          </reference>
        </references>
      </pivotArea>
    </format>
    <format dxfId="584">
      <pivotArea dataOnly="0" outline="0" fieldPosition="0">
        <references count="1">
          <reference field="4294967294" count="3">
            <x v="2"/>
            <x v="5"/>
            <x v="8"/>
          </reference>
        </references>
      </pivotArea>
    </format>
    <format dxfId="583">
      <pivotArea type="all" dataOnly="0" outline="0" fieldPosition="0"/>
    </format>
    <format dxfId="582">
      <pivotArea outline="0" collapsedLevelsAreSubtotals="1" fieldPosition="0"/>
    </format>
    <format dxfId="581">
      <pivotArea outline="0" fieldPosition="0">
        <references count="1">
          <reference field="4294967294" count="1">
            <x v="11"/>
          </reference>
        </references>
      </pivotArea>
    </format>
    <format dxfId="580">
      <pivotArea dataOnly="0" labelOnly="1" outline="0" fieldPosition="0">
        <references count="1">
          <reference field="1" count="0"/>
        </references>
      </pivotArea>
    </format>
    <format dxfId="579">
      <pivotArea dataOnly="0" labelOnly="1" outline="0" fieldPosition="0">
        <references count="1">
          <reference field="1" count="0"/>
        </references>
      </pivotArea>
    </format>
    <format dxfId="578">
      <pivotArea dataOnly="0" labelOnly="1" outline="0" fieldPosition="0">
        <references count="1">
          <reference field="1" count="0"/>
        </references>
      </pivotArea>
    </format>
    <format dxfId="577">
      <pivotArea outline="0" fieldPosition="0">
        <references count="1">
          <reference field="4294967294" count="1">
            <x v="2"/>
          </reference>
        </references>
      </pivotArea>
    </format>
    <format dxfId="576">
      <pivotArea outline="0" fieldPosition="0">
        <references count="1">
          <reference field="4294967294" count="1">
            <x v="5"/>
          </reference>
        </references>
      </pivotArea>
    </format>
    <format dxfId="575">
      <pivotArea outline="0" fieldPosition="0">
        <references count="1">
          <reference field="4294967294" count="1">
            <x v="8"/>
          </reference>
        </references>
      </pivotArea>
    </format>
  </formats>
  <pivotHierarchies count="14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2" level="1">
        <member name="[CF].[RPvsTP].&amp;"/>
        <member name=""/>
      </members>
    </pivotHierarchy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22" showRowHeaders="1" showColHeaders="1" showRowStripes="0" showColStripes="0" showLastColumn="1"/>
  <rowHierarchiesUsage count="1">
    <rowHierarchyUsage hierarchyUsage="-2"/>
  </rowHierarchiesUsage>
  <colHierarchiesUsage count="1">
    <colHierarchyUsage hierarchyUsage="3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CF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7AC58AA-4ED3-428B-93EB-BF38D60C2F43}" name="PivotTable1" cacheId="131" applyNumberFormats="0" applyBorderFormats="0" applyFontFormats="0" applyPatternFormats="0" applyAlignmentFormats="0" applyWidthHeightFormats="1" dataCaption="Values" grandTotalCaption="Total" tag="d920bb81-1e52-4a71-b2f3-58eaff6acc5b" updatedVersion="7" minRefreshableVersion="3" useAutoFormatting="1" subtotalHiddenItems="1" itemPrintTitles="1" createdVersion="7" indent="0" showHeaders="0" outline="1" outlineData="1" multipleFieldFilters="0">
  <location ref="B24:L43" firstHeaderRow="1" firstDataRow="2" firstDataCol="1" rowPageCount="2" colPageCount="1"/>
  <pivotFields count="7">
    <pivotField axis="axisRow" allDrilled="1" showAll="0" defaultAttributeDrillState="1">
      <items count="6">
        <item x="0"/>
        <item x="1"/>
        <item x="2"/>
        <item x="4"/>
        <item x="3"/>
        <item t="default"/>
      </items>
    </pivotField>
    <pivotField axis="axisRow" allDrilled="1" subtotalTop="0" showAll="0" defaultSubtotal="0">
      <items count="10">
        <item x="0" e="0"/>
        <item x="1" e="0"/>
        <item x="2" e="0"/>
        <item x="3" e="0"/>
        <item x="4" e="0"/>
        <item x="5" e="0"/>
        <item x="6" e="0"/>
        <item x="7" e="0"/>
        <item x="8" e="0"/>
        <item x="9" e="0"/>
      </items>
    </pivotField>
    <pivotField axis="axisRow" allDrilled="1" subtotalTop="0" showAll="0" dataSourceSort="1" defaultSubtotal="0" defaultAttributeDrillState="1">
      <items count="3">
        <item x="0"/>
        <item x="1"/>
        <item x="2"/>
      </items>
    </pivotField>
    <pivotField axis="axisCol" allDrilled="1" subtotalTop="0" showAll="0" dataSourceSort="1" defaultSubtotal="0" defaultAttributeDrillState="1">
      <items count="9">
        <item x="0"/>
        <item n="Week 1" x="1"/>
        <item n="Week 2" x="2"/>
        <item n="Week 3" x="3"/>
        <item n="Week 4" x="4"/>
        <item n="Week 5" x="5"/>
        <item n="Week 6" x="6"/>
        <item n="Week 7" x="7"/>
        <item n="Week 8" x="8"/>
      </items>
    </pivotField>
    <pivotField axis="axisPage" allDrilled="1" subtotalTop="0" showAll="0" dataSourceSort="1" defaultSubtotal="0" defaultAttributeDrillState="1"/>
    <pivotField dataField="1" subtotalTop="0" showAll="0" defaultSubtotal="0"/>
    <pivotField axis="axisPage" allDrilled="1" subtotalTop="0" showAll="0" dataSourceSort="1" defaultSubtotal="0" defaultAttributeDrillState="1"/>
  </pivotFields>
  <rowFields count="3">
    <field x="0"/>
    <field x="1"/>
    <field x="2"/>
  </rowFields>
  <rowItems count="18">
    <i>
      <x/>
    </i>
    <i r="1">
      <x/>
    </i>
    <i r="1">
      <x v="1"/>
    </i>
    <i>
      <x v="1"/>
    </i>
    <i r="1">
      <x/>
    </i>
    <i r="1">
      <x v="2"/>
    </i>
    <i r="1">
      <x v="3"/>
    </i>
    <i r="1">
      <x v="4"/>
    </i>
    <i r="1">
      <x v="5"/>
    </i>
    <i r="1">
      <x v="6"/>
    </i>
    <i r="1">
      <x v="7"/>
    </i>
    <i>
      <x v="2"/>
    </i>
    <i r="1">
      <x v="8"/>
    </i>
    <i>
      <x v="3"/>
    </i>
    <i r="1">
      <x v="9"/>
    </i>
    <i>
      <x v="4"/>
    </i>
    <i r="1">
      <x/>
    </i>
    <i t="grand">
      <x/>
    </i>
  </rowItems>
  <colFields count="1">
    <field x="3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pageFields count="2">
    <pageField fld="4" hier="2" name="[CF].[BU].[All]" cap="All"/>
    <pageField fld="6" hier="7" name="[CF].[RPvsTP].&amp;" cap=""/>
  </pageFields>
  <dataFields count="1">
    <dataField fld="5" subtotal="count" baseField="1" baseItem="11" numFmtId="173"/>
  </dataFields>
  <formats count="35">
    <format dxfId="624">
      <pivotArea type="all" dataOnly="0" outline="0" fieldPosition="0"/>
    </format>
    <format dxfId="623">
      <pivotArea outline="0" collapsedLevelsAreSubtotals="1" fieldPosition="0"/>
    </format>
    <format dxfId="622">
      <pivotArea type="origin" dataOnly="0" labelOnly="1" outline="0" fieldPosition="0"/>
    </format>
    <format dxfId="621">
      <pivotArea type="topRight" dataOnly="0" labelOnly="1" outline="0" fieldPosition="0"/>
    </format>
    <format dxfId="620">
      <pivotArea dataOnly="0" labelOnly="1" fieldPosition="0">
        <references count="1">
          <reference field="0" count="0"/>
        </references>
      </pivotArea>
    </format>
    <format dxfId="619">
      <pivotArea dataOnly="0" labelOnly="1" grandRow="1" outline="0" fieldPosition="0"/>
    </format>
    <format dxfId="618">
      <pivotArea dataOnly="0" labelOnly="1" fieldPosition="0">
        <references count="2">
          <reference field="0" count="1" selected="0">
            <x v="0"/>
          </reference>
          <reference field="1" count="3">
            <x v="1048832"/>
            <x v="1048832"/>
            <x v="1048832"/>
          </reference>
        </references>
      </pivotArea>
    </format>
    <format dxfId="617">
      <pivotArea dataOnly="0" labelOnly="1" fieldPosition="0">
        <references count="2">
          <reference field="0" count="1" selected="0">
            <x v="1048832"/>
          </reference>
          <reference field="1" count="6">
            <x v="0"/>
            <x v="1048832"/>
            <x v="1048832"/>
            <x v="1048832"/>
            <x v="1048832"/>
            <x v="1048832"/>
          </reference>
        </references>
      </pivotArea>
    </format>
    <format dxfId="616">
      <pivotArea dataOnly="0" labelOnly="1" fieldPosition="0">
        <references count="2">
          <reference field="0" count="1" selected="0">
            <x v="1048832"/>
          </reference>
          <reference field="1" count="1">
            <x v="1048832"/>
          </reference>
        </references>
      </pivotArea>
    </format>
    <format dxfId="615">
      <pivotArea dataOnly="0" labelOnly="1" fieldPosition="0">
        <references count="2">
          <reference field="0" count="1" selected="0">
            <x v="1048832"/>
          </reference>
          <reference field="1" count="1">
            <x v="1048832"/>
          </reference>
        </references>
      </pivotArea>
    </format>
    <format dxfId="614">
      <pivotArea dataOnly="0" labelOnly="1" fieldPosition="0">
        <references count="1">
          <reference field="3" count="0"/>
        </references>
      </pivotArea>
    </format>
    <format dxfId="613">
      <pivotArea dataOnly="0" labelOnly="1" grandCol="1" outline="0" fieldPosition="0"/>
    </format>
    <format dxfId="612">
      <pivotArea type="topRight" dataOnly="0" labelOnly="1" outline="0" fieldPosition="0"/>
    </format>
    <format dxfId="611">
      <pivotArea dataOnly="0" labelOnly="1" fieldPosition="0">
        <references count="1">
          <reference field="3" count="0"/>
        </references>
      </pivotArea>
    </format>
    <format dxfId="610">
      <pivotArea dataOnly="0" labelOnly="1" grandCol="1" outline="0" fieldPosition="0"/>
    </format>
    <format dxfId="609">
      <pivotArea type="topRight" dataOnly="0" labelOnly="1" outline="0" fieldPosition="0"/>
    </format>
    <format dxfId="608">
      <pivotArea dataOnly="0" labelOnly="1" fieldPosition="0">
        <references count="1">
          <reference field="3" count="0"/>
        </references>
      </pivotArea>
    </format>
    <format dxfId="607">
      <pivotArea dataOnly="0" labelOnly="1" grandCol="1" outline="0" fieldPosition="0"/>
    </format>
    <format dxfId="606">
      <pivotArea type="topRight" dataOnly="0" labelOnly="1" outline="0" fieldPosition="0"/>
    </format>
    <format dxfId="605">
      <pivotArea dataOnly="0" labelOnly="1" fieldPosition="0">
        <references count="1">
          <reference field="3" count="0"/>
        </references>
      </pivotArea>
    </format>
    <format dxfId="604">
      <pivotArea dataOnly="0" labelOnly="1" grandCol="1" outline="0" fieldPosition="0"/>
    </format>
    <format dxfId="603">
      <pivotArea dataOnly="0" labelOnly="1" outline="0" fieldPosition="0">
        <references count="1">
          <reference field="4" count="0"/>
        </references>
      </pivotArea>
    </format>
    <format dxfId="602">
      <pivotArea dataOnly="0" labelOnly="1" outline="0" fieldPosition="0">
        <references count="1">
          <reference field="4" count="0"/>
        </references>
      </pivotArea>
    </format>
    <format dxfId="601">
      <pivotArea dataOnly="0" labelOnly="1" fieldPosition="0">
        <references count="1">
          <reference field="3" count="0"/>
        </references>
      </pivotArea>
    </format>
    <format dxfId="600">
      <pivotArea dataOnly="0" labelOnly="1" grandCol="1" outline="0" fieldPosition="0"/>
    </format>
    <format dxfId="599">
      <pivotArea dataOnly="0" labelOnly="1" fieldPosition="0">
        <references count="1">
          <reference field="3" count="0"/>
        </references>
      </pivotArea>
    </format>
    <format dxfId="598">
      <pivotArea dataOnly="0" labelOnly="1" grandCol="1" outline="0" fieldPosition="0"/>
    </format>
    <format dxfId="597">
      <pivotArea dataOnly="0" labelOnly="1" fieldPosition="0">
        <references count="1">
          <reference field="3" count="0"/>
        </references>
      </pivotArea>
    </format>
    <format dxfId="596">
      <pivotArea dataOnly="0" labelOnly="1" grandCol="1" outline="0" fieldPosition="0"/>
    </format>
    <format dxfId="595">
      <pivotArea outline="0" collapsedLevelsAreSubtotals="1" fieldPosition="0">
        <references count="1">
          <reference field="3" count="1" selected="0">
            <x v="8"/>
          </reference>
        </references>
      </pivotArea>
    </format>
    <format dxfId="594">
      <pivotArea dataOnly="0" labelOnly="1" fieldPosition="0">
        <references count="1">
          <reference field="3" count="1">
            <x v="8"/>
          </reference>
        </references>
      </pivotArea>
    </format>
    <format dxfId="593">
      <pivotArea dataOnly="0" labelOnly="1" outline="0" fieldPosition="0">
        <references count="1">
          <reference field="4" count="0"/>
        </references>
      </pivotArea>
    </format>
    <format dxfId="592">
      <pivotArea dataOnly="0" labelOnly="1" fieldPosition="0">
        <references count="1">
          <reference field="3" count="0"/>
        </references>
      </pivotArea>
    </format>
    <format dxfId="591">
      <pivotArea dataOnly="0" labelOnly="1" grandCol="1" outline="0" fieldPosition="0"/>
    </format>
    <format dxfId="590">
      <pivotArea outline="0" fieldPosition="0">
        <references count="1">
          <reference field="4294967294" count="1">
            <x v="0"/>
          </reference>
        </references>
      </pivotArea>
    </format>
  </formats>
  <conditionalFormats count="1">
    <conditionalFormat priority="1">
      <pivotAreas count="1">
        <pivotArea grandRow="1" fieldPosition="0"/>
      </pivotAreas>
    </conditionalFormat>
  </conditionalFormats>
  <pivotHierarchies count="14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2" level="1">
        <member name="[CF].[RPvsTP].&amp;"/>
        <member name=""/>
      </members>
    </pivotHierarchy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22" showRowHeaders="1" showColHeaders="1" showRowStripes="0" showColStripes="0" showLastColumn="1"/>
  <rowHierarchiesUsage count="3">
    <rowHierarchyUsage hierarchyUsage="6"/>
    <rowHierarchyUsage hierarchyUsage="4"/>
    <rowHierarchyUsage hierarchyUsage="5"/>
  </rowHierarchiesUsage>
  <colHierarchiesUsage count="1">
    <colHierarchyUsage hierarchyUsage="3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CF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927DC10-7CEA-4C87-A7CE-23F28C0CD63A}" name="PivotTable1" cacheId="140" applyNumberFormats="0" applyBorderFormats="0" applyFontFormats="0" applyPatternFormats="0" applyAlignmentFormats="0" applyWidthHeightFormats="1" dataCaption="Values" grandTotalCaption="Total" tag="8fe642e8-6cf7-4858-9ec9-8ca4a5821389" updatedVersion="7" minRefreshableVersion="3" showDrill="0" useAutoFormatting="1" subtotalHiddenItems="1" rowGrandTotals="0" itemPrintTitles="1" createdVersion="7" indent="0" showHeaders="0" outline="1" outlineData="1" multipleFieldFilters="0">
  <location ref="M56:O65" firstHeaderRow="0" firstDataRow="1" firstDataCol="1" rowPageCount="1" colPageCount="1"/>
  <pivotFields count="4">
    <pivotField axis="axisRow" allDrilled="1" subtotalTop="0" showAll="0" dataSourceSort="1" defaultSubtotal="0" defaultAttributeDrillState="1">
      <items count="9">
        <item x="0"/>
        <item n="Week 1" x="1"/>
        <item n="Week 2" x="2"/>
        <item n="Week 3" x="3"/>
        <item n="Week 4" x="4"/>
        <item n="Week 5" x="5"/>
        <item n="Week 6" x="6"/>
        <item n="Week 7" x="7"/>
        <item n="Week 8" x="8"/>
      </items>
    </pivotField>
    <pivotField dataField="1" subtotalTop="0" showAll="0" defaultSubtotal="0"/>
    <pivotField dataField="1" subtotalTop="0" showAll="0" defaultSubtotal="0"/>
    <pivotField axis="axisPage" allDrilled="1" subtotalTop="0" showAll="0" dataSourceSort="1" defaultSubtotal="0" defaultAttributeDrillState="1"/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</rowItems>
  <colFields count="1">
    <field x="-2"/>
  </colFields>
  <colItems count="2">
    <i>
      <x/>
    </i>
    <i i="1">
      <x v="1"/>
    </i>
  </colItems>
  <pageFields count="1">
    <pageField fld="3" hier="7" name="[CF].[RPvsTP].&amp;" cap=""/>
  </pageFields>
  <dataFields count="2">
    <dataField fld="1" subtotal="count" baseField="0" baseItem="0"/>
    <dataField fld="2" subtotal="count" baseField="0" baseItem="0"/>
  </dataFields>
  <formats count="1">
    <format dxfId="574">
      <pivotArea outline="0" collapsedLevelsAreSubtotals="1" fieldPosition="0"/>
    </format>
  </formats>
  <pivotHierarchies count="145"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multipleItemSelectionAllowed="1" dragToData="1">
      <members count="2" level="1">
        <member name="[CF].[RPvsTP].&amp;"/>
        <member name=""/>
      </members>
    </pivotHierarchy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 caption="10.Payments with Available Funds"/>
    <pivotHierarchy dragToRow="0" dragToCol="0" dragToPage="0" dragToData="1" caption="11.Payments with Credit Funds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22" showRowHeaders="1" showColHeaders="1" showRowStripes="0" showColStripes="0" showLastColumn="1"/>
  <rowHierarchiesUsage count="1">
    <rowHierarchyUsage hierarchyUsage="3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CF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E9EC78F-5ACD-42E3-B695-DEF4D59C4676}" name="PivotTable1" cacheId="0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compact="0" compactData="0" multipleFieldFilters="0">
  <location ref="M2:O4" firstHeaderRow="1" firstDataRow="1" firstDataCol="3"/>
  <pivotFields count="21">
    <pivotField compact="0" outline="0" showAll="0"/>
    <pivotField compact="0" outline="0" showAll="0"/>
    <pivotField axis="axisRow" compact="0" outline="0" showAll="0" defaultSubtotal="0">
      <items count="81">
        <item m="1" x="33"/>
        <item m="1" x="74"/>
        <item m="1" x="68"/>
        <item m="1" x="70"/>
        <item m="1" x="3"/>
        <item m="1" x="5"/>
        <item m="1" x="25"/>
        <item m="1" x="28"/>
        <item m="1" x="79"/>
        <item m="1" x="61"/>
        <item m="1" x="1"/>
        <item m="1" x="31"/>
        <item m="1" x="42"/>
        <item m="1" x="7"/>
        <item m="1" x="52"/>
        <item m="1" x="72"/>
        <item m="1" x="69"/>
        <item m="1" x="49"/>
        <item m="1" x="55"/>
        <item m="1" x="80"/>
        <item m="1" x="20"/>
        <item m="1" x="77"/>
        <item m="1" x="29"/>
        <item m="1" x="22"/>
        <item m="1" x="58"/>
        <item m="1" x="19"/>
        <item m="1" x="17"/>
        <item m="1" x="34"/>
        <item m="1" x="78"/>
        <item m="1" x="37"/>
        <item m="1" x="38"/>
        <item m="1" x="76"/>
        <item m="1" x="13"/>
        <item m="1" x="48"/>
        <item m="1" x="59"/>
        <item m="1" x="2"/>
        <item m="1" x="51"/>
        <item m="1" x="30"/>
        <item m="1" x="14"/>
        <item m="1" x="53"/>
        <item m="1" x="8"/>
        <item m="1" x="45"/>
        <item m="1" x="32"/>
        <item m="1" x="23"/>
        <item m="1" x="40"/>
        <item m="1" x="65"/>
        <item m="1" x="36"/>
        <item m="1" x="71"/>
        <item m="1" x="54"/>
        <item m="1" x="56"/>
        <item m="1" x="6"/>
        <item x="0"/>
        <item m="1" x="67"/>
        <item m="1" x="62"/>
        <item m="1" x="60"/>
        <item m="1" x="9"/>
        <item m="1" x="75"/>
        <item m="1" x="47"/>
        <item m="1" x="4"/>
        <item m="1" x="27"/>
        <item m="1" x="16"/>
        <item m="1" x="15"/>
        <item m="1" x="43"/>
        <item m="1" x="18"/>
        <item m="1" x="66"/>
        <item m="1" x="46"/>
        <item m="1" x="50"/>
        <item m="1" x="44"/>
        <item m="1" x="12"/>
        <item m="1" x="26"/>
        <item m="1" x="64"/>
        <item m="1" x="39"/>
        <item m="1" x="63"/>
        <item m="1" x="41"/>
        <item m="1" x="21"/>
        <item m="1" x="10"/>
        <item m="1" x="35"/>
        <item m="1" x="57"/>
        <item m="1" x="11"/>
        <item m="1" x="73"/>
        <item m="1" x="24"/>
      </items>
    </pivotField>
    <pivotField compact="0" outline="0" showAll="0"/>
    <pivotField compact="0" outline="0" showAll="0"/>
    <pivotField compact="0" numFmtId="14" outline="0" showAll="0"/>
    <pivotField compact="0" outline="0" showAll="0"/>
    <pivotField compact="0" outline="0" showAll="0"/>
    <pivotField compact="0" numFmtId="166" outline="0" showAll="0"/>
    <pivotField compact="0" numFmtId="166" outline="0" showAll="0"/>
    <pivotField axis="axisRow" compact="0" outline="0" showAll="0" defaultSubtotal="0">
      <items count="6">
        <item m="1" x="5"/>
        <item m="1" x="3"/>
        <item m="1" x="1"/>
        <item m="1" x="2"/>
        <item m="1" x="4"/>
        <item x="0"/>
      </items>
    </pivotField>
    <pivotField compact="0" numFmtId="14" outline="0" showAll="0"/>
    <pivotField compact="0" numFmtId="14" outline="0" showAll="0"/>
    <pivotField compact="0" numFmtId="2" outline="0" showAll="0"/>
    <pivotField compact="0" outline="0" showAll="0"/>
    <pivotField compact="0" outline="0" showAll="0"/>
    <pivotField axis="axisRow" compact="0" outline="0" showAll="0">
      <items count="3">
        <item m="1" x="1"/>
        <item x="0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</pivotFields>
  <rowFields count="3">
    <field x="2"/>
    <field x="10"/>
    <field x="16"/>
  </rowFields>
  <rowItems count="2">
    <i>
      <x v="51"/>
      <x v="5"/>
      <x v="1"/>
    </i>
    <i t="grand">
      <x/>
    </i>
  </rowItems>
  <colItems count="1">
    <i/>
  </colItems>
  <pivotTableStyleInfo name="PivotStyleLight2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DF827041-2551-49CE-85B1-984463DA244E}" autoFormatId="16" applyNumberFormats="0" applyBorderFormats="0" applyFontFormats="0" applyPatternFormats="0" applyAlignmentFormats="0" applyWidthHeightFormats="0">
  <queryTableRefresh nextId="39" unboundColumnsRight="8">
    <queryTableFields count="21">
      <queryTableField id="1" name="Source.Name" tableColumnId="1"/>
      <queryTableField id="2" name="Контрагент" tableColumnId="2"/>
      <queryTableField id="3" name="Основание" tableColumnId="3"/>
      <queryTableField id="4" name="Допълнително основание" tableColumnId="4"/>
      <queryTableField id="5" name="Дата" tableColumnId="5"/>
      <queryTableField id="6" name="Дата на падеж" tableColumnId="6"/>
      <queryTableField id="7" name="Валута" tableColumnId="7"/>
      <queryTableField id="8" name="Очакван или докуминтиран разход" tableColumnId="8"/>
      <queryTableField id="9" name="Сума във Валута" tableColumnId="9"/>
      <queryTableField id="10" name="В евро остатък за плащане" tableColumnId="10"/>
      <queryTableField id="28" name="BU" tableColumnId="28"/>
      <queryTableField id="18" name="TODAY" tableColumnId="18"/>
      <queryTableField id="26" name="Monday" tableColumnId="26"/>
      <queryTableField id="27" dataBound="0" tableColumnId="27"/>
      <queryTableField id="30" dataBound="0" tableColumnId="11"/>
      <queryTableField id="31" dataBound="0" tableColumnId="12"/>
      <queryTableField id="32" dataBound="0" tableColumnId="13"/>
      <queryTableField id="33" dataBound="0" tableColumnId="14"/>
      <queryTableField id="34" dataBound="0" tableColumnId="15"/>
      <queryTableField id="35" dataBound="0" tableColumnId="16"/>
      <queryTableField id="37" dataBound="0" tableColumnId="1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0E08092-1D10-4527-B053-4F9975FB60C8}" name="ICF" displayName="ICF" ref="B2:O2064" totalsRowShown="0" headerRowDxfId="573" dataDxfId="571" headerRowBorderDxfId="572" tableBorderDxfId="570">
  <autoFilter ref="B2:O2064" xr:uid="{584EF95E-FC56-4AD7-BE7F-93A8FBAF896B}"/>
  <tableColumns count="14">
    <tableColumn id="1" xr3:uid="{067D2F48-915B-435B-B204-2381686E0D33}" name="Source.Name" dataDxfId="569"/>
    <tableColumn id="2" xr3:uid="{D69C6C8A-919C-4456-8C78-DC56C73347D2}" name="Контрагент" dataDxfId="568"/>
    <tableColumn id="3" xr3:uid="{D155D903-2EA1-42A8-A25A-C865C397BAB0}" name="Дата на падеж" dataDxfId="567"/>
    <tableColumn id="4" xr3:uid="{27B54509-30FF-4AE3-B77F-D53AF87E08D5}" name="Валута" dataDxfId="566"/>
    <tableColumn id="5" xr3:uid="{D7AB087C-AC64-4035-BAFC-927128B73917}" name="Сума във Валута" dataDxfId="565"/>
    <tableColumn id="6" xr3:uid="{CC2855E9-39E1-46FB-9341-B113744CF77A}" name="В евро остатък за плащане" dataDxfId="564"/>
    <tableColumn id="7" xr3:uid="{78E4564F-5634-46D2-BF1D-F2C9CA805C86}" name="BU" dataDxfId="563"/>
    <tableColumn id="8" xr3:uid="{423E8B42-0A2F-4BEF-B670-3106E3955DCD}" name="TODAY" dataDxfId="562"/>
    <tableColumn id="9" xr3:uid="{9AED00E4-BAF2-409A-A99A-979205592B98}" name="Monday" dataDxfId="561">
      <calculatedColumnFormula>$J$1</calculatedColumnFormula>
    </tableColumn>
    <tableColumn id="10" xr3:uid="{6B8BF2E4-3CDC-41DB-A166-4187E51D4496}" name="WEEK" dataDxfId="560">
      <calculatedColumnFormula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calculatedColumnFormula>
    </tableColumn>
    <tableColumn id="11" xr3:uid="{FB0E69CA-1199-4946-96C2-02A43C390242}" name="GROUP" dataDxfId="559"/>
    <tableColumn id="12" xr3:uid="{9B42CC4F-B4AA-4359-85A7-5594981772EB}" name="SUBGROUP" dataDxfId="558"/>
    <tableColumn id="13" xr3:uid="{3679B673-95AE-4C88-A09F-4386C36739F2}" name="TYPE" dataDxfId="557"/>
    <tableColumn id="14" xr3:uid="{41E9FBCF-D809-4BDA-8241-DC9D9A58EC8A}" name="RPvsTP" dataDxfId="556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5AE1514-BE29-402A-A5D6-0CEB89DC6E82}" name="OCF" displayName="OCF" ref="B2:V169" tableType="queryTable" totalsRowShown="0" headerRowDxfId="555" dataDxfId="554">
  <autoFilter ref="B2:V169" xr:uid="{B5AE1514-BE29-402A-A5D6-0CEB89DC6E82}"/>
  <sortState xmlns:xlrd2="http://schemas.microsoft.com/office/spreadsheetml/2017/richdata2" ref="B3:V169">
    <sortCondition descending="1" ref="K2:K169"/>
  </sortState>
  <tableColumns count="21">
    <tableColumn id="1" xr3:uid="{B1EA2C49-82B7-415D-BFC8-170EA1118823}" uniqueName="1" name="Source.Name" queryTableFieldId="1" dataDxfId="553"/>
    <tableColumn id="2" xr3:uid="{43EC9550-68FD-4304-808F-CB4B36EA9FCF}" uniqueName="2" name="Контрагент" queryTableFieldId="2" dataDxfId="552"/>
    <tableColumn id="3" xr3:uid="{3EBAAD32-2120-4891-910D-D231770F0DC5}" uniqueName="3" name="Основание" queryTableFieldId="3" dataDxfId="551"/>
    <tableColumn id="4" xr3:uid="{95779338-9DFC-41A3-BD29-0CC20DCCBACA}" uniqueName="4" name="Допълнително основание" queryTableFieldId="4" dataDxfId="550"/>
    <tableColumn id="5" xr3:uid="{2C17A269-2A57-4FC6-9B69-FCB47CAB447E}" uniqueName="5" name="Дата" queryTableFieldId="5" dataDxfId="549"/>
    <tableColumn id="6" xr3:uid="{8ECBC20A-9AAB-4C5F-8FDC-B991D2887846}" uniqueName="6" name="Дата на падеж" queryTableFieldId="6" dataDxfId="548"/>
    <tableColumn id="7" xr3:uid="{A960BE9B-11A6-48A0-83DC-94403563FD1F}" uniqueName="7" name="Валута" queryTableFieldId="7" dataDxfId="547"/>
    <tableColumn id="8" xr3:uid="{ECA09E96-2381-414A-9DE6-F2C703AED6F7}" uniqueName="8" name="Очакван или докуминтиран разход" queryTableFieldId="8" dataDxfId="546"/>
    <tableColumn id="9" xr3:uid="{EBF2A902-4DB7-4164-ACC9-9E07055FBCC3}" uniqueName="9" name="Сума във Валута" queryTableFieldId="9" dataDxfId="545"/>
    <tableColumn id="10" xr3:uid="{09F82440-FCD2-42AB-B4C6-04E2DB4AD6DB}" uniqueName="10" name="В евро остатък за плащане" queryTableFieldId="10" dataDxfId="544"/>
    <tableColumn id="28" xr3:uid="{9EDA757B-81C3-49D6-A3CB-C17A6E0AB8D4}" uniqueName="28" name="BU" queryTableFieldId="28" dataDxfId="543"/>
    <tableColumn id="18" xr3:uid="{72FEAE5F-ACC4-4CDA-90EF-9418D30FB9B4}" uniqueName="18" name="TODAY" queryTableFieldId="18" dataDxfId="542"/>
    <tableColumn id="26" xr3:uid="{845F4B46-1DEF-44A6-95AE-1941D0BFF245}" uniqueName="26" name="Monday" queryTableFieldId="26" dataDxfId="541"/>
    <tableColumn id="27" xr3:uid="{0808FCFC-0399-4341-A01B-AF3BCA93B498}" uniqueName="27" name="WEEK" queryTableFieldId="27" dataDxfId="540"/>
    <tableColumn id="11" xr3:uid="{D8C86C21-A6AF-4A6D-A053-E043BABD7A74}" uniqueName="11" name="GROUP" queryTableFieldId="30" dataDxfId="539"/>
    <tableColumn id="12" xr3:uid="{45BD8392-055D-495D-ABBC-7C47B5B9FE68}" uniqueName="12" name="SUBGROUP" queryTableFieldId="31" dataDxfId="538"/>
    <tableColumn id="13" xr3:uid="{3DD402A1-20F0-45A3-884E-47D5E53CF251}" uniqueName="13" name="TYPE" queryTableFieldId="32" dataDxfId="537"/>
    <tableColumn id="14" xr3:uid="{6D131EA0-0298-42DF-B6D3-B9A3EC7AF2A3}" uniqueName="14" name="Week adjusments" queryTableFieldId="33" dataDxfId="536"/>
    <tableColumn id="15" xr3:uid="{D7AD6E24-87CC-490A-8C71-19AB7996DDDA}" uniqueName="15" name="RPvsTP" queryTableFieldId="34" dataDxfId="535"/>
    <tableColumn id="16" xr3:uid="{D7191A78-9C14-462A-A674-9F2D3241738B}" uniqueName="16" name="Available Funds" queryTableFieldId="35" dataDxfId="534"/>
    <tableColumn id="19" xr3:uid="{7C7E214F-8E93-4D67-9D15-C7715C285F81}" uniqueName="19" name="Credit Funds" queryTableFieldId="37" dataDxfId="533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0757C80-7D0E-4B3B-A806-75EC5EB52600}" name="Payments_Add" displayName="Payments_Add" ref="B2:U184" totalsRowShown="0">
  <autoFilter ref="B2:U184" xr:uid="{60757C80-7D0E-4B3B-A806-75EC5EB52600}"/>
  <sortState xmlns:xlrd2="http://schemas.microsoft.com/office/spreadsheetml/2017/richdata2" ref="B3:U71">
    <sortCondition ref="L2:L71"/>
  </sortState>
  <tableColumns count="20">
    <tableColumn id="1" xr3:uid="{7D752D08-3349-41CE-A1D8-92104FC50264}" name="Source.Name" dataDxfId="532">
      <calculatedColumnFormula>Payments_Add[[#This Row],[BU]]</calculatedColumnFormula>
    </tableColumn>
    <tableColumn id="2" xr3:uid="{8B6DE31A-33BF-4C06-AF3A-69F9CCCF7EC0}" name="Контрагент"/>
    <tableColumn id="3" xr3:uid="{D2E2114D-A280-4221-84ED-8F0B6135AD8F}" name="Основание" dataDxfId="531"/>
    <tableColumn id="4" xr3:uid="{4A927AF2-0856-4BC9-ADC0-05071B7214CE}" name="Допълнително основание"/>
    <tableColumn id="5" xr3:uid="{6B360C04-1D97-4907-87DE-738BE43C9D6A}" name="Дата" dataDxfId="530"/>
    <tableColumn id="6" xr3:uid="{299C421B-534D-40B9-AC8F-6A8FE74EEA3E}" name="Дата на падеж" dataDxfId="529"/>
    <tableColumn id="7" xr3:uid="{A19ED813-79F7-415C-B997-4771D1C1473D}" name="Валута"/>
    <tableColumn id="8" xr3:uid="{6131B31E-5056-45BE-8259-D3FDFCCF2341}" name="Очакван или докуминтиран разход"/>
    <tableColumn id="9" xr3:uid="{BCE696A9-746D-4F86-85F3-FB93EACAFCCA}" name="Сума във Валута"/>
    <tableColumn id="10" xr3:uid="{64E72E02-F0F8-410E-A8A8-31148B85DED4}" name="В евро остатък за плащане" dataDxfId="528"/>
    <tableColumn id="11" xr3:uid="{163DFB57-17DF-400A-8268-DB4456A126C3}" name="BU"/>
    <tableColumn id="12" xr3:uid="{037ECDEB-AEF4-45A3-B99F-480D109484B4}" name="TODAY"/>
    <tableColumn id="13" xr3:uid="{2D6EE1AA-A2B7-4A6A-AE93-7A1B91C04EF9}" name="Monday" dataDxfId="527">
      <calculatedColumnFormula>$N$1</calculatedColumnFormula>
    </tableColumn>
    <tableColumn id="14" xr3:uid="{00D9C190-FCA5-42CC-A56A-86E7D2F15621}" name="WEEK" dataDxfId="526">
      <calculatedColumnFormula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calculatedColumnFormula>
    </tableColumn>
    <tableColumn id="15" xr3:uid="{9D994B21-5081-4F34-9A70-30424684DBC4}" name="GROUP" dataDxfId="525"/>
    <tableColumn id="16" xr3:uid="{A33DC28F-C151-4E3E-87D8-B281A122EF65}" name="SUBGROUP" dataDxfId="524"/>
    <tableColumn id="17" xr3:uid="{2F1F7FD5-C102-4B17-9A63-DDD238EC0FC7}" name="TYPE"/>
    <tableColumn id="19" xr3:uid="{709D3B42-1178-4893-B323-6846058A4CF9}" name="RPvsTP"/>
    <tableColumn id="20" xr3:uid="{F25777B4-FDF0-4717-B504-5B23F20C5D92}" name="Available Funds"/>
    <tableColumn id="21" xr3:uid="{0E1AEEF9-414A-4418-A47A-8E4B261615D2}" name="Credit Funds"/>
  </tableColumns>
  <tableStyleInfo name="TableStyleLight1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8524F62-7EC9-416A-AC22-E6FA667FEDF3}" name="Payments_mapping" displayName="Payments_mapping" ref="B2:E87" totalsRowShown="0">
  <autoFilter ref="B2:E87" xr:uid="{B8524F62-7EC9-416A-AC22-E6FA667FEDF3}">
    <filterColumn colId="1">
      <filters>
        <filter val="Materials"/>
      </filters>
    </filterColumn>
  </autoFilter>
  <tableColumns count="4">
    <tableColumn id="1" xr3:uid="{3F000C52-5E47-4498-9DF6-7706A662D3C2}" name="Основание"/>
    <tableColumn id="3" xr3:uid="{318AB5F9-9D2C-43DF-9EE3-8785E0787CE5}" name="GROUP" dataDxfId="523"/>
    <tableColumn id="4" xr3:uid="{FFBD8335-6596-4245-BF7F-05853D49CDAE}" name="SUBGROUP" dataDxfId="522"/>
    <tableColumn id="5" xr3:uid="{36EB989A-A833-4169-ADDA-0812A53C373D}" name="TYPE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5.xml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7E91F-FF6F-4F9A-AFDB-70F6EF4C2B99}">
  <sheetPr codeName="Sheet1">
    <tabColor rgb="FFC00000"/>
  </sheetPr>
  <dimension ref="B2:W174"/>
  <sheetViews>
    <sheetView showGridLines="0" tabSelected="1" zoomScale="80" zoomScaleNormal="80" workbookViewId="0">
      <pane ySplit="5" topLeftCell="A6" activePane="bottomLeft" state="frozen"/>
      <selection pane="bottomLeft" activeCell="R28" sqref="R28"/>
    </sheetView>
  </sheetViews>
  <sheetFormatPr baseColWidth="10" defaultColWidth="9.140625" defaultRowHeight="15" outlineLevelCol="1" x14ac:dyDescent="0.25"/>
  <cols>
    <col min="1" max="1" width="2.7109375" customWidth="1"/>
    <col min="2" max="2" width="55.28515625" bestFit="1" customWidth="1"/>
    <col min="3" max="3" width="12.140625" bestFit="1" customWidth="1"/>
    <col min="4" max="4" width="9.85546875" bestFit="1" customWidth="1"/>
    <col min="5" max="5" width="8.42578125" bestFit="1" customWidth="1"/>
    <col min="6" max="6" width="8.7109375" bestFit="1" customWidth="1"/>
    <col min="7" max="8" width="10.5703125" bestFit="1" customWidth="1"/>
    <col min="9" max="9" width="10.28515625" bestFit="1" customWidth="1"/>
    <col min="10" max="10" width="12" customWidth="1"/>
    <col min="11" max="11" width="49.42578125" bestFit="1" customWidth="1"/>
    <col min="12" max="12" width="10.5703125" bestFit="1" customWidth="1"/>
    <col min="13" max="13" width="9.85546875" bestFit="1" customWidth="1"/>
    <col min="14" max="14" width="8.42578125" bestFit="1" customWidth="1"/>
    <col min="15" max="15" width="8.7109375" bestFit="1" customWidth="1"/>
    <col min="16" max="17" width="10.5703125" bestFit="1" customWidth="1"/>
    <col min="18" max="18" width="10.28515625" bestFit="1" customWidth="1"/>
    <col min="19" max="19" width="11.7109375" bestFit="1" customWidth="1"/>
    <col min="20" max="20" width="17.42578125" hidden="1" customWidth="1" outlineLevel="1"/>
    <col min="21" max="21" width="12.140625" hidden="1" customWidth="1" outlineLevel="1"/>
    <col min="22" max="22" width="14.42578125" hidden="1" customWidth="1" outlineLevel="1"/>
    <col min="23" max="23" width="36.140625" bestFit="1" customWidth="1" collapsed="1"/>
    <col min="24" max="24" width="29.42578125" bestFit="1" customWidth="1"/>
    <col min="25" max="25" width="41.140625" bestFit="1" customWidth="1"/>
    <col min="26" max="30" width="9.7109375" bestFit="1" customWidth="1"/>
    <col min="31" max="31" width="11.28515625" bestFit="1" customWidth="1"/>
    <col min="32" max="32" width="9.7109375" bestFit="1" customWidth="1"/>
    <col min="33" max="33" width="11.28515625" bestFit="1" customWidth="1"/>
    <col min="34" max="34" width="9.7109375" bestFit="1" customWidth="1"/>
    <col min="35" max="35" width="11.7109375" bestFit="1" customWidth="1"/>
  </cols>
  <sheetData>
    <row r="2" spans="2:22" x14ac:dyDescent="0.25">
      <c r="K2" s="171" t="s">
        <v>0</v>
      </c>
      <c r="L2" s="165" t="s" vm="1">
        <v>322</v>
      </c>
    </row>
    <row r="3" spans="2:22" ht="15.75" thickBot="1" x14ac:dyDescent="0.3">
      <c r="B3" s="223" t="s">
        <v>0</v>
      </c>
      <c r="C3" s="170" t="s" vm="1">
        <v>322</v>
      </c>
    </row>
    <row r="4" spans="2:22" ht="15.75" thickBot="1" x14ac:dyDescent="0.3">
      <c r="B4" s="30" t="s">
        <v>1</v>
      </c>
      <c r="K4" s="199" t="s">
        <v>1</v>
      </c>
      <c r="M4" s="192"/>
      <c r="N4" s="193"/>
      <c r="O4" s="193"/>
      <c r="P4" s="180"/>
    </row>
    <row r="5" spans="2:22" ht="15.75" thickBot="1" x14ac:dyDescent="0.3">
      <c r="B5" s="170"/>
      <c r="C5" s="170" t="s">
        <v>1120</v>
      </c>
      <c r="D5" s="170" t="s">
        <v>339</v>
      </c>
      <c r="E5" s="170" t="s">
        <v>1191</v>
      </c>
      <c r="F5" s="170" t="s">
        <v>1168</v>
      </c>
      <c r="G5" s="170" t="s">
        <v>2</v>
      </c>
      <c r="J5" s="46"/>
      <c r="L5" s="194" t="s">
        <v>1120</v>
      </c>
      <c r="M5" s="195" t="s">
        <v>339</v>
      </c>
      <c r="N5" s="195" t="s">
        <v>1191</v>
      </c>
      <c r="O5" s="196" t="s">
        <v>1168</v>
      </c>
      <c r="P5" s="197" t="s">
        <v>2</v>
      </c>
      <c r="U5" s="81" t="s">
        <v>41</v>
      </c>
      <c r="V5" s="80" t="s">
        <v>57</v>
      </c>
    </row>
    <row r="6" spans="2:22" x14ac:dyDescent="0.25">
      <c r="B6" s="190" t="s">
        <v>315</v>
      </c>
      <c r="C6" s="232">
        <v>120330</v>
      </c>
      <c r="D6" s="233">
        <v>792503.93733944837</v>
      </c>
      <c r="E6" s="233"/>
      <c r="F6" s="233"/>
      <c r="G6" s="244">
        <v>912833.93733944837</v>
      </c>
      <c r="J6" s="45"/>
      <c r="K6" s="220" t="s">
        <v>320</v>
      </c>
      <c r="L6" s="205">
        <v>-346740.0172375128</v>
      </c>
      <c r="M6" s="205">
        <v>754583.44804281229</v>
      </c>
      <c r="N6" s="205">
        <v>-1590.2140672782875</v>
      </c>
      <c r="O6" s="205">
        <v>-917.43119266055044</v>
      </c>
      <c r="P6" s="205">
        <v>405335.78554536059</v>
      </c>
      <c r="U6" s="98"/>
      <c r="V6" s="10"/>
    </row>
    <row r="7" spans="2:22" x14ac:dyDescent="0.25">
      <c r="B7" s="191" t="s">
        <v>314</v>
      </c>
      <c r="C7" s="235">
        <v>372189.15556574933</v>
      </c>
      <c r="D7" s="236">
        <v>37920.489296636086</v>
      </c>
      <c r="E7" s="236">
        <v>1590.2140672782875</v>
      </c>
      <c r="F7" s="236">
        <v>917.43119266055044</v>
      </c>
      <c r="G7" s="245">
        <v>412617.29012232419</v>
      </c>
      <c r="J7" s="45"/>
      <c r="K7" s="220" t="s">
        <v>7</v>
      </c>
      <c r="L7" s="205"/>
      <c r="M7" s="205"/>
      <c r="N7" s="205"/>
      <c r="O7" s="205"/>
      <c r="P7" s="205"/>
      <c r="U7" s="98"/>
      <c r="V7" s="10"/>
    </row>
    <row r="8" spans="2:22" x14ac:dyDescent="0.25">
      <c r="B8" s="191" t="s">
        <v>313</v>
      </c>
      <c r="C8" s="235">
        <v>-251859.15556574933</v>
      </c>
      <c r="D8" s="236">
        <v>754583.44804281229</v>
      </c>
      <c r="E8" s="236">
        <v>-1590.2140672782875</v>
      </c>
      <c r="F8" s="236">
        <v>-917.43119266055044</v>
      </c>
      <c r="G8" s="245">
        <v>500216.64721712418</v>
      </c>
      <c r="J8" s="45"/>
      <c r="K8" s="221" t="s">
        <v>4</v>
      </c>
      <c r="L8" s="219"/>
      <c r="M8" s="219">
        <v>96670.38400611619</v>
      </c>
      <c r="N8" s="219">
        <v>6055.0458715596333</v>
      </c>
      <c r="O8" s="219"/>
      <c r="P8" s="219">
        <v>102725.42987767582</v>
      </c>
      <c r="U8" s="98"/>
      <c r="V8" s="10"/>
    </row>
    <row r="9" spans="2:22" x14ac:dyDescent="0.25">
      <c r="B9" s="191" t="s">
        <v>312</v>
      </c>
      <c r="C9" s="235"/>
      <c r="D9" s="236"/>
      <c r="E9" s="236"/>
      <c r="F9" s="236"/>
      <c r="G9" s="245"/>
      <c r="J9" s="45"/>
      <c r="K9" s="221" t="s">
        <v>5</v>
      </c>
      <c r="L9" s="205">
        <v>-288207.43211009179</v>
      </c>
      <c r="M9" s="205">
        <v>-32988.43792048929</v>
      </c>
      <c r="N9" s="205">
        <v>-1548.6519877675839</v>
      </c>
      <c r="O9" s="205">
        <v>-900.21957186544341</v>
      </c>
      <c r="P9" s="205">
        <v>-323644.74159021414</v>
      </c>
      <c r="U9" s="98"/>
      <c r="V9" s="10"/>
    </row>
    <row r="10" spans="2:22" x14ac:dyDescent="0.25">
      <c r="B10" s="191" t="s">
        <v>311</v>
      </c>
      <c r="C10" s="235"/>
      <c r="D10" s="236"/>
      <c r="E10" s="236"/>
      <c r="F10" s="236"/>
      <c r="G10" s="245"/>
      <c r="J10" s="45"/>
      <c r="K10" s="155" t="s">
        <v>26</v>
      </c>
      <c r="L10" s="205">
        <v>-157141.89113149844</v>
      </c>
      <c r="M10" s="205"/>
      <c r="N10" s="205"/>
      <c r="O10" s="205"/>
      <c r="P10" s="205">
        <v>-157141.89113149844</v>
      </c>
      <c r="U10" s="98"/>
      <c r="V10" s="10"/>
    </row>
    <row r="11" spans="2:22" x14ac:dyDescent="0.25">
      <c r="B11" s="191" t="s">
        <v>310</v>
      </c>
      <c r="C11" s="235"/>
      <c r="D11" s="236"/>
      <c r="E11" s="236"/>
      <c r="F11" s="236"/>
      <c r="G11" s="245"/>
      <c r="J11" s="45"/>
      <c r="K11" s="155" t="s">
        <v>27</v>
      </c>
      <c r="L11" s="205">
        <v>-8816.6666666666661</v>
      </c>
      <c r="M11" s="205"/>
      <c r="N11" s="205"/>
      <c r="O11" s="205"/>
      <c r="P11" s="205">
        <v>-8816.6666666666661</v>
      </c>
      <c r="U11" s="82"/>
      <c r="V11" s="83"/>
    </row>
    <row r="12" spans="2:22" x14ac:dyDescent="0.25">
      <c r="B12" s="191" t="s">
        <v>309</v>
      </c>
      <c r="C12" s="235"/>
      <c r="D12" s="236"/>
      <c r="E12" s="236"/>
      <c r="F12" s="236"/>
      <c r="G12" s="245"/>
      <c r="J12" s="45"/>
      <c r="K12" s="155" t="s">
        <v>28</v>
      </c>
      <c r="L12" s="205">
        <v>-57349.112232415908</v>
      </c>
      <c r="M12" s="205">
        <v>-12923.683486238531</v>
      </c>
      <c r="N12" s="205">
        <v>-1548.6519877675839</v>
      </c>
      <c r="O12" s="205">
        <v>-900.21957186544341</v>
      </c>
      <c r="P12" s="205">
        <v>-72721.667278287467</v>
      </c>
      <c r="U12" s="57"/>
      <c r="V12" s="84">
        <f>S12+T12+U12</f>
        <v>0</v>
      </c>
    </row>
    <row r="13" spans="2:22" x14ac:dyDescent="0.25">
      <c r="B13" s="191" t="s">
        <v>308</v>
      </c>
      <c r="C13" s="235">
        <v>94880.861671763516</v>
      </c>
      <c r="D13" s="236"/>
      <c r="E13" s="236"/>
      <c r="F13" s="236"/>
      <c r="G13" s="245">
        <v>94880.861671763516</v>
      </c>
      <c r="J13" s="45"/>
      <c r="K13" s="155" t="s">
        <v>29</v>
      </c>
      <c r="L13" s="205">
        <v>-3008.814373088685</v>
      </c>
      <c r="M13" s="205">
        <v>-1053.7226299694189</v>
      </c>
      <c r="N13" s="205"/>
      <c r="O13" s="205"/>
      <c r="P13" s="205">
        <v>-4062.5370030581043</v>
      </c>
      <c r="U13" s="98"/>
      <c r="V13" s="10"/>
    </row>
    <row r="14" spans="2:22" x14ac:dyDescent="0.25">
      <c r="B14" s="191" t="s">
        <v>307</v>
      </c>
      <c r="C14" s="235">
        <v>-94880.861671763516</v>
      </c>
      <c r="D14" s="236"/>
      <c r="E14" s="236"/>
      <c r="F14" s="236"/>
      <c r="G14" s="245">
        <v>-94880.861671763516</v>
      </c>
      <c r="J14" s="45"/>
      <c r="K14" s="155" t="s">
        <v>31</v>
      </c>
      <c r="L14" s="205">
        <v>-5489.7868501529047</v>
      </c>
      <c r="M14" s="205">
        <v>-19011.031804281345</v>
      </c>
      <c r="N14" s="205"/>
      <c r="O14" s="205"/>
      <c r="P14" s="205">
        <v>-24500.81865443425</v>
      </c>
      <c r="U14" s="98"/>
      <c r="V14" s="10"/>
    </row>
    <row r="15" spans="2:22" x14ac:dyDescent="0.25">
      <c r="B15" s="191" t="s">
        <v>306</v>
      </c>
      <c r="C15" s="235"/>
      <c r="D15" s="236"/>
      <c r="E15" s="236"/>
      <c r="F15" s="236"/>
      <c r="G15" s="245"/>
      <c r="J15" s="45"/>
      <c r="K15" s="155" t="s">
        <v>32</v>
      </c>
      <c r="L15" s="205"/>
      <c r="M15" s="205"/>
      <c r="N15" s="205"/>
      <c r="O15" s="205"/>
      <c r="P15" s="205"/>
      <c r="U15" s="98"/>
      <c r="V15" s="10"/>
    </row>
    <row r="16" spans="2:22" x14ac:dyDescent="0.25">
      <c r="B16" s="191" t="s">
        <v>305</v>
      </c>
      <c r="C16" s="235"/>
      <c r="D16" s="236"/>
      <c r="E16" s="236"/>
      <c r="F16" s="236"/>
      <c r="G16" s="245"/>
      <c r="J16" s="45"/>
      <c r="K16" s="156" t="s">
        <v>136</v>
      </c>
      <c r="L16" s="205">
        <v>-34088.200611620792</v>
      </c>
      <c r="M16" s="205"/>
      <c r="N16" s="205"/>
      <c r="O16" s="205"/>
      <c r="P16" s="205">
        <v>-34088.200611620792</v>
      </c>
      <c r="U16" s="98"/>
      <c r="V16" s="10"/>
    </row>
    <row r="17" spans="2:22" ht="15.75" thickBot="1" x14ac:dyDescent="0.3">
      <c r="B17" s="224" t="s">
        <v>304</v>
      </c>
      <c r="C17" s="241">
        <v>-346740.01723751286</v>
      </c>
      <c r="D17" s="240">
        <v>754583.44804281229</v>
      </c>
      <c r="E17" s="240">
        <v>-1590.2140672782875</v>
      </c>
      <c r="F17" s="240">
        <v>-917.43119266055044</v>
      </c>
      <c r="G17" s="246">
        <v>405335.78554536065</v>
      </c>
      <c r="J17" s="57"/>
      <c r="K17" s="156" t="s">
        <v>134</v>
      </c>
      <c r="L17" s="205">
        <v>-22312.960244648315</v>
      </c>
      <c r="M17" s="205"/>
      <c r="N17" s="205"/>
      <c r="O17" s="205"/>
      <c r="P17" s="205">
        <v>-22312.960244648315</v>
      </c>
      <c r="U17" s="82"/>
      <c r="V17" s="10"/>
    </row>
    <row r="18" spans="2:22" x14ac:dyDescent="0.25">
      <c r="B18" s="191" t="s">
        <v>208</v>
      </c>
      <c r="C18" s="235"/>
      <c r="D18" s="236">
        <v>96670.38400611619</v>
      </c>
      <c r="E18" s="236">
        <v>6055.0458715596333</v>
      </c>
      <c r="F18" s="236"/>
      <c r="G18" s="245">
        <v>102725.42987767582</v>
      </c>
      <c r="J18" s="45"/>
      <c r="K18" s="221" t="s">
        <v>11</v>
      </c>
      <c r="L18" s="205"/>
      <c r="M18" s="205"/>
      <c r="N18" s="205"/>
      <c r="O18" s="205">
        <v>15266.055045871559</v>
      </c>
      <c r="P18" s="205">
        <v>15266.055045871559</v>
      </c>
      <c r="U18" s="57"/>
      <c r="V18" s="84"/>
    </row>
    <row r="19" spans="2:22" x14ac:dyDescent="0.25">
      <c r="B19" s="191" t="s">
        <v>209</v>
      </c>
      <c r="C19" s="235">
        <v>288207.43211009179</v>
      </c>
      <c r="D19" s="236">
        <v>32988.43792048929</v>
      </c>
      <c r="E19" s="236">
        <v>1548.6519877675839</v>
      </c>
      <c r="F19" s="236">
        <v>900.21957186544341</v>
      </c>
      <c r="G19" s="245">
        <v>323644.74159021414</v>
      </c>
      <c r="J19" s="45"/>
      <c r="K19" s="221" t="s">
        <v>12</v>
      </c>
      <c r="L19" s="205">
        <v>-15266.055045871559</v>
      </c>
      <c r="M19" s="205"/>
      <c r="N19" s="205"/>
      <c r="O19" s="205"/>
      <c r="P19" s="205">
        <v>-15266.055045871559</v>
      </c>
      <c r="U19" s="57"/>
      <c r="V19" s="84">
        <f>S19+T19+U19</f>
        <v>0</v>
      </c>
    </row>
    <row r="20" spans="2:22" x14ac:dyDescent="0.25">
      <c r="B20" s="191" t="s">
        <v>210</v>
      </c>
      <c r="C20" s="235">
        <v>-288207.43211009179</v>
      </c>
      <c r="D20" s="236">
        <v>63681.9460856269</v>
      </c>
      <c r="E20" s="236">
        <v>4506.3938837920496</v>
      </c>
      <c r="F20" s="236">
        <v>-900.21957186544341</v>
      </c>
      <c r="G20" s="245">
        <v>-220919.3117125383</v>
      </c>
      <c r="J20" s="45"/>
      <c r="K20" s="228" t="s">
        <v>1239</v>
      </c>
      <c r="L20" s="229">
        <v>-303473.48715596332</v>
      </c>
      <c r="M20" s="229">
        <v>63681.9460856269</v>
      </c>
      <c r="N20" s="229">
        <v>4506.3938837920496</v>
      </c>
      <c r="O20" s="229">
        <v>14365.835474006115</v>
      </c>
      <c r="P20" s="229">
        <v>-220919.3117125383</v>
      </c>
      <c r="U20" s="98"/>
      <c r="V20" s="10"/>
    </row>
    <row r="21" spans="2:22" x14ac:dyDescent="0.25">
      <c r="B21" s="191" t="s">
        <v>211</v>
      </c>
      <c r="C21" s="235"/>
      <c r="D21" s="236"/>
      <c r="E21" s="236"/>
      <c r="F21" s="236"/>
      <c r="G21" s="245"/>
      <c r="J21" s="45"/>
      <c r="K21" s="220" t="s">
        <v>14</v>
      </c>
      <c r="L21" s="205"/>
      <c r="M21" s="205"/>
      <c r="N21" s="205"/>
      <c r="O21" s="205"/>
      <c r="P21" s="205"/>
      <c r="U21" s="98"/>
      <c r="V21" s="10"/>
    </row>
    <row r="22" spans="2:22" x14ac:dyDescent="0.25">
      <c r="B22" s="191" t="s">
        <v>212</v>
      </c>
      <c r="C22" s="235"/>
      <c r="D22" s="236"/>
      <c r="E22" s="236"/>
      <c r="F22" s="236"/>
      <c r="G22" s="245"/>
      <c r="J22" s="45"/>
      <c r="K22" s="221" t="s">
        <v>4</v>
      </c>
      <c r="L22" s="219"/>
      <c r="M22" s="219">
        <v>82989.850581039704</v>
      </c>
      <c r="N22" s="219"/>
      <c r="O22" s="219"/>
      <c r="P22" s="219">
        <v>82989.850581039704</v>
      </c>
      <c r="U22" s="98"/>
      <c r="V22" s="10"/>
    </row>
    <row r="23" spans="2:22" x14ac:dyDescent="0.25">
      <c r="B23" s="191" t="s">
        <v>213</v>
      </c>
      <c r="C23" s="235"/>
      <c r="D23" s="236"/>
      <c r="E23" s="236"/>
      <c r="F23" s="236"/>
      <c r="G23" s="245"/>
      <c r="J23" s="45"/>
      <c r="K23" s="221" t="s">
        <v>5</v>
      </c>
      <c r="L23" s="205">
        <v>-196977.72926605507</v>
      </c>
      <c r="M23" s="205">
        <v>-13215.550458715597</v>
      </c>
      <c r="N23" s="205"/>
      <c r="O23" s="205"/>
      <c r="P23" s="205">
        <v>-210193.27972477066</v>
      </c>
      <c r="U23" s="82"/>
      <c r="V23" s="10"/>
    </row>
    <row r="24" spans="2:22" x14ac:dyDescent="0.25">
      <c r="B24" s="191" t="s">
        <v>214</v>
      </c>
      <c r="C24" s="235"/>
      <c r="D24" s="236"/>
      <c r="E24" s="236"/>
      <c r="F24" s="236">
        <v>15266.055045871559</v>
      </c>
      <c r="G24" s="245">
        <v>15266.055045871559</v>
      </c>
      <c r="J24" s="45"/>
      <c r="K24" s="155" t="s">
        <v>26</v>
      </c>
      <c r="L24" s="205">
        <v>-159894.51642201835</v>
      </c>
      <c r="M24" s="205"/>
      <c r="N24" s="205"/>
      <c r="O24" s="205"/>
      <c r="P24" s="205">
        <v>-159894.51642201835</v>
      </c>
      <c r="U24" s="57"/>
      <c r="V24" s="84"/>
    </row>
    <row r="25" spans="2:22" x14ac:dyDescent="0.25">
      <c r="B25" s="191" t="s">
        <v>215</v>
      </c>
      <c r="C25" s="235">
        <v>15266.055045871559</v>
      </c>
      <c r="D25" s="236"/>
      <c r="E25" s="236"/>
      <c r="F25" s="236"/>
      <c r="G25" s="245">
        <v>15266.055045871559</v>
      </c>
      <c r="J25" s="45"/>
      <c r="K25" s="155" t="s">
        <v>27</v>
      </c>
      <c r="L25" s="205">
        <v>-3501.6837920489297</v>
      </c>
      <c r="M25" s="205"/>
      <c r="N25" s="205"/>
      <c r="O25" s="205"/>
      <c r="P25" s="205">
        <v>-3501.6837920489297</v>
      </c>
      <c r="U25" s="57"/>
      <c r="V25" s="84"/>
    </row>
    <row r="26" spans="2:22" x14ac:dyDescent="0.25">
      <c r="B26" s="191" t="s">
        <v>216</v>
      </c>
      <c r="C26" s="235">
        <v>-15266.055045871559</v>
      </c>
      <c r="D26" s="236"/>
      <c r="E26" s="236"/>
      <c r="F26" s="236">
        <v>15266.055045871559</v>
      </c>
      <c r="G26" s="245">
        <v>0</v>
      </c>
      <c r="J26" s="45"/>
      <c r="K26" s="155" t="s">
        <v>29</v>
      </c>
      <c r="L26" s="205">
        <v>-28003.211009174312</v>
      </c>
      <c r="M26" s="205">
        <v>-13215.550458715597</v>
      </c>
      <c r="N26" s="205"/>
      <c r="O26" s="205"/>
      <c r="P26" s="205">
        <v>-41218.761467889912</v>
      </c>
      <c r="U26" s="98"/>
      <c r="V26" s="10">
        <f>S26+T26</f>
        <v>0</v>
      </c>
    </row>
    <row r="27" spans="2:22" x14ac:dyDescent="0.25">
      <c r="B27" s="191" t="s">
        <v>217</v>
      </c>
      <c r="C27" s="235"/>
      <c r="D27" s="236"/>
      <c r="E27" s="236"/>
      <c r="F27" s="236"/>
      <c r="G27" s="245"/>
      <c r="J27" s="45"/>
      <c r="K27" s="155" t="s">
        <v>32</v>
      </c>
      <c r="L27" s="205"/>
      <c r="M27" s="205"/>
      <c r="N27" s="205"/>
      <c r="O27" s="205"/>
      <c r="P27" s="205"/>
      <c r="U27" s="98"/>
      <c r="V27" s="10"/>
    </row>
    <row r="28" spans="2:22" x14ac:dyDescent="0.25">
      <c r="B28" s="191" t="s">
        <v>218</v>
      </c>
      <c r="C28" s="235"/>
      <c r="D28" s="236"/>
      <c r="E28" s="236"/>
      <c r="F28" s="236"/>
      <c r="G28" s="245"/>
      <c r="J28" s="45"/>
      <c r="K28" s="156" t="s">
        <v>1247</v>
      </c>
      <c r="L28" s="205">
        <v>-5578.3180428134556</v>
      </c>
      <c r="M28" s="205"/>
      <c r="N28" s="205"/>
      <c r="O28" s="205"/>
      <c r="P28" s="205">
        <v>-5578.3180428134556</v>
      </c>
      <c r="U28" s="98"/>
      <c r="V28" s="10"/>
    </row>
    <row r="29" spans="2:22" ht="15.75" thickBot="1" x14ac:dyDescent="0.3">
      <c r="B29" s="224" t="s">
        <v>296</v>
      </c>
      <c r="C29" s="241">
        <v>-303473.48715596332</v>
      </c>
      <c r="D29" s="240">
        <v>63681.9460856269</v>
      </c>
      <c r="E29" s="240">
        <v>4506.3938837920496</v>
      </c>
      <c r="F29" s="240">
        <v>14365.835474006115</v>
      </c>
      <c r="G29" s="246">
        <v>-220919.3117125383</v>
      </c>
      <c r="J29" s="57"/>
      <c r="K29" s="228" t="s">
        <v>1240</v>
      </c>
      <c r="L29" s="229">
        <v>-196977.72926605507</v>
      </c>
      <c r="M29" s="229">
        <v>69774.300122324101</v>
      </c>
      <c r="N29" s="229"/>
      <c r="O29" s="229"/>
      <c r="P29" s="229">
        <v>-127203.42914373096</v>
      </c>
      <c r="U29" s="98"/>
      <c r="V29" s="10"/>
    </row>
    <row r="30" spans="2:22" x14ac:dyDescent="0.25">
      <c r="B30" s="191" t="s">
        <v>219</v>
      </c>
      <c r="C30" s="235"/>
      <c r="D30" s="236">
        <v>82989.850581039704</v>
      </c>
      <c r="E30" s="236"/>
      <c r="F30" s="236"/>
      <c r="G30" s="245">
        <v>82989.850581039704</v>
      </c>
      <c r="J30" s="57"/>
      <c r="K30" s="220" t="s">
        <v>16</v>
      </c>
      <c r="L30" s="205"/>
      <c r="M30" s="205"/>
      <c r="N30" s="205"/>
      <c r="O30" s="205"/>
      <c r="P30" s="205"/>
      <c r="U30" s="82"/>
      <c r="V30" s="10"/>
    </row>
    <row r="31" spans="2:22" x14ac:dyDescent="0.25">
      <c r="B31" s="191" t="s">
        <v>220</v>
      </c>
      <c r="C31" s="235">
        <v>196977.72926605507</v>
      </c>
      <c r="D31" s="236">
        <v>13215.550458715597</v>
      </c>
      <c r="E31" s="236"/>
      <c r="F31" s="236"/>
      <c r="G31" s="245">
        <v>210193.27972477066</v>
      </c>
      <c r="J31" s="57"/>
      <c r="K31" s="221" t="s">
        <v>4</v>
      </c>
      <c r="L31" s="219"/>
      <c r="M31" s="219">
        <v>149434.216146789</v>
      </c>
      <c r="N31" s="219"/>
      <c r="O31" s="219"/>
      <c r="P31" s="219">
        <v>149434.216146789</v>
      </c>
      <c r="U31" s="57"/>
      <c r="V31" s="84"/>
    </row>
    <row r="32" spans="2:22" x14ac:dyDescent="0.25">
      <c r="B32" s="191" t="s">
        <v>221</v>
      </c>
      <c r="C32" s="235">
        <v>-196977.72926605507</v>
      </c>
      <c r="D32" s="236">
        <v>69774.300122324101</v>
      </c>
      <c r="E32" s="236"/>
      <c r="F32" s="236"/>
      <c r="G32" s="245">
        <v>-127203.42914373096</v>
      </c>
      <c r="J32" s="57"/>
      <c r="K32" s="221" t="s">
        <v>5</v>
      </c>
      <c r="L32" s="205">
        <v>-90461.49938837919</v>
      </c>
      <c r="M32" s="205"/>
      <c r="N32" s="205"/>
      <c r="O32" s="205"/>
      <c r="P32" s="205">
        <v>-90461.49938837919</v>
      </c>
      <c r="U32" s="57"/>
      <c r="V32" s="84">
        <f>S32+T32+U32</f>
        <v>0</v>
      </c>
    </row>
    <row r="33" spans="2:22" x14ac:dyDescent="0.25">
      <c r="B33" s="191" t="s">
        <v>222</v>
      </c>
      <c r="C33" s="235"/>
      <c r="D33" s="236"/>
      <c r="E33" s="236"/>
      <c r="F33" s="236"/>
      <c r="G33" s="245"/>
      <c r="J33" s="57"/>
      <c r="K33" s="155" t="s">
        <v>26</v>
      </c>
      <c r="L33" s="205">
        <v>-87756.416513761462</v>
      </c>
      <c r="M33" s="205"/>
      <c r="N33" s="205"/>
      <c r="O33" s="205"/>
      <c r="P33" s="205">
        <v>-87756.416513761462</v>
      </c>
      <c r="U33" s="57"/>
      <c r="V33" s="10"/>
    </row>
    <row r="34" spans="2:22" x14ac:dyDescent="0.25">
      <c r="B34" s="191" t="s">
        <v>223</v>
      </c>
      <c r="C34" s="235"/>
      <c r="D34" s="236"/>
      <c r="E34" s="236"/>
      <c r="F34" s="236"/>
      <c r="G34" s="245"/>
      <c r="J34" s="57"/>
      <c r="K34" s="155" t="s">
        <v>27</v>
      </c>
      <c r="L34" s="205">
        <v>-2527.1042813455656</v>
      </c>
      <c r="M34" s="205"/>
      <c r="N34" s="205"/>
      <c r="O34" s="205"/>
      <c r="P34" s="205">
        <v>-2527.1042813455656</v>
      </c>
      <c r="U34" s="57"/>
      <c r="V34" s="10"/>
    </row>
    <row r="35" spans="2:22" x14ac:dyDescent="0.25">
      <c r="B35" s="191" t="s">
        <v>224</v>
      </c>
      <c r="C35" s="235"/>
      <c r="D35" s="236"/>
      <c r="E35" s="236"/>
      <c r="F35" s="236"/>
      <c r="G35" s="245"/>
      <c r="J35" s="57"/>
      <c r="K35" s="155" t="s">
        <v>29</v>
      </c>
      <c r="L35" s="205">
        <v>-177.97859327217125</v>
      </c>
      <c r="M35" s="205"/>
      <c r="N35" s="205"/>
      <c r="O35" s="205"/>
      <c r="P35" s="205">
        <v>-177.97859327217125</v>
      </c>
      <c r="U35" s="98"/>
      <c r="V35" s="10"/>
    </row>
    <row r="36" spans="2:22" x14ac:dyDescent="0.25">
      <c r="B36" s="191" t="s">
        <v>225</v>
      </c>
      <c r="C36" s="235"/>
      <c r="D36" s="236"/>
      <c r="E36" s="236"/>
      <c r="F36" s="236"/>
      <c r="G36" s="245"/>
      <c r="J36" s="57"/>
      <c r="K36" s="228" t="s">
        <v>1241</v>
      </c>
      <c r="L36" s="229">
        <v>-90461.49938837919</v>
      </c>
      <c r="M36" s="229">
        <v>149434.216146789</v>
      </c>
      <c r="N36" s="229"/>
      <c r="O36" s="229"/>
      <c r="P36" s="229">
        <v>58972.716758409806</v>
      </c>
      <c r="U36" s="82"/>
      <c r="V36" s="10"/>
    </row>
    <row r="37" spans="2:22" x14ac:dyDescent="0.25">
      <c r="B37" s="191" t="s">
        <v>226</v>
      </c>
      <c r="C37" s="235"/>
      <c r="D37" s="236"/>
      <c r="E37" s="236"/>
      <c r="F37" s="236"/>
      <c r="G37" s="245"/>
      <c r="J37" s="57"/>
      <c r="K37" s="220" t="s">
        <v>17</v>
      </c>
      <c r="L37" s="205"/>
      <c r="M37" s="205"/>
      <c r="N37" s="205"/>
      <c r="O37" s="205"/>
      <c r="P37" s="205"/>
      <c r="U37" s="57"/>
      <c r="V37" s="84"/>
    </row>
    <row r="38" spans="2:22" x14ac:dyDescent="0.25">
      <c r="B38" s="191" t="s">
        <v>227</v>
      </c>
      <c r="C38" s="235"/>
      <c r="D38" s="236"/>
      <c r="E38" s="236"/>
      <c r="F38" s="236"/>
      <c r="G38" s="245"/>
      <c r="J38" s="57"/>
      <c r="K38" s="185" t="s">
        <v>4</v>
      </c>
      <c r="L38" s="205"/>
      <c r="M38" s="205">
        <v>53147.737920489293</v>
      </c>
      <c r="N38" s="205"/>
      <c r="O38" s="205"/>
      <c r="P38" s="205">
        <v>53147.737920489293</v>
      </c>
      <c r="U38" s="57"/>
      <c r="V38" s="84">
        <f>S38+T38+U38</f>
        <v>0</v>
      </c>
    </row>
    <row r="39" spans="2:22" x14ac:dyDescent="0.25">
      <c r="B39" s="191" t="s">
        <v>228</v>
      </c>
      <c r="C39" s="235"/>
      <c r="D39" s="236"/>
      <c r="E39" s="236"/>
      <c r="F39" s="236"/>
      <c r="G39" s="245"/>
      <c r="J39" s="57"/>
      <c r="K39" s="185" t="s">
        <v>5</v>
      </c>
      <c r="L39" s="205">
        <v>-198762.03706422017</v>
      </c>
      <c r="M39" s="205"/>
      <c r="N39" s="205"/>
      <c r="O39" s="205"/>
      <c r="P39" s="205">
        <v>-198762.03706422017</v>
      </c>
      <c r="U39" s="57"/>
      <c r="V39" s="10"/>
    </row>
    <row r="40" spans="2:22" x14ac:dyDescent="0.25">
      <c r="B40" s="191" t="s">
        <v>229</v>
      </c>
      <c r="C40" s="235"/>
      <c r="D40" s="236"/>
      <c r="E40" s="236"/>
      <c r="F40" s="236"/>
      <c r="G40" s="245"/>
      <c r="J40" s="57"/>
      <c r="K40" s="155" t="s">
        <v>26</v>
      </c>
      <c r="L40" s="205">
        <v>-135872.9211620795</v>
      </c>
      <c r="M40" s="205"/>
      <c r="N40" s="205"/>
      <c r="O40" s="205"/>
      <c r="P40" s="205">
        <v>-135872.9211620795</v>
      </c>
      <c r="U40" s="98"/>
      <c r="V40" s="10"/>
    </row>
    <row r="41" spans="2:22" ht="15.75" thickBot="1" x14ac:dyDescent="0.3">
      <c r="B41" s="224" t="s">
        <v>297</v>
      </c>
      <c r="C41" s="241">
        <v>-500451.21642201836</v>
      </c>
      <c r="D41" s="240">
        <v>133456.24620795099</v>
      </c>
      <c r="E41" s="240">
        <v>4506.3938837920496</v>
      </c>
      <c r="F41" s="240">
        <v>14365.835474006115</v>
      </c>
      <c r="G41" s="246">
        <v>-348122.74085626926</v>
      </c>
      <c r="J41" s="57"/>
      <c r="K41" s="155" t="s">
        <v>27</v>
      </c>
      <c r="L41" s="205">
        <v>-3256.088379204893</v>
      </c>
      <c r="M41" s="205"/>
      <c r="N41" s="205"/>
      <c r="O41" s="205"/>
      <c r="P41" s="205">
        <v>-3256.088379204893</v>
      </c>
      <c r="U41" s="82"/>
      <c r="V41" s="10"/>
    </row>
    <row r="42" spans="2:22" x14ac:dyDescent="0.25">
      <c r="B42" s="191" t="s">
        <v>230</v>
      </c>
      <c r="C42" s="235"/>
      <c r="D42" s="236">
        <v>149434.216146789</v>
      </c>
      <c r="E42" s="236"/>
      <c r="F42" s="236"/>
      <c r="G42" s="245">
        <v>149434.216146789</v>
      </c>
      <c r="J42" s="57"/>
      <c r="K42" s="155" t="s">
        <v>32</v>
      </c>
      <c r="L42" s="205"/>
      <c r="M42" s="205"/>
      <c r="N42" s="205"/>
      <c r="O42" s="205"/>
      <c r="P42" s="205"/>
      <c r="U42" s="57"/>
      <c r="V42" s="84"/>
    </row>
    <row r="43" spans="2:22" x14ac:dyDescent="0.25">
      <c r="B43" s="191" t="s">
        <v>231</v>
      </c>
      <c r="C43" s="235">
        <v>90461.49938837919</v>
      </c>
      <c r="D43" s="236"/>
      <c r="E43" s="236"/>
      <c r="F43" s="236"/>
      <c r="G43" s="245">
        <v>90461.49938837919</v>
      </c>
      <c r="J43" s="57"/>
      <c r="K43" s="156" t="s">
        <v>136</v>
      </c>
      <c r="L43" s="205">
        <v>-36697.247706422015</v>
      </c>
      <c r="M43" s="205"/>
      <c r="N43" s="205"/>
      <c r="O43" s="205"/>
      <c r="P43" s="205">
        <v>-36697.247706422015</v>
      </c>
      <c r="U43" s="57"/>
      <c r="V43" s="10"/>
    </row>
    <row r="44" spans="2:22" x14ac:dyDescent="0.25">
      <c r="B44" s="191" t="s">
        <v>232</v>
      </c>
      <c r="C44" s="235">
        <v>-90461.49938837919</v>
      </c>
      <c r="D44" s="236">
        <v>149434.216146789</v>
      </c>
      <c r="E44" s="236"/>
      <c r="F44" s="236"/>
      <c r="G44" s="245">
        <v>58972.716758409806</v>
      </c>
      <c r="J44" s="57"/>
      <c r="K44" s="156" t="s">
        <v>134</v>
      </c>
      <c r="L44" s="205">
        <v>-22935.779816513761</v>
      </c>
      <c r="M44" s="205"/>
      <c r="N44" s="205"/>
      <c r="O44" s="205"/>
      <c r="P44" s="205">
        <v>-22935.779816513761</v>
      </c>
      <c r="U44" s="57"/>
      <c r="V44" s="84">
        <f>S44+T44+U44</f>
        <v>0</v>
      </c>
    </row>
    <row r="45" spans="2:22" x14ac:dyDescent="0.25">
      <c r="B45" s="191" t="s">
        <v>233</v>
      </c>
      <c r="C45" s="235"/>
      <c r="D45" s="236"/>
      <c r="E45" s="236"/>
      <c r="F45" s="236"/>
      <c r="G45" s="245"/>
      <c r="J45" s="57"/>
      <c r="K45" s="185" t="s">
        <v>9</v>
      </c>
      <c r="L45" s="205">
        <v>-4087.1559633027523</v>
      </c>
      <c r="M45" s="205">
        <v>-10827.935779816513</v>
      </c>
      <c r="N45" s="205"/>
      <c r="O45" s="205"/>
      <c r="P45" s="205">
        <v>-14915.091743119265</v>
      </c>
      <c r="U45" s="57"/>
      <c r="V45" s="10"/>
    </row>
    <row r="46" spans="2:22" x14ac:dyDescent="0.25">
      <c r="B46" s="191" t="s">
        <v>234</v>
      </c>
      <c r="C46" s="235"/>
      <c r="D46" s="236"/>
      <c r="E46" s="236"/>
      <c r="F46" s="236"/>
      <c r="G46" s="245"/>
      <c r="J46" s="57"/>
      <c r="K46" s="228" t="s">
        <v>1242</v>
      </c>
      <c r="L46" s="229">
        <v>-202849.19302752294</v>
      </c>
      <c r="M46" s="229">
        <v>42319.802140672778</v>
      </c>
      <c r="N46" s="229"/>
      <c r="O46" s="229"/>
      <c r="P46" s="229">
        <v>-160529.39088685019</v>
      </c>
      <c r="U46" s="98"/>
      <c r="V46" s="10"/>
    </row>
    <row r="47" spans="2:22" x14ac:dyDescent="0.25">
      <c r="B47" s="191" t="s">
        <v>235</v>
      </c>
      <c r="C47" s="235"/>
      <c r="D47" s="236"/>
      <c r="E47" s="236"/>
      <c r="F47" s="236"/>
      <c r="G47" s="245"/>
      <c r="J47" s="57"/>
      <c r="K47" s="220" t="s">
        <v>18</v>
      </c>
      <c r="L47" s="205"/>
      <c r="M47" s="205"/>
      <c r="N47" s="205"/>
      <c r="O47" s="205"/>
      <c r="P47" s="205"/>
      <c r="U47" s="82"/>
      <c r="V47" s="10"/>
    </row>
    <row r="48" spans="2:22" x14ac:dyDescent="0.25">
      <c r="B48" s="191" t="s">
        <v>236</v>
      </c>
      <c r="C48" s="235"/>
      <c r="D48" s="236"/>
      <c r="E48" s="236"/>
      <c r="F48" s="236"/>
      <c r="G48" s="245"/>
      <c r="J48" s="57"/>
      <c r="K48" s="185" t="s">
        <v>4</v>
      </c>
      <c r="L48" s="205">
        <v>120330</v>
      </c>
      <c r="M48" s="205">
        <v>262254.53859327215</v>
      </c>
      <c r="N48" s="205"/>
      <c r="O48" s="205"/>
      <c r="P48" s="205">
        <v>382584.53859327215</v>
      </c>
      <c r="U48" s="57"/>
      <c r="V48" s="84"/>
    </row>
    <row r="49" spans="2:22" x14ac:dyDescent="0.25">
      <c r="B49" s="191" t="s">
        <v>237</v>
      </c>
      <c r="C49" s="235"/>
      <c r="D49" s="236"/>
      <c r="E49" s="236"/>
      <c r="F49" s="236"/>
      <c r="G49" s="245"/>
      <c r="J49" s="57"/>
      <c r="K49" s="185" t="s">
        <v>5</v>
      </c>
      <c r="L49" s="205">
        <v>-351593.68058103981</v>
      </c>
      <c r="M49" s="205">
        <v>-41284.403669724772</v>
      </c>
      <c r="N49" s="205">
        <v>-1590.2140672782875</v>
      </c>
      <c r="O49" s="205">
        <v>-1192.6605504587155</v>
      </c>
      <c r="P49" s="205">
        <v>-395660.95886850165</v>
      </c>
      <c r="U49" s="57"/>
      <c r="V49" s="84">
        <f>S49+T49+U49</f>
        <v>0</v>
      </c>
    </row>
    <row r="50" spans="2:22" x14ac:dyDescent="0.25">
      <c r="B50" s="191" t="s">
        <v>238</v>
      </c>
      <c r="C50" s="235"/>
      <c r="D50" s="236"/>
      <c r="E50" s="236"/>
      <c r="F50" s="236"/>
      <c r="G50" s="245"/>
      <c r="J50" s="57"/>
      <c r="K50" s="155" t="s">
        <v>26</v>
      </c>
      <c r="L50" s="205">
        <v>-194428.8756880734</v>
      </c>
      <c r="M50" s="205"/>
      <c r="N50" s="205"/>
      <c r="O50" s="205"/>
      <c r="P50" s="205">
        <v>-194428.8756880734</v>
      </c>
      <c r="U50" s="57"/>
      <c r="V50" s="10"/>
    </row>
    <row r="51" spans="2:22" x14ac:dyDescent="0.25">
      <c r="B51" s="191" t="s">
        <v>239</v>
      </c>
      <c r="C51" s="235"/>
      <c r="D51" s="236"/>
      <c r="E51" s="236"/>
      <c r="F51" s="236"/>
      <c r="G51" s="245"/>
      <c r="J51" s="57"/>
      <c r="K51" s="155" t="s">
        <v>27</v>
      </c>
      <c r="L51" s="205">
        <v>-11596.352599388378</v>
      </c>
      <c r="M51" s="205"/>
      <c r="N51" s="205"/>
      <c r="O51" s="205"/>
      <c r="P51" s="205">
        <v>-11596.352599388378</v>
      </c>
      <c r="U51" s="57"/>
      <c r="V51" s="10"/>
    </row>
    <row r="52" spans="2:22" x14ac:dyDescent="0.25">
      <c r="B52" s="191" t="s">
        <v>240</v>
      </c>
      <c r="C52" s="235"/>
      <c r="D52" s="236"/>
      <c r="E52" s="236"/>
      <c r="F52" s="236"/>
      <c r="G52" s="245"/>
      <c r="J52" s="57"/>
      <c r="K52" s="155" t="s">
        <v>28</v>
      </c>
      <c r="L52" s="205">
        <v>-58103.975535168196</v>
      </c>
      <c r="M52" s="205">
        <v>-13761.467889908257</v>
      </c>
      <c r="N52" s="205">
        <v>-1590.2140672782875</v>
      </c>
      <c r="O52" s="205">
        <v>-917.43119266055044</v>
      </c>
      <c r="P52" s="205">
        <v>-74373.088685015289</v>
      </c>
      <c r="U52" s="98"/>
      <c r="V52" s="10"/>
    </row>
    <row r="53" spans="2:22" ht="15.75" thickBot="1" x14ac:dyDescent="0.3">
      <c r="B53" s="224" t="s">
        <v>298</v>
      </c>
      <c r="C53" s="241">
        <v>-590912.71581039752</v>
      </c>
      <c r="D53" s="240">
        <v>282890.46235474001</v>
      </c>
      <c r="E53" s="240">
        <v>4506.3938837920496</v>
      </c>
      <c r="F53" s="240">
        <v>14365.835474006115</v>
      </c>
      <c r="G53" s="246">
        <v>-289150.02409785945</v>
      </c>
      <c r="J53" s="57"/>
      <c r="K53" s="155" t="s">
        <v>29</v>
      </c>
      <c r="L53" s="205">
        <v>-21868.146483180426</v>
      </c>
      <c r="M53" s="205">
        <v>-8868.5015290519877</v>
      </c>
      <c r="N53" s="205"/>
      <c r="O53" s="205">
        <v>-275.22935779816515</v>
      </c>
      <c r="P53" s="205">
        <v>-31011.877370030576</v>
      </c>
      <c r="U53" s="82"/>
      <c r="V53" s="10"/>
    </row>
    <row r="54" spans="2:22" x14ac:dyDescent="0.25">
      <c r="B54" s="191" t="s">
        <v>241</v>
      </c>
      <c r="C54" s="235"/>
      <c r="D54" s="236">
        <v>53147.737920489293</v>
      </c>
      <c r="E54" s="236"/>
      <c r="F54" s="236"/>
      <c r="G54" s="245">
        <v>53147.737920489293</v>
      </c>
      <c r="J54" s="57"/>
      <c r="K54" s="155" t="s">
        <v>30</v>
      </c>
      <c r="L54" s="205">
        <v>-61162.079510703363</v>
      </c>
      <c r="M54" s="205">
        <v>-12232.415902140672</v>
      </c>
      <c r="N54" s="205"/>
      <c r="O54" s="205"/>
      <c r="P54" s="205">
        <v>-73394.495412844029</v>
      </c>
      <c r="U54" s="57"/>
      <c r="V54" s="84"/>
    </row>
    <row r="55" spans="2:22" ht="15.75" thickBot="1" x14ac:dyDescent="0.3">
      <c r="B55" s="191" t="s">
        <v>242</v>
      </c>
      <c r="C55" s="235">
        <v>198762.03706422017</v>
      </c>
      <c r="D55" s="236"/>
      <c r="E55" s="236"/>
      <c r="F55" s="236"/>
      <c r="G55" s="245">
        <v>198762.03706422017</v>
      </c>
      <c r="J55" s="57"/>
      <c r="K55" s="155" t="s">
        <v>31</v>
      </c>
      <c r="L55" s="205">
        <v>-4434.2507645259939</v>
      </c>
      <c r="M55" s="205">
        <v>-6422.0183486238529</v>
      </c>
      <c r="N55" s="205"/>
      <c r="O55" s="205"/>
      <c r="P55" s="205">
        <v>-10856.269113149847</v>
      </c>
      <c r="T55" s="100"/>
      <c r="U55" s="99"/>
      <c r="V55" s="94">
        <f>S55+T55</f>
        <v>0</v>
      </c>
    </row>
    <row r="56" spans="2:22" x14ac:dyDescent="0.25">
      <c r="B56" s="191" t="s">
        <v>243</v>
      </c>
      <c r="C56" s="235">
        <v>-198762.03706422017</v>
      </c>
      <c r="D56" s="236">
        <v>53147.737920489293</v>
      </c>
      <c r="E56" s="236"/>
      <c r="F56" s="236"/>
      <c r="G56" s="245">
        <v>-145614.2991437309</v>
      </c>
      <c r="J56" s="57"/>
      <c r="K56" s="228" t="s">
        <v>1243</v>
      </c>
      <c r="L56" s="229">
        <v>-231263.68058103981</v>
      </c>
      <c r="M56" s="229">
        <v>220970.13492354739</v>
      </c>
      <c r="N56" s="229">
        <v>-1590.2140672782875</v>
      </c>
      <c r="O56" s="229">
        <v>-1192.6605504587155</v>
      </c>
      <c r="P56" s="229">
        <v>-13076.420275229495</v>
      </c>
    </row>
    <row r="57" spans="2:22" x14ac:dyDescent="0.25">
      <c r="B57" s="191" t="s">
        <v>244</v>
      </c>
      <c r="C57" s="235"/>
      <c r="D57" s="236"/>
      <c r="E57" s="236"/>
      <c r="F57" s="236"/>
      <c r="G57" s="245"/>
      <c r="J57" s="57"/>
      <c r="K57" s="220" t="s">
        <v>19</v>
      </c>
      <c r="L57" s="205"/>
      <c r="M57" s="205"/>
      <c r="N57" s="205"/>
      <c r="O57" s="205"/>
      <c r="P57" s="205"/>
    </row>
    <row r="58" spans="2:22" x14ac:dyDescent="0.25">
      <c r="B58" s="191" t="s">
        <v>245</v>
      </c>
      <c r="C58" s="235">
        <v>4087.1559633027523</v>
      </c>
      <c r="D58" s="236">
        <v>10827.935779816513</v>
      </c>
      <c r="E58" s="236"/>
      <c r="F58" s="236"/>
      <c r="G58" s="245">
        <v>14915.091743119265</v>
      </c>
      <c r="J58" s="57"/>
      <c r="K58" s="185" t="s">
        <v>4</v>
      </c>
      <c r="L58" s="205"/>
      <c r="M58" s="205">
        <v>78014.243241590215</v>
      </c>
      <c r="N58" s="205"/>
      <c r="O58" s="205"/>
      <c r="P58" s="205">
        <v>78014.243241590215</v>
      </c>
    </row>
    <row r="59" spans="2:22" x14ac:dyDescent="0.25">
      <c r="B59" s="191" t="s">
        <v>246</v>
      </c>
      <c r="C59" s="235">
        <v>-4087.1559633027523</v>
      </c>
      <c r="D59" s="236">
        <v>-10827.935779816513</v>
      </c>
      <c r="E59" s="236"/>
      <c r="F59" s="236"/>
      <c r="G59" s="245">
        <v>-14915.091743119265</v>
      </c>
      <c r="J59" s="57"/>
      <c r="K59" s="185" t="s">
        <v>5</v>
      </c>
      <c r="L59" s="205">
        <v>-80672.922018348618</v>
      </c>
      <c r="M59" s="205"/>
      <c r="N59" s="205"/>
      <c r="O59" s="205"/>
      <c r="P59" s="205">
        <v>-80672.922018348618</v>
      </c>
    </row>
    <row r="60" spans="2:22" x14ac:dyDescent="0.25">
      <c r="B60" s="191" t="s">
        <v>247</v>
      </c>
      <c r="C60" s="235"/>
      <c r="D60" s="236"/>
      <c r="E60" s="236"/>
      <c r="F60" s="236"/>
      <c r="G60" s="245"/>
      <c r="J60" s="57"/>
      <c r="K60" s="155" t="s">
        <v>26</v>
      </c>
      <c r="L60" s="205">
        <v>-78456.137614678897</v>
      </c>
      <c r="M60" s="205"/>
      <c r="N60" s="205"/>
      <c r="O60" s="205"/>
      <c r="P60" s="205">
        <v>-78456.137614678897</v>
      </c>
    </row>
    <row r="61" spans="2:22" x14ac:dyDescent="0.25">
      <c r="B61" s="191" t="s">
        <v>248</v>
      </c>
      <c r="C61" s="235"/>
      <c r="D61" s="236"/>
      <c r="E61" s="236"/>
      <c r="F61" s="236"/>
      <c r="G61" s="245"/>
      <c r="J61" s="57"/>
      <c r="K61" s="155" t="s">
        <v>27</v>
      </c>
      <c r="L61" s="205">
        <v>-2216.7844036697247</v>
      </c>
      <c r="M61" s="205"/>
      <c r="N61" s="205"/>
      <c r="O61" s="205"/>
      <c r="P61" s="205">
        <v>-2216.7844036697247</v>
      </c>
    </row>
    <row r="62" spans="2:22" x14ac:dyDescent="0.25">
      <c r="B62" s="191" t="s">
        <v>249</v>
      </c>
      <c r="C62" s="235"/>
      <c r="D62" s="236"/>
      <c r="E62" s="236"/>
      <c r="F62" s="236"/>
      <c r="G62" s="245"/>
      <c r="J62" s="57"/>
      <c r="K62" s="228" t="s">
        <v>1244</v>
      </c>
      <c r="L62" s="229">
        <v>-80672.922018348618</v>
      </c>
      <c r="M62" s="229">
        <v>78014.243241590215</v>
      </c>
      <c r="N62" s="229"/>
      <c r="O62" s="229"/>
      <c r="P62" s="229">
        <v>-2658.6787767584028</v>
      </c>
    </row>
    <row r="63" spans="2:22" x14ac:dyDescent="0.25">
      <c r="B63" s="191" t="s">
        <v>250</v>
      </c>
      <c r="C63" s="235"/>
      <c r="D63" s="236"/>
      <c r="E63" s="236"/>
      <c r="F63" s="236"/>
      <c r="G63" s="245"/>
      <c r="J63" s="57"/>
      <c r="K63" s="220" t="s">
        <v>20</v>
      </c>
      <c r="L63" s="205"/>
      <c r="M63" s="205"/>
      <c r="N63" s="205"/>
      <c r="O63" s="205"/>
      <c r="P63" s="205"/>
    </row>
    <row r="64" spans="2:22" x14ac:dyDescent="0.25">
      <c r="B64" s="191" t="s">
        <v>251</v>
      </c>
      <c r="C64" s="235"/>
      <c r="D64" s="236"/>
      <c r="E64" s="236"/>
      <c r="F64" s="236"/>
      <c r="G64" s="245"/>
      <c r="J64" s="57"/>
      <c r="K64" s="185" t="s">
        <v>4</v>
      </c>
      <c r="L64" s="205"/>
      <c r="M64" s="205">
        <v>113609.65428134563</v>
      </c>
      <c r="N64" s="205"/>
      <c r="O64" s="205"/>
      <c r="P64" s="205">
        <v>113609.65428134563</v>
      </c>
    </row>
    <row r="65" spans="2:16" ht="15.75" thickBot="1" x14ac:dyDescent="0.3">
      <c r="B65" s="224" t="s">
        <v>299</v>
      </c>
      <c r="C65" s="241">
        <v>-793761.90883792052</v>
      </c>
      <c r="D65" s="240">
        <v>325210.26449541282</v>
      </c>
      <c r="E65" s="240">
        <v>4506.3938837920496</v>
      </c>
      <c r="F65" s="240">
        <v>14365.835474006115</v>
      </c>
      <c r="G65" s="246">
        <v>-449679.41498470958</v>
      </c>
      <c r="J65" s="57"/>
      <c r="K65" s="185" t="s">
        <v>5</v>
      </c>
      <c r="L65" s="205">
        <v>-139682.2120795107</v>
      </c>
      <c r="M65" s="205"/>
      <c r="N65" s="205"/>
      <c r="O65" s="205"/>
      <c r="P65" s="205">
        <v>-139682.2120795107</v>
      </c>
    </row>
    <row r="66" spans="2:16" x14ac:dyDescent="0.25">
      <c r="B66" s="191" t="s">
        <v>252</v>
      </c>
      <c r="C66" s="235">
        <v>120330</v>
      </c>
      <c r="D66" s="236">
        <v>262254.53859327215</v>
      </c>
      <c r="E66" s="236"/>
      <c r="F66" s="236"/>
      <c r="G66" s="245">
        <v>382584.53859327215</v>
      </c>
      <c r="J66" s="57"/>
      <c r="K66" s="155" t="s">
        <v>26</v>
      </c>
      <c r="L66" s="205">
        <v>-137217.01574923546</v>
      </c>
      <c r="M66" s="205"/>
      <c r="N66" s="205"/>
      <c r="O66" s="205"/>
      <c r="P66" s="205">
        <v>-137217.01574923546</v>
      </c>
    </row>
    <row r="67" spans="2:16" x14ac:dyDescent="0.25">
      <c r="B67" s="191" t="s">
        <v>253</v>
      </c>
      <c r="C67" s="235">
        <v>351593.68058103981</v>
      </c>
      <c r="D67" s="236">
        <v>41284.403669724772</v>
      </c>
      <c r="E67" s="236">
        <v>1590.2140672782875</v>
      </c>
      <c r="F67" s="236">
        <v>1192.6605504587155</v>
      </c>
      <c r="G67" s="245">
        <v>395660.95886850165</v>
      </c>
      <c r="J67" s="57"/>
      <c r="K67" s="155" t="s">
        <v>27</v>
      </c>
      <c r="L67" s="205">
        <v>-2315.8079510703365</v>
      </c>
      <c r="M67" s="205"/>
      <c r="N67" s="205"/>
      <c r="O67" s="205"/>
      <c r="P67" s="205">
        <v>-2315.8079510703365</v>
      </c>
    </row>
    <row r="68" spans="2:16" x14ac:dyDescent="0.25">
      <c r="B68" s="191" t="s">
        <v>254</v>
      </c>
      <c r="C68" s="235">
        <v>-231263.68058103981</v>
      </c>
      <c r="D68" s="236">
        <v>220970.13492354739</v>
      </c>
      <c r="E68" s="236">
        <v>-1590.2140672782875</v>
      </c>
      <c r="F68" s="236">
        <v>-1192.6605504587155</v>
      </c>
      <c r="G68" s="245">
        <v>-13076.420275229495</v>
      </c>
      <c r="J68" s="57"/>
      <c r="K68" s="155" t="s">
        <v>29</v>
      </c>
      <c r="L68" s="205">
        <v>-149.38837920489297</v>
      </c>
      <c r="M68" s="205"/>
      <c r="N68" s="205"/>
      <c r="O68" s="205"/>
      <c r="P68" s="205">
        <v>-149.38837920489297</v>
      </c>
    </row>
    <row r="69" spans="2:16" x14ac:dyDescent="0.25">
      <c r="B69" s="191" t="s">
        <v>255</v>
      </c>
      <c r="C69" s="235"/>
      <c r="D69" s="236"/>
      <c r="E69" s="236"/>
      <c r="F69" s="236"/>
      <c r="G69" s="245"/>
      <c r="J69" s="57"/>
      <c r="K69" s="185" t="s">
        <v>12</v>
      </c>
      <c r="L69" s="205">
        <v>-51987.767584097863</v>
      </c>
      <c r="M69" s="205"/>
      <c r="N69" s="205"/>
      <c r="O69" s="205"/>
      <c r="P69" s="205">
        <v>-51987.767584097863</v>
      </c>
    </row>
    <row r="70" spans="2:16" x14ac:dyDescent="0.25">
      <c r="B70" s="191" t="s">
        <v>256</v>
      </c>
      <c r="C70" s="235"/>
      <c r="D70" s="236"/>
      <c r="E70" s="236"/>
      <c r="F70" s="236"/>
      <c r="G70" s="245"/>
      <c r="J70" s="57"/>
      <c r="K70" s="228" t="s">
        <v>1245</v>
      </c>
      <c r="L70" s="229">
        <v>-191669.97966360857</v>
      </c>
      <c r="M70" s="229">
        <v>113609.65428134563</v>
      </c>
      <c r="N70" s="229"/>
      <c r="O70" s="229"/>
      <c r="P70" s="229">
        <v>-78060.325382262934</v>
      </c>
    </row>
    <row r="71" spans="2:16" x14ac:dyDescent="0.25">
      <c r="B71" s="191" t="s">
        <v>257</v>
      </c>
      <c r="C71" s="235"/>
      <c r="D71" s="236"/>
      <c r="E71" s="236"/>
      <c r="F71" s="236"/>
      <c r="G71" s="245"/>
      <c r="J71" s="57"/>
      <c r="K71" s="220" t="s">
        <v>21</v>
      </c>
      <c r="L71" s="205"/>
      <c r="M71" s="205"/>
      <c r="N71" s="205"/>
      <c r="O71" s="205"/>
      <c r="P71" s="205"/>
    </row>
    <row r="72" spans="2:16" x14ac:dyDescent="0.25">
      <c r="B72" s="191" t="s">
        <v>258</v>
      </c>
      <c r="C72" s="235"/>
      <c r="D72" s="236"/>
      <c r="E72" s="236"/>
      <c r="F72" s="236"/>
      <c r="G72" s="245"/>
      <c r="J72" s="57"/>
      <c r="K72" s="185" t="s">
        <v>4</v>
      </c>
      <c r="L72" s="205"/>
      <c r="M72" s="205">
        <v>74830.981100917415</v>
      </c>
      <c r="N72" s="205"/>
      <c r="O72" s="205"/>
      <c r="P72" s="205">
        <v>74830.981100917415</v>
      </c>
    </row>
    <row r="73" spans="2:16" x14ac:dyDescent="0.25">
      <c r="B73" s="191" t="s">
        <v>259</v>
      </c>
      <c r="C73" s="235"/>
      <c r="D73" s="236"/>
      <c r="E73" s="236"/>
      <c r="F73" s="236"/>
      <c r="G73" s="245"/>
      <c r="J73" s="57"/>
      <c r="K73" s="185" t="s">
        <v>5</v>
      </c>
      <c r="L73" s="205">
        <v>-137205.48195718651</v>
      </c>
      <c r="M73" s="205"/>
      <c r="N73" s="205"/>
      <c r="O73" s="205"/>
      <c r="P73" s="205">
        <v>-137205.48195718651</v>
      </c>
    </row>
    <row r="74" spans="2:16" x14ac:dyDescent="0.25">
      <c r="B74" s="191" t="s">
        <v>260</v>
      </c>
      <c r="C74" s="235"/>
      <c r="D74" s="236"/>
      <c r="E74" s="236"/>
      <c r="F74" s="236"/>
      <c r="G74" s="245"/>
      <c r="J74" s="57"/>
      <c r="K74" s="155" t="s">
        <v>26</v>
      </c>
      <c r="L74" s="205">
        <v>-74568.50152905198</v>
      </c>
      <c r="M74" s="205"/>
      <c r="N74" s="205"/>
      <c r="O74" s="205"/>
      <c r="P74" s="205">
        <v>-74568.50152905198</v>
      </c>
    </row>
    <row r="75" spans="2:16" x14ac:dyDescent="0.25">
      <c r="B75" s="191" t="s">
        <v>261</v>
      </c>
      <c r="C75" s="235"/>
      <c r="D75" s="236"/>
      <c r="E75" s="236"/>
      <c r="F75" s="236"/>
      <c r="G75" s="245"/>
      <c r="J75" s="57"/>
      <c r="K75" s="155" t="s">
        <v>27</v>
      </c>
      <c r="L75" s="205">
        <v>-3003.9529051987765</v>
      </c>
      <c r="M75" s="205"/>
      <c r="N75" s="205"/>
      <c r="O75" s="205"/>
      <c r="P75" s="205">
        <v>-3003.9529051987765</v>
      </c>
    </row>
    <row r="76" spans="2:16" x14ac:dyDescent="0.25">
      <c r="B76" s="191" t="s">
        <v>262</v>
      </c>
      <c r="C76" s="235"/>
      <c r="D76" s="236"/>
      <c r="E76" s="236"/>
      <c r="F76" s="236"/>
      <c r="G76" s="245"/>
      <c r="J76" s="57"/>
      <c r="K76" s="155" t="s">
        <v>32</v>
      </c>
      <c r="L76" s="205"/>
      <c r="M76" s="205"/>
      <c r="N76" s="205"/>
      <c r="O76" s="205"/>
      <c r="P76" s="205"/>
    </row>
    <row r="77" spans="2:16" ht="15.75" thickBot="1" x14ac:dyDescent="0.3">
      <c r="B77" s="224" t="s">
        <v>300</v>
      </c>
      <c r="C77" s="241">
        <v>-1025025.5894189603</v>
      </c>
      <c r="D77" s="240">
        <v>546180.39941896021</v>
      </c>
      <c r="E77" s="240">
        <v>2916.179816513762</v>
      </c>
      <c r="F77" s="240">
        <v>13173.1749235474</v>
      </c>
      <c r="G77" s="246">
        <v>-462755.83525993908</v>
      </c>
      <c r="J77" s="57"/>
      <c r="K77" s="156" t="s">
        <v>136</v>
      </c>
      <c r="L77" s="205">
        <v>-36697.247706422015</v>
      </c>
      <c r="M77" s="205"/>
      <c r="N77" s="205"/>
      <c r="O77" s="205"/>
      <c r="P77" s="205">
        <v>-36697.247706422015</v>
      </c>
    </row>
    <row r="78" spans="2:16" x14ac:dyDescent="0.25">
      <c r="B78" s="191" t="s">
        <v>263</v>
      </c>
      <c r="C78" s="235"/>
      <c r="D78" s="236">
        <v>78014.243241590215</v>
      </c>
      <c r="E78" s="236"/>
      <c r="F78" s="236"/>
      <c r="G78" s="245">
        <v>78014.243241590215</v>
      </c>
      <c r="J78" s="57"/>
      <c r="K78" s="156" t="s">
        <v>134</v>
      </c>
      <c r="L78" s="205">
        <v>-22935.779816513761</v>
      </c>
      <c r="M78" s="205"/>
      <c r="N78" s="205"/>
      <c r="O78" s="205"/>
      <c r="P78" s="205">
        <v>-22935.779816513761</v>
      </c>
    </row>
    <row r="79" spans="2:16" x14ac:dyDescent="0.25">
      <c r="B79" s="191" t="s">
        <v>264</v>
      </c>
      <c r="C79" s="235">
        <v>80672.922018348618</v>
      </c>
      <c r="D79" s="236"/>
      <c r="E79" s="236"/>
      <c r="F79" s="236"/>
      <c r="G79" s="245">
        <v>80672.922018348618</v>
      </c>
      <c r="J79" s="57"/>
      <c r="K79" s="185" t="s">
        <v>9</v>
      </c>
      <c r="L79" s="205">
        <v>-4087.1559633027523</v>
      </c>
      <c r="M79" s="205">
        <v>-10827.935779816513</v>
      </c>
      <c r="N79" s="205"/>
      <c r="O79" s="205"/>
      <c r="P79" s="205">
        <v>-14915.091743119265</v>
      </c>
    </row>
    <row r="80" spans="2:16" x14ac:dyDescent="0.25">
      <c r="B80" s="191" t="s">
        <v>265</v>
      </c>
      <c r="C80" s="235">
        <v>-80672.922018348618</v>
      </c>
      <c r="D80" s="236">
        <v>78014.243241590215</v>
      </c>
      <c r="E80" s="236"/>
      <c r="F80" s="236"/>
      <c r="G80" s="245">
        <v>-2658.6787767584028</v>
      </c>
      <c r="J80" s="57"/>
      <c r="K80" s="228" t="s">
        <v>1246</v>
      </c>
      <c r="L80" s="229">
        <v>-141292.63792048927</v>
      </c>
      <c r="M80" s="229">
        <v>64003.045321100901</v>
      </c>
      <c r="N80" s="229"/>
      <c r="O80" s="229"/>
      <c r="P80" s="229">
        <v>-77289.592599388357</v>
      </c>
    </row>
    <row r="81" spans="2:10" x14ac:dyDescent="0.25">
      <c r="B81" s="191" t="s">
        <v>266</v>
      </c>
      <c r="C81" s="235"/>
      <c r="D81" s="236"/>
      <c r="E81" s="236"/>
      <c r="F81" s="236"/>
      <c r="G81" s="245"/>
      <c r="J81" s="57"/>
    </row>
    <row r="82" spans="2:10" x14ac:dyDescent="0.25">
      <c r="B82" s="191" t="s">
        <v>267</v>
      </c>
      <c r="C82" s="235"/>
      <c r="D82" s="236"/>
      <c r="E82" s="236"/>
      <c r="F82" s="236"/>
      <c r="G82" s="245"/>
      <c r="J82" s="57"/>
    </row>
    <row r="83" spans="2:10" x14ac:dyDescent="0.25">
      <c r="B83" s="191" t="s">
        <v>268</v>
      </c>
      <c r="C83" s="235"/>
      <c r="D83" s="236"/>
      <c r="E83" s="236"/>
      <c r="F83" s="236"/>
      <c r="G83" s="245"/>
      <c r="J83" s="57"/>
    </row>
    <row r="84" spans="2:10" x14ac:dyDescent="0.25">
      <c r="B84" s="191" t="s">
        <v>269</v>
      </c>
      <c r="C84" s="235"/>
      <c r="D84" s="236"/>
      <c r="E84" s="236"/>
      <c r="F84" s="236"/>
      <c r="G84" s="245"/>
      <c r="J84" s="57"/>
    </row>
    <row r="85" spans="2:10" x14ac:dyDescent="0.25">
      <c r="B85" s="191" t="s">
        <v>270</v>
      </c>
      <c r="C85" s="235"/>
      <c r="D85" s="236"/>
      <c r="E85" s="236"/>
      <c r="F85" s="236"/>
      <c r="G85" s="245"/>
      <c r="J85" s="57"/>
    </row>
    <row r="86" spans="2:10" x14ac:dyDescent="0.25">
      <c r="B86" s="191" t="s">
        <v>271</v>
      </c>
      <c r="C86" s="235"/>
      <c r="D86" s="236"/>
      <c r="E86" s="236"/>
      <c r="F86" s="236"/>
      <c r="G86" s="245"/>
      <c r="J86" s="57"/>
    </row>
    <row r="87" spans="2:10" x14ac:dyDescent="0.25">
      <c r="B87" s="191" t="s">
        <v>272</v>
      </c>
      <c r="C87" s="235"/>
      <c r="D87" s="236"/>
      <c r="E87" s="236"/>
      <c r="F87" s="236"/>
      <c r="G87" s="245"/>
      <c r="J87" s="57"/>
    </row>
    <row r="88" spans="2:10" x14ac:dyDescent="0.25">
      <c r="B88" s="191" t="s">
        <v>273</v>
      </c>
      <c r="C88" s="235"/>
      <c r="D88" s="236"/>
      <c r="E88" s="236"/>
      <c r="F88" s="236"/>
      <c r="G88" s="245"/>
      <c r="J88" s="57"/>
    </row>
    <row r="89" spans="2:10" ht="15.75" thickBot="1" x14ac:dyDescent="0.3">
      <c r="B89" s="224" t="s">
        <v>301</v>
      </c>
      <c r="C89" s="241">
        <v>-1105698.511437309</v>
      </c>
      <c r="D89" s="240">
        <v>624194.64266055042</v>
      </c>
      <c r="E89" s="240">
        <v>2916.179816513762</v>
      </c>
      <c r="F89" s="240">
        <v>13173.1749235474</v>
      </c>
      <c r="G89" s="246">
        <v>-465414.51403669745</v>
      </c>
      <c r="J89" s="57"/>
    </row>
    <row r="90" spans="2:10" x14ac:dyDescent="0.25">
      <c r="B90" s="191" t="s">
        <v>274</v>
      </c>
      <c r="C90" s="235"/>
      <c r="D90" s="236">
        <v>113609.65428134563</v>
      </c>
      <c r="E90" s="236"/>
      <c r="F90" s="236"/>
      <c r="G90" s="245">
        <v>113609.65428134563</v>
      </c>
      <c r="J90" s="57"/>
    </row>
    <row r="91" spans="2:10" x14ac:dyDescent="0.25">
      <c r="B91" s="191" t="s">
        <v>275</v>
      </c>
      <c r="C91" s="235">
        <v>139682.2120795107</v>
      </c>
      <c r="D91" s="236"/>
      <c r="E91" s="236"/>
      <c r="F91" s="236"/>
      <c r="G91" s="245">
        <v>139682.2120795107</v>
      </c>
      <c r="J91" s="57"/>
    </row>
    <row r="92" spans="2:10" x14ac:dyDescent="0.25">
      <c r="B92" s="191" t="s">
        <v>276</v>
      </c>
      <c r="C92" s="235">
        <v>-139682.2120795107</v>
      </c>
      <c r="D92" s="236">
        <v>113609.65428134563</v>
      </c>
      <c r="E92" s="236"/>
      <c r="F92" s="236"/>
      <c r="G92" s="245">
        <v>-26072.557798165071</v>
      </c>
      <c r="J92" s="57"/>
    </row>
    <row r="93" spans="2:10" x14ac:dyDescent="0.25">
      <c r="B93" s="191" t="s">
        <v>277</v>
      </c>
      <c r="C93" s="235"/>
      <c r="D93" s="236"/>
      <c r="E93" s="236"/>
      <c r="F93" s="236"/>
      <c r="G93" s="245"/>
      <c r="J93" s="57"/>
    </row>
    <row r="94" spans="2:10" x14ac:dyDescent="0.25">
      <c r="B94" s="191" t="s">
        <v>278</v>
      </c>
      <c r="C94" s="235"/>
      <c r="D94" s="236"/>
      <c r="E94" s="236"/>
      <c r="F94" s="236"/>
      <c r="G94" s="245"/>
      <c r="J94" s="57"/>
    </row>
    <row r="95" spans="2:10" x14ac:dyDescent="0.25">
      <c r="B95" s="191" t="s">
        <v>279</v>
      </c>
      <c r="C95" s="235"/>
      <c r="D95" s="236"/>
      <c r="E95" s="236"/>
      <c r="F95" s="236"/>
      <c r="G95" s="245"/>
      <c r="J95" s="57"/>
    </row>
    <row r="96" spans="2:10" x14ac:dyDescent="0.25">
      <c r="B96" s="191" t="s">
        <v>280</v>
      </c>
      <c r="C96" s="235"/>
      <c r="D96" s="236"/>
      <c r="E96" s="236"/>
      <c r="F96" s="236"/>
      <c r="G96" s="245"/>
      <c r="J96" s="57"/>
    </row>
    <row r="97" spans="2:10" x14ac:dyDescent="0.25">
      <c r="B97" s="191" t="s">
        <v>281</v>
      </c>
      <c r="C97" s="235">
        <v>51987.767584097863</v>
      </c>
      <c r="D97" s="236"/>
      <c r="E97" s="236"/>
      <c r="F97" s="236"/>
      <c r="G97" s="245">
        <v>51987.767584097863</v>
      </c>
      <c r="J97" s="57"/>
    </row>
    <row r="98" spans="2:10" x14ac:dyDescent="0.25">
      <c r="B98" s="191" t="s">
        <v>282</v>
      </c>
      <c r="C98" s="235">
        <v>-51987.767584097863</v>
      </c>
      <c r="D98" s="236"/>
      <c r="E98" s="236"/>
      <c r="F98" s="236"/>
      <c r="G98" s="245">
        <v>-51987.767584097863</v>
      </c>
      <c r="J98" s="57"/>
    </row>
    <row r="99" spans="2:10" x14ac:dyDescent="0.25">
      <c r="B99" s="191" t="s">
        <v>283</v>
      </c>
      <c r="C99" s="235"/>
      <c r="D99" s="236"/>
      <c r="E99" s="236"/>
      <c r="F99" s="236"/>
      <c r="G99" s="245"/>
      <c r="J99" s="57"/>
    </row>
    <row r="100" spans="2:10" x14ac:dyDescent="0.25">
      <c r="B100" s="191" t="s">
        <v>284</v>
      </c>
      <c r="C100" s="235"/>
      <c r="D100" s="236"/>
      <c r="E100" s="236"/>
      <c r="F100" s="236"/>
      <c r="G100" s="245"/>
      <c r="J100" s="57"/>
    </row>
    <row r="101" spans="2:10" ht="15.75" thickBot="1" x14ac:dyDescent="0.3">
      <c r="B101" s="225" t="s">
        <v>302</v>
      </c>
      <c r="C101" s="242">
        <v>-1297368.4911009176</v>
      </c>
      <c r="D101" s="243">
        <v>737804.29694189609</v>
      </c>
      <c r="E101" s="243">
        <v>2916.179816513762</v>
      </c>
      <c r="F101" s="243">
        <v>13173.1749235474</v>
      </c>
      <c r="G101" s="247">
        <v>-543474.83941896039</v>
      </c>
      <c r="J101" s="57"/>
    </row>
    <row r="102" spans="2:10" x14ac:dyDescent="0.25">
      <c r="B102" s="191" t="s">
        <v>285</v>
      </c>
      <c r="C102" s="235"/>
      <c r="D102" s="236">
        <v>74830.981100917415</v>
      </c>
      <c r="E102" s="236"/>
      <c r="F102" s="236"/>
      <c r="G102" s="245">
        <v>74830.981100917415</v>
      </c>
      <c r="J102" s="57"/>
    </row>
    <row r="103" spans="2:10" x14ac:dyDescent="0.25">
      <c r="B103" s="191" t="s">
        <v>286</v>
      </c>
      <c r="C103" s="235">
        <v>137205.48195718651</v>
      </c>
      <c r="D103" s="236"/>
      <c r="E103" s="236"/>
      <c r="F103" s="236"/>
      <c r="G103" s="245">
        <v>137205.48195718651</v>
      </c>
      <c r="J103" s="57"/>
    </row>
    <row r="104" spans="2:10" x14ac:dyDescent="0.25">
      <c r="B104" s="191" t="s">
        <v>287</v>
      </c>
      <c r="C104" s="235">
        <v>-137205.48195718651</v>
      </c>
      <c r="D104" s="236">
        <v>74830.981100917415</v>
      </c>
      <c r="E104" s="236"/>
      <c r="F104" s="236"/>
      <c r="G104" s="245">
        <v>-62374.500856269093</v>
      </c>
      <c r="J104" s="57"/>
    </row>
    <row r="105" spans="2:10" x14ac:dyDescent="0.25">
      <c r="B105" s="191" t="s">
        <v>288</v>
      </c>
      <c r="C105" s="235"/>
      <c r="D105" s="236"/>
      <c r="E105" s="236"/>
      <c r="F105" s="236"/>
      <c r="G105" s="245"/>
      <c r="J105" s="57"/>
    </row>
    <row r="106" spans="2:10" x14ac:dyDescent="0.25">
      <c r="B106" s="191" t="s">
        <v>289</v>
      </c>
      <c r="C106" s="235">
        <v>4087.1559633027523</v>
      </c>
      <c r="D106" s="236">
        <v>10827.935779816513</v>
      </c>
      <c r="E106" s="236"/>
      <c r="F106" s="236"/>
      <c r="G106" s="245">
        <v>14915.091743119265</v>
      </c>
      <c r="J106" s="57"/>
    </row>
    <row r="107" spans="2:10" x14ac:dyDescent="0.25">
      <c r="B107" s="191" t="s">
        <v>290</v>
      </c>
      <c r="C107" s="235">
        <v>-4087.1559633027523</v>
      </c>
      <c r="D107" s="236">
        <v>-10827.935779816513</v>
      </c>
      <c r="E107" s="236"/>
      <c r="F107" s="236"/>
      <c r="G107" s="245">
        <v>-14915.091743119265</v>
      </c>
      <c r="J107" s="57"/>
    </row>
    <row r="108" spans="2:10" x14ac:dyDescent="0.25">
      <c r="B108" s="191" t="s">
        <v>291</v>
      </c>
      <c r="C108" s="235"/>
      <c r="D108" s="236"/>
      <c r="E108" s="236"/>
      <c r="F108" s="236"/>
      <c r="G108" s="245"/>
      <c r="J108" s="57"/>
    </row>
    <row r="109" spans="2:10" x14ac:dyDescent="0.25">
      <c r="B109" s="191" t="s">
        <v>292</v>
      </c>
      <c r="C109" s="235"/>
      <c r="D109" s="236"/>
      <c r="E109" s="236"/>
      <c r="F109" s="236"/>
      <c r="G109" s="245"/>
      <c r="J109" s="57"/>
    </row>
    <row r="110" spans="2:10" x14ac:dyDescent="0.25">
      <c r="B110" s="191" t="s">
        <v>293</v>
      </c>
      <c r="C110" s="235"/>
      <c r="D110" s="236"/>
      <c r="E110" s="236"/>
      <c r="F110" s="236"/>
      <c r="G110" s="245"/>
      <c r="J110" s="57"/>
    </row>
    <row r="111" spans="2:10" x14ac:dyDescent="0.25">
      <c r="B111" s="191" t="s">
        <v>294</v>
      </c>
      <c r="C111" s="235"/>
      <c r="D111" s="236"/>
      <c r="E111" s="236"/>
      <c r="F111" s="236"/>
      <c r="G111" s="245"/>
      <c r="J111" s="57"/>
    </row>
    <row r="112" spans="2:10" x14ac:dyDescent="0.25">
      <c r="B112" s="191" t="s">
        <v>295</v>
      </c>
      <c r="C112" s="235"/>
      <c r="D112" s="236"/>
      <c r="E112" s="236"/>
      <c r="F112" s="236"/>
      <c r="G112" s="245"/>
      <c r="J112" s="57"/>
    </row>
    <row r="113" spans="2:10" ht="15.75" thickBot="1" x14ac:dyDescent="0.3">
      <c r="B113" s="224" t="s">
        <v>303</v>
      </c>
      <c r="C113" s="241">
        <v>-1438661.1290214069</v>
      </c>
      <c r="D113" s="240">
        <v>801807.34226299694</v>
      </c>
      <c r="E113" s="240">
        <v>2916.179816513762</v>
      </c>
      <c r="F113" s="240">
        <v>13173.1749235474</v>
      </c>
      <c r="G113" s="246">
        <v>-620764.43201834871</v>
      </c>
      <c r="J113" s="57"/>
    </row>
    <row r="174" spans="11:11" x14ac:dyDescent="0.25">
      <c r="K174" s="96">
        <f>S160+S141</f>
        <v>0</v>
      </c>
    </row>
  </sheetData>
  <conditionalFormatting pivot="1">
    <cfRule type="cellIs" dxfId="521" priority="37" operator="lessThan">
      <formula>0</formula>
    </cfRule>
  </conditionalFormatting>
  <conditionalFormatting pivot="1">
    <cfRule type="cellIs" dxfId="520" priority="36" operator="lessThan">
      <formula>0</formula>
    </cfRule>
  </conditionalFormatting>
  <conditionalFormatting pivot="1" sqref="C89:G89">
    <cfRule type="cellIs" dxfId="519" priority="35" operator="lessThan">
      <formula>0</formula>
    </cfRule>
  </conditionalFormatting>
  <conditionalFormatting pivot="1" sqref="C77:G77">
    <cfRule type="cellIs" dxfId="518" priority="34" operator="lessThan">
      <formula>0</formula>
    </cfRule>
  </conditionalFormatting>
  <conditionalFormatting pivot="1" sqref="C65:G65">
    <cfRule type="cellIs" dxfId="517" priority="33" operator="lessThan">
      <formula>0</formula>
    </cfRule>
  </conditionalFormatting>
  <conditionalFormatting pivot="1" sqref="C53:G53">
    <cfRule type="cellIs" dxfId="516" priority="32" operator="lessThan">
      <formula>0</formula>
    </cfRule>
  </conditionalFormatting>
  <conditionalFormatting pivot="1" sqref="C41:G41">
    <cfRule type="cellIs" dxfId="515" priority="31" operator="lessThan">
      <formula>0</formula>
    </cfRule>
  </conditionalFormatting>
  <conditionalFormatting pivot="1" sqref="C29:G29">
    <cfRule type="cellIs" dxfId="514" priority="30" operator="lessThan">
      <formula>0</formula>
    </cfRule>
  </conditionalFormatting>
  <conditionalFormatting pivot="1" sqref="C17:G17">
    <cfRule type="cellIs" dxfId="513" priority="29" operator="lessThan">
      <formula>0</formula>
    </cfRule>
  </conditionalFormatting>
  <conditionalFormatting pivot="1" sqref="G101">
    <cfRule type="cellIs" dxfId="512" priority="28" operator="lessThan">
      <formula>0</formula>
    </cfRule>
  </conditionalFormatting>
  <conditionalFormatting pivot="1" sqref="G113">
    <cfRule type="cellIs" dxfId="511" priority="27" operator="lessThan">
      <formula>0</formula>
    </cfRule>
  </conditionalFormatting>
  <conditionalFormatting pivot="1" sqref="L20:P20">
    <cfRule type="cellIs" dxfId="510" priority="17" operator="lessThan">
      <formula>0</formula>
    </cfRule>
  </conditionalFormatting>
  <conditionalFormatting pivot="1" sqref="L29:P29">
    <cfRule type="cellIs" dxfId="509" priority="16" operator="lessThan">
      <formula>0</formula>
    </cfRule>
  </conditionalFormatting>
  <conditionalFormatting pivot="1" sqref="L36:P36">
    <cfRule type="cellIs" dxfId="508" priority="15" operator="lessThan">
      <formula>0</formula>
    </cfRule>
  </conditionalFormatting>
  <conditionalFormatting pivot="1" sqref="L46:P46">
    <cfRule type="cellIs" dxfId="507" priority="14" operator="lessThan">
      <formula>0</formula>
    </cfRule>
  </conditionalFormatting>
  <conditionalFormatting pivot="1" sqref="L56:P56">
    <cfRule type="cellIs" dxfId="506" priority="13" operator="lessThan">
      <formula>0</formula>
    </cfRule>
  </conditionalFormatting>
  <conditionalFormatting pivot="1" sqref="L62:P62">
    <cfRule type="cellIs" dxfId="505" priority="12" operator="lessThan">
      <formula>0</formula>
    </cfRule>
  </conditionalFormatting>
  <conditionalFormatting pivot="1" sqref="L70:P70">
    <cfRule type="cellIs" dxfId="504" priority="11" operator="lessThan">
      <formula>0</formula>
    </cfRule>
  </conditionalFormatting>
  <conditionalFormatting pivot="1" sqref="L80:P80">
    <cfRule type="cellIs" dxfId="503" priority="10" operator="lessThan">
      <formula>0</formula>
    </cfRule>
  </conditionalFormatting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9947C-7B99-4643-88CC-9E2C6C5A6747}">
  <sheetPr codeName="Sheet2">
    <tabColor rgb="FFC00000"/>
  </sheetPr>
  <dimension ref="B1:L43"/>
  <sheetViews>
    <sheetView showGridLines="0" zoomScale="80" zoomScaleNormal="80" workbookViewId="0">
      <selection activeCell="C26" sqref="C26"/>
    </sheetView>
  </sheetViews>
  <sheetFormatPr baseColWidth="10" defaultColWidth="9.140625" defaultRowHeight="15" x14ac:dyDescent="0.25"/>
  <cols>
    <col min="1" max="1" width="2.7109375" customWidth="1"/>
    <col min="2" max="2" width="46.28515625" bestFit="1" customWidth="1"/>
    <col min="3" max="3" width="9.85546875" bestFit="1" customWidth="1"/>
    <col min="4" max="4" width="10.85546875" bestFit="1" customWidth="1"/>
    <col min="5" max="5" width="10.5703125" bestFit="1" customWidth="1"/>
    <col min="6" max="6" width="9.85546875" bestFit="1" customWidth="1"/>
    <col min="7" max="7" width="10.5703125" bestFit="1" customWidth="1"/>
    <col min="8" max="8" width="9.85546875" bestFit="1" customWidth="1"/>
    <col min="9" max="9" width="8.7109375" bestFit="1" customWidth="1"/>
    <col min="10" max="11" width="9.85546875" bestFit="1" customWidth="1"/>
    <col min="12" max="12" width="11.42578125" bestFit="1" customWidth="1"/>
  </cols>
  <sheetData>
    <row r="1" spans="2:12" ht="15.75" thickBot="1" x14ac:dyDescent="0.3"/>
    <row r="2" spans="2:12" ht="15.75" thickBot="1" x14ac:dyDescent="0.3">
      <c r="B2" s="179" t="s">
        <v>22</v>
      </c>
      <c r="C2" s="200" t="s" vm="2">
        <v>1236</v>
      </c>
    </row>
    <row r="3" spans="2:12" ht="15.75" thickBot="1" x14ac:dyDescent="0.3">
      <c r="B3" s="179" t="s">
        <v>0</v>
      </c>
      <c r="C3" s="180" t="s" vm="1">
        <v>322</v>
      </c>
      <c r="D3" s="129" t="s">
        <v>328</v>
      </c>
      <c r="E3" s="129" t="s">
        <v>329</v>
      </c>
      <c r="F3" s="129" t="s">
        <v>330</v>
      </c>
      <c r="G3" s="129" t="s">
        <v>331</v>
      </c>
      <c r="H3" s="129" t="s">
        <v>332</v>
      </c>
      <c r="I3" s="129" t="s">
        <v>334</v>
      </c>
      <c r="J3" s="129" t="s">
        <v>335</v>
      </c>
      <c r="K3" s="129" t="s">
        <v>336</v>
      </c>
    </row>
    <row r="4" spans="2:12" ht="15.75" hidden="1" thickBot="1" x14ac:dyDescent="0.3"/>
    <row r="5" spans="2:12" ht="15.75" thickBot="1" x14ac:dyDescent="0.3">
      <c r="B5" s="177"/>
      <c r="C5" s="176" t="s">
        <v>320</v>
      </c>
      <c r="D5" s="176" t="s">
        <v>7</v>
      </c>
      <c r="E5" s="176" t="s">
        <v>14</v>
      </c>
      <c r="F5" s="176" t="s">
        <v>16</v>
      </c>
      <c r="G5" s="176" t="s">
        <v>17</v>
      </c>
      <c r="H5" s="176" t="s">
        <v>18</v>
      </c>
      <c r="I5" s="176" t="s">
        <v>19</v>
      </c>
      <c r="J5" s="176" t="s">
        <v>20</v>
      </c>
      <c r="K5" s="176" t="s">
        <v>21</v>
      </c>
      <c r="L5" s="188" t="s">
        <v>2</v>
      </c>
    </row>
    <row r="6" spans="2:12" x14ac:dyDescent="0.25">
      <c r="B6" s="173" t="s">
        <v>4</v>
      </c>
      <c r="C6" s="232">
        <v>912833.93733944837</v>
      </c>
      <c r="D6" s="233">
        <v>102725.42987767582</v>
      </c>
      <c r="E6" s="233">
        <v>82989.850581039704</v>
      </c>
      <c r="F6" s="233">
        <v>149434.216146789</v>
      </c>
      <c r="G6" s="233">
        <v>53147.737920489293</v>
      </c>
      <c r="H6" s="233">
        <v>382584.53859327215</v>
      </c>
      <c r="I6" s="233">
        <v>78014.243241590215</v>
      </c>
      <c r="J6" s="233">
        <v>113609.65428134563</v>
      </c>
      <c r="K6" s="233">
        <v>74830.981100917415</v>
      </c>
      <c r="L6" s="234">
        <v>1950170.5890825693</v>
      </c>
    </row>
    <row r="7" spans="2:12" x14ac:dyDescent="0.25">
      <c r="B7" s="173" t="s">
        <v>5</v>
      </c>
      <c r="C7" s="235">
        <v>412617.29012232419</v>
      </c>
      <c r="D7" s="236">
        <v>323644.74159021414</v>
      </c>
      <c r="E7" s="236">
        <v>210193.27972477066</v>
      </c>
      <c r="F7" s="236">
        <v>90461.49938837919</v>
      </c>
      <c r="G7" s="236">
        <v>198762.03706422017</v>
      </c>
      <c r="H7" s="236">
        <v>395660.95886850165</v>
      </c>
      <c r="I7" s="236">
        <v>80672.922018348618</v>
      </c>
      <c r="J7" s="236">
        <v>139682.2120795107</v>
      </c>
      <c r="K7" s="236">
        <v>137205.48195718651</v>
      </c>
      <c r="L7" s="237">
        <v>1988900.4228134551</v>
      </c>
    </row>
    <row r="8" spans="2:12" x14ac:dyDescent="0.25">
      <c r="B8" s="182" t="s">
        <v>6</v>
      </c>
      <c r="C8" s="218">
        <v>500216.64721712418</v>
      </c>
      <c r="D8" s="222">
        <v>-220919.3117125383</v>
      </c>
      <c r="E8" s="222">
        <v>-127203.42914373096</v>
      </c>
      <c r="F8" s="222">
        <v>58972.716758409806</v>
      </c>
      <c r="G8" s="222">
        <v>-145614.2991437309</v>
      </c>
      <c r="H8" s="222">
        <v>-13076.420275229495</v>
      </c>
      <c r="I8" s="222">
        <v>-2658.6787767584028</v>
      </c>
      <c r="J8" s="222">
        <v>-26072.557798165071</v>
      </c>
      <c r="K8" s="222">
        <v>-62374.500856269093</v>
      </c>
      <c r="L8" s="217">
        <v>-38729.833730885759</v>
      </c>
    </row>
    <row r="9" spans="2:12" x14ac:dyDescent="0.25">
      <c r="B9" s="173" t="s">
        <v>8</v>
      </c>
      <c r="C9" s="235"/>
      <c r="D9" s="236"/>
      <c r="E9" s="236"/>
      <c r="F9" s="236"/>
      <c r="G9" s="236"/>
      <c r="H9" s="236"/>
      <c r="I9" s="236"/>
      <c r="J9" s="236"/>
      <c r="K9" s="236"/>
      <c r="L9" s="237"/>
    </row>
    <row r="10" spans="2:12" x14ac:dyDescent="0.25">
      <c r="B10" s="173" t="s">
        <v>9</v>
      </c>
      <c r="C10" s="235"/>
      <c r="D10" s="236"/>
      <c r="E10" s="236"/>
      <c r="F10" s="236"/>
      <c r="G10" s="236">
        <v>14915.091743119265</v>
      </c>
      <c r="H10" s="236"/>
      <c r="I10" s="236"/>
      <c r="J10" s="236"/>
      <c r="K10" s="236">
        <v>14915.091743119265</v>
      </c>
      <c r="L10" s="237">
        <v>29830.183486238529</v>
      </c>
    </row>
    <row r="11" spans="2:12" x14ac:dyDescent="0.25">
      <c r="B11" s="182" t="s">
        <v>10</v>
      </c>
      <c r="C11" s="218"/>
      <c r="D11" s="222"/>
      <c r="E11" s="222"/>
      <c r="F11" s="222"/>
      <c r="G11" s="222">
        <v>-14915.091743119265</v>
      </c>
      <c r="H11" s="222"/>
      <c r="I11" s="222"/>
      <c r="J11" s="222"/>
      <c r="K11" s="222">
        <v>-14915.091743119265</v>
      </c>
      <c r="L11" s="217">
        <v>-29830.183486238529</v>
      </c>
    </row>
    <row r="12" spans="2:12" x14ac:dyDescent="0.25">
      <c r="B12" s="173" t="s">
        <v>11</v>
      </c>
      <c r="C12" s="235"/>
      <c r="D12" s="236">
        <v>15266.055045871559</v>
      </c>
      <c r="E12" s="236"/>
      <c r="F12" s="236"/>
      <c r="G12" s="236"/>
      <c r="H12" s="236"/>
      <c r="I12" s="236"/>
      <c r="J12" s="236"/>
      <c r="K12" s="236"/>
      <c r="L12" s="237">
        <v>15266.055045871559</v>
      </c>
    </row>
    <row r="13" spans="2:12" x14ac:dyDescent="0.25">
      <c r="B13" s="173" t="s">
        <v>12</v>
      </c>
      <c r="C13" s="235">
        <v>94880.861671763516</v>
      </c>
      <c r="D13" s="236">
        <v>15266.055045871559</v>
      </c>
      <c r="E13" s="236"/>
      <c r="F13" s="236"/>
      <c r="G13" s="236"/>
      <c r="H13" s="236"/>
      <c r="I13" s="236"/>
      <c r="J13" s="236">
        <v>51987.767584097863</v>
      </c>
      <c r="K13" s="236"/>
      <c r="L13" s="237">
        <v>162134.68430173295</v>
      </c>
    </row>
    <row r="14" spans="2:12" x14ac:dyDescent="0.25">
      <c r="B14" s="182" t="s">
        <v>13</v>
      </c>
      <c r="C14" s="218">
        <v>-94880.861671763516</v>
      </c>
      <c r="D14" s="222">
        <v>0</v>
      </c>
      <c r="E14" s="222"/>
      <c r="F14" s="222"/>
      <c r="G14" s="222"/>
      <c r="H14" s="222"/>
      <c r="I14" s="222"/>
      <c r="J14" s="222">
        <v>-51987.767584097863</v>
      </c>
      <c r="K14" s="222"/>
      <c r="L14" s="217">
        <v>-146868.62925586139</v>
      </c>
    </row>
    <row r="15" spans="2:12" x14ac:dyDescent="0.25">
      <c r="B15" s="173" t="s">
        <v>23</v>
      </c>
      <c r="C15" s="235"/>
      <c r="D15" s="236"/>
      <c r="E15" s="236"/>
      <c r="F15" s="236"/>
      <c r="G15" s="236"/>
      <c r="H15" s="236"/>
      <c r="I15" s="236"/>
      <c r="J15" s="236"/>
      <c r="K15" s="236"/>
      <c r="L15" s="237"/>
    </row>
    <row r="16" spans="2:12" x14ac:dyDescent="0.25">
      <c r="B16" s="173" t="s">
        <v>24</v>
      </c>
      <c r="C16" s="235"/>
      <c r="D16" s="236"/>
      <c r="E16" s="236"/>
      <c r="F16" s="236"/>
      <c r="G16" s="236"/>
      <c r="H16" s="236"/>
      <c r="I16" s="236"/>
      <c r="J16" s="236"/>
      <c r="K16" s="236"/>
      <c r="L16" s="237"/>
    </row>
    <row r="17" spans="2:12" ht="15.75" thickBot="1" x14ac:dyDescent="0.3">
      <c r="B17" s="178" t="s">
        <v>15</v>
      </c>
      <c r="C17" s="181">
        <v>405335.78554536065</v>
      </c>
      <c r="D17" s="174">
        <v>-220919.3117125383</v>
      </c>
      <c r="E17" s="174">
        <v>-127203.42914373096</v>
      </c>
      <c r="F17" s="174">
        <v>58972.716758409806</v>
      </c>
      <c r="G17" s="174">
        <v>-160529.39088685016</v>
      </c>
      <c r="H17" s="174">
        <v>-13076.420275229495</v>
      </c>
      <c r="I17" s="174">
        <v>-2658.6787767584028</v>
      </c>
      <c r="J17" s="174">
        <v>-78060.325382262934</v>
      </c>
      <c r="K17" s="174">
        <v>-77289.592599388357</v>
      </c>
      <c r="L17" s="175">
        <v>-215428.64647298568</v>
      </c>
    </row>
    <row r="18" spans="2:12" ht="15.75" thickBot="1" x14ac:dyDescent="0.3">
      <c r="B18" s="47"/>
      <c r="C18" s="48"/>
      <c r="D18" s="48"/>
      <c r="E18" s="48"/>
      <c r="F18" s="48"/>
      <c r="G18" s="48"/>
      <c r="H18" s="48"/>
      <c r="I18" s="48"/>
      <c r="J18" s="48"/>
      <c r="K18" s="48"/>
      <c r="L18" s="48"/>
    </row>
    <row r="19" spans="2:12" ht="16.5" thickBot="1" x14ac:dyDescent="0.3">
      <c r="B19" s="49" t="s">
        <v>316</v>
      </c>
      <c r="C19" s="50"/>
      <c r="D19" s="51">
        <f>SUM($D$17:D17)</f>
        <v>-220919.3117125383</v>
      </c>
      <c r="E19" s="51">
        <f>SUM($D$17:E17)</f>
        <v>-348122.74085626926</v>
      </c>
      <c r="F19" s="51">
        <f>SUM($D$17:F17)</f>
        <v>-289150.02409785945</v>
      </c>
      <c r="G19" s="51">
        <f>SUM($D$17:G17)</f>
        <v>-449679.41498470958</v>
      </c>
      <c r="H19" s="51">
        <f>SUM($D$17:H17)</f>
        <v>-462755.83525993908</v>
      </c>
      <c r="I19" s="51">
        <f>SUM($D$17:I17)</f>
        <v>-465414.51403669745</v>
      </c>
      <c r="J19" s="51">
        <f>SUM($D$17:J17)</f>
        <v>-543474.83941896039</v>
      </c>
      <c r="K19" s="51">
        <f>SUM($D$17:K17)</f>
        <v>-620764.43201834871</v>
      </c>
      <c r="L19" s="52"/>
    </row>
    <row r="20" spans="2:12" ht="15.75" thickBot="1" x14ac:dyDescent="0.3"/>
    <row r="21" spans="2:12" ht="15.75" thickBot="1" x14ac:dyDescent="0.3">
      <c r="B21" s="179" t="s">
        <v>22</v>
      </c>
      <c r="C21" s="200" t="s" vm="2">
        <v>1236</v>
      </c>
    </row>
    <row r="22" spans="2:12" ht="15.75" thickBot="1" x14ac:dyDescent="0.3">
      <c r="B22" s="179" t="s">
        <v>0</v>
      </c>
      <c r="C22" s="180" t="s" vm="1">
        <v>322</v>
      </c>
      <c r="D22" s="129" t="s">
        <v>328</v>
      </c>
      <c r="E22" s="129" t="s">
        <v>329</v>
      </c>
      <c r="F22" s="129" t="s">
        <v>330</v>
      </c>
      <c r="G22" s="129" t="s">
        <v>331</v>
      </c>
      <c r="H22" s="129" t="s">
        <v>332</v>
      </c>
      <c r="I22" s="129" t="s">
        <v>334</v>
      </c>
      <c r="J22" s="129" t="s">
        <v>335</v>
      </c>
      <c r="K22" s="129" t="s">
        <v>336</v>
      </c>
    </row>
    <row r="23" spans="2:12" ht="15.75" hidden="1" thickBot="1" x14ac:dyDescent="0.3"/>
    <row r="24" spans="2:12" ht="15.75" hidden="1" thickBot="1" x14ac:dyDescent="0.3">
      <c r="B24" s="186" t="s">
        <v>25</v>
      </c>
      <c r="C24" s="176"/>
      <c r="D24" s="189"/>
      <c r="E24" s="183"/>
      <c r="F24" s="183"/>
      <c r="G24" s="183"/>
      <c r="H24" s="183"/>
      <c r="I24" s="183"/>
      <c r="J24" s="183"/>
      <c r="K24" s="183"/>
      <c r="L24" s="184"/>
    </row>
    <row r="25" spans="2:12" ht="15.75" thickBot="1" x14ac:dyDescent="0.3">
      <c r="B25" s="167"/>
      <c r="C25" s="201" t="s">
        <v>320</v>
      </c>
      <c r="D25" s="202" t="s">
        <v>7</v>
      </c>
      <c r="E25" s="202" t="s">
        <v>14</v>
      </c>
      <c r="F25" s="202" t="s">
        <v>16</v>
      </c>
      <c r="G25" s="202" t="s">
        <v>17</v>
      </c>
      <c r="H25" s="202" t="s">
        <v>18</v>
      </c>
      <c r="I25" s="202" t="s">
        <v>19</v>
      </c>
      <c r="J25" s="202" t="s">
        <v>20</v>
      </c>
      <c r="K25" s="203" t="s">
        <v>21</v>
      </c>
      <c r="L25" s="204" t="s">
        <v>2</v>
      </c>
    </row>
    <row r="26" spans="2:12" ht="15.75" thickBot="1" x14ac:dyDescent="0.3">
      <c r="B26" s="187" t="s">
        <v>4</v>
      </c>
      <c r="C26" s="209">
        <v>912833.93733944837</v>
      </c>
      <c r="D26" s="210">
        <v>102725.42987767582</v>
      </c>
      <c r="E26" s="210">
        <v>82989.850581039704</v>
      </c>
      <c r="F26" s="210">
        <v>149434.216146789</v>
      </c>
      <c r="G26" s="210">
        <v>53147.737920489293</v>
      </c>
      <c r="H26" s="210">
        <v>382584.53859327215</v>
      </c>
      <c r="I26" s="210">
        <v>78014.243241590215</v>
      </c>
      <c r="J26" s="210">
        <v>113609.65428134563</v>
      </c>
      <c r="K26" s="214">
        <v>74830.981100917415</v>
      </c>
      <c r="L26" s="211">
        <v>1950170.5890825693</v>
      </c>
    </row>
    <row r="27" spans="2:12" x14ac:dyDescent="0.25">
      <c r="B27" s="198" t="s">
        <v>27</v>
      </c>
      <c r="C27" s="212">
        <v>20330</v>
      </c>
      <c r="D27" s="219">
        <v>6055.0458715596333</v>
      </c>
      <c r="E27" s="219"/>
      <c r="F27" s="219"/>
      <c r="G27" s="219"/>
      <c r="H27" s="219">
        <v>20330</v>
      </c>
      <c r="I27" s="219"/>
      <c r="J27" s="219"/>
      <c r="K27" s="215"/>
      <c r="L27" s="206">
        <v>46715.045871559632</v>
      </c>
    </row>
    <row r="28" spans="2:12" ht="15.75" thickBot="1" x14ac:dyDescent="0.3">
      <c r="B28" s="198" t="s">
        <v>321</v>
      </c>
      <c r="C28" s="212">
        <v>892503.93733944837</v>
      </c>
      <c r="D28" s="219">
        <v>96670.38400611619</v>
      </c>
      <c r="E28" s="219">
        <v>82989.850581039704</v>
      </c>
      <c r="F28" s="219">
        <v>149434.216146789</v>
      </c>
      <c r="G28" s="219">
        <v>53147.737920489293</v>
      </c>
      <c r="H28" s="219">
        <v>362254.53859327215</v>
      </c>
      <c r="I28" s="219">
        <v>78014.243241590215</v>
      </c>
      <c r="J28" s="219">
        <v>113609.65428134563</v>
      </c>
      <c r="K28" s="215">
        <v>74830.981100917415</v>
      </c>
      <c r="L28" s="206">
        <v>1903455.5432110098</v>
      </c>
    </row>
    <row r="29" spans="2:12" ht="15.75" thickBot="1" x14ac:dyDescent="0.3">
      <c r="B29" s="187" t="s">
        <v>5</v>
      </c>
      <c r="C29" s="212">
        <v>-412617.29012232419</v>
      </c>
      <c r="D29" s="219">
        <v>-323644.74159021414</v>
      </c>
      <c r="E29" s="219">
        <v>-210193.27972477066</v>
      </c>
      <c r="F29" s="219">
        <v>-90461.49938837919</v>
      </c>
      <c r="G29" s="219">
        <v>-198762.03706422017</v>
      </c>
      <c r="H29" s="219">
        <v>-395660.95886850165</v>
      </c>
      <c r="I29" s="219">
        <v>-80672.922018348618</v>
      </c>
      <c r="J29" s="219">
        <v>-139682.2120795107</v>
      </c>
      <c r="K29" s="215">
        <v>-137205.48195718651</v>
      </c>
      <c r="L29" s="206">
        <v>-1988900.4228134551</v>
      </c>
    </row>
    <row r="30" spans="2:12" x14ac:dyDescent="0.25">
      <c r="B30" s="198" t="s">
        <v>27</v>
      </c>
      <c r="C30" s="212">
        <v>-9174.3119266055037</v>
      </c>
      <c r="D30" s="219">
        <v>-8816.6666666666661</v>
      </c>
      <c r="E30" s="219">
        <v>-3501.6837920489297</v>
      </c>
      <c r="F30" s="219">
        <v>-2527.1042813455656</v>
      </c>
      <c r="G30" s="219">
        <v>-3256.088379204893</v>
      </c>
      <c r="H30" s="219">
        <v>-11596.352599388378</v>
      </c>
      <c r="I30" s="219">
        <v>-2216.7844036697247</v>
      </c>
      <c r="J30" s="219">
        <v>-2315.8079510703365</v>
      </c>
      <c r="K30" s="215">
        <v>-3003.9529051987765</v>
      </c>
      <c r="L30" s="206">
        <v>-46408.752905198766</v>
      </c>
    </row>
    <row r="31" spans="2:12" x14ac:dyDescent="0.25">
      <c r="B31" s="198" t="s">
        <v>26</v>
      </c>
      <c r="C31" s="212">
        <v>-222525.54700305811</v>
      </c>
      <c r="D31" s="219">
        <v>-157141.89113149844</v>
      </c>
      <c r="E31" s="219">
        <v>-159894.51642201835</v>
      </c>
      <c r="F31" s="219">
        <v>-87756.416513761462</v>
      </c>
      <c r="G31" s="219">
        <v>-135872.9211620795</v>
      </c>
      <c r="H31" s="219">
        <v>-194428.8756880734</v>
      </c>
      <c r="I31" s="219">
        <v>-78456.137614678897</v>
      </c>
      <c r="J31" s="219">
        <v>-137217.01574923546</v>
      </c>
      <c r="K31" s="215">
        <v>-74568.50152905198</v>
      </c>
      <c r="L31" s="206">
        <v>-1247861.8228134552</v>
      </c>
    </row>
    <row r="32" spans="2:12" x14ac:dyDescent="0.25">
      <c r="B32" s="198" t="s">
        <v>28</v>
      </c>
      <c r="C32" s="212">
        <v>-74373.088685015289</v>
      </c>
      <c r="D32" s="219">
        <v>-72721.667278287467</v>
      </c>
      <c r="E32" s="219"/>
      <c r="F32" s="219"/>
      <c r="G32" s="219"/>
      <c r="H32" s="219">
        <v>-74373.088685015289</v>
      </c>
      <c r="I32" s="219"/>
      <c r="J32" s="219"/>
      <c r="K32" s="215"/>
      <c r="L32" s="206">
        <v>-221467.84464831805</v>
      </c>
    </row>
    <row r="33" spans="2:12" x14ac:dyDescent="0.25">
      <c r="B33" s="198" t="s">
        <v>29</v>
      </c>
      <c r="C33" s="212">
        <v>-25351.681957186542</v>
      </c>
      <c r="D33" s="219">
        <v>-4062.5370030581043</v>
      </c>
      <c r="E33" s="219">
        <v>-41218.761467889912</v>
      </c>
      <c r="F33" s="219">
        <v>-177.97859327217125</v>
      </c>
      <c r="G33" s="219"/>
      <c r="H33" s="219">
        <v>-31011.877370030576</v>
      </c>
      <c r="I33" s="219"/>
      <c r="J33" s="219">
        <v>-149.38837920489297</v>
      </c>
      <c r="K33" s="215"/>
      <c r="L33" s="206">
        <v>-101972.22477064218</v>
      </c>
    </row>
    <row r="34" spans="2:12" x14ac:dyDescent="0.25">
      <c r="B34" s="198" t="s">
        <v>30</v>
      </c>
      <c r="C34" s="212">
        <v>-73394.495412844029</v>
      </c>
      <c r="D34" s="219"/>
      <c r="E34" s="219"/>
      <c r="F34" s="219"/>
      <c r="G34" s="219"/>
      <c r="H34" s="219">
        <v>-73394.495412844029</v>
      </c>
      <c r="I34" s="219"/>
      <c r="J34" s="219"/>
      <c r="K34" s="215"/>
      <c r="L34" s="206">
        <v>-146788.99082568806</v>
      </c>
    </row>
    <row r="35" spans="2:12" x14ac:dyDescent="0.25">
      <c r="B35" s="198" t="s">
        <v>31</v>
      </c>
      <c r="C35" s="212">
        <v>-7798.1651376146783</v>
      </c>
      <c r="D35" s="219">
        <v>-24500.81865443425</v>
      </c>
      <c r="E35" s="219"/>
      <c r="F35" s="219"/>
      <c r="G35" s="219"/>
      <c r="H35" s="219">
        <v>-10856.269113149847</v>
      </c>
      <c r="I35" s="219"/>
      <c r="J35" s="219"/>
      <c r="K35" s="215"/>
      <c r="L35" s="206">
        <v>-43155.252905198766</v>
      </c>
    </row>
    <row r="36" spans="2:12" ht="15.75" thickBot="1" x14ac:dyDescent="0.3">
      <c r="B36" s="198" t="s">
        <v>32</v>
      </c>
      <c r="C36" s="212"/>
      <c r="D36" s="219">
        <v>-56401.160856269111</v>
      </c>
      <c r="E36" s="219">
        <v>-5578.3180428134556</v>
      </c>
      <c r="F36" s="219"/>
      <c r="G36" s="219">
        <v>-59633.027522935779</v>
      </c>
      <c r="H36" s="219"/>
      <c r="I36" s="219"/>
      <c r="J36" s="219"/>
      <c r="K36" s="215">
        <v>-59633.027522935779</v>
      </c>
      <c r="L36" s="206">
        <v>-181245.53394495411</v>
      </c>
    </row>
    <row r="37" spans="2:12" ht="15.75" thickBot="1" x14ac:dyDescent="0.3">
      <c r="B37" s="187" t="s">
        <v>9</v>
      </c>
      <c r="C37" s="212"/>
      <c r="D37" s="219"/>
      <c r="E37" s="219"/>
      <c r="F37" s="219"/>
      <c r="G37" s="219">
        <v>-14915.091743119265</v>
      </c>
      <c r="H37" s="219"/>
      <c r="I37" s="219"/>
      <c r="J37" s="219"/>
      <c r="K37" s="215">
        <v>-14915.091743119265</v>
      </c>
      <c r="L37" s="206">
        <v>-29830.183486238529</v>
      </c>
    </row>
    <row r="38" spans="2:12" ht="15.75" thickBot="1" x14ac:dyDescent="0.3">
      <c r="B38" s="198" t="s">
        <v>1232</v>
      </c>
      <c r="C38" s="212"/>
      <c r="D38" s="219"/>
      <c r="E38" s="219"/>
      <c r="F38" s="219"/>
      <c r="G38" s="219">
        <v>-14915.091743119265</v>
      </c>
      <c r="H38" s="219"/>
      <c r="I38" s="219"/>
      <c r="J38" s="219"/>
      <c r="K38" s="215">
        <v>-14915.091743119265</v>
      </c>
      <c r="L38" s="206">
        <v>-29830.183486238529</v>
      </c>
    </row>
    <row r="39" spans="2:12" ht="15.75" thickBot="1" x14ac:dyDescent="0.3">
      <c r="B39" s="187" t="s">
        <v>12</v>
      </c>
      <c r="C39" s="212">
        <v>-94880.861671763516</v>
      </c>
      <c r="D39" s="219">
        <v>-15266.055045871559</v>
      </c>
      <c r="E39" s="219"/>
      <c r="F39" s="219"/>
      <c r="G39" s="219"/>
      <c r="H39" s="219"/>
      <c r="I39" s="219"/>
      <c r="J39" s="219">
        <v>-51987.767584097863</v>
      </c>
      <c r="K39" s="215"/>
      <c r="L39" s="206">
        <v>-162134.68430173295</v>
      </c>
    </row>
    <row r="40" spans="2:12" ht="15.75" thickBot="1" x14ac:dyDescent="0.3">
      <c r="B40" s="198" t="s">
        <v>324</v>
      </c>
      <c r="C40" s="212">
        <v>-94880.861671763516</v>
      </c>
      <c r="D40" s="219">
        <v>-15266.055045871559</v>
      </c>
      <c r="E40" s="219"/>
      <c r="F40" s="219"/>
      <c r="G40" s="219"/>
      <c r="H40" s="219"/>
      <c r="I40" s="219"/>
      <c r="J40" s="219">
        <v>-51987.767584097863</v>
      </c>
      <c r="K40" s="215"/>
      <c r="L40" s="206">
        <v>-162134.68430173295</v>
      </c>
    </row>
    <row r="41" spans="2:12" ht="15.75" thickBot="1" x14ac:dyDescent="0.3">
      <c r="B41" s="187" t="s">
        <v>11</v>
      </c>
      <c r="C41" s="212"/>
      <c r="D41" s="219">
        <v>15266.055045871559</v>
      </c>
      <c r="E41" s="219"/>
      <c r="F41" s="219"/>
      <c r="G41" s="219"/>
      <c r="H41" s="219"/>
      <c r="I41" s="219"/>
      <c r="J41" s="219"/>
      <c r="K41" s="215"/>
      <c r="L41" s="206">
        <v>15266.055045871559</v>
      </c>
    </row>
    <row r="42" spans="2:12" ht="15.75" thickBot="1" x14ac:dyDescent="0.3">
      <c r="B42" s="198" t="s">
        <v>27</v>
      </c>
      <c r="C42" s="212"/>
      <c r="D42" s="219">
        <v>15266.055045871559</v>
      </c>
      <c r="E42" s="219"/>
      <c r="F42" s="219"/>
      <c r="G42" s="219"/>
      <c r="H42" s="219"/>
      <c r="I42" s="219"/>
      <c r="J42" s="219"/>
      <c r="K42" s="215"/>
      <c r="L42" s="206">
        <v>15266.055045871559</v>
      </c>
    </row>
    <row r="43" spans="2:12" ht="15.75" thickBot="1" x14ac:dyDescent="0.3">
      <c r="B43" s="187" t="s">
        <v>2</v>
      </c>
      <c r="C43" s="213">
        <v>405335.78554536059</v>
      </c>
      <c r="D43" s="207">
        <v>-220919.3117125383</v>
      </c>
      <c r="E43" s="207">
        <v>-127203.42914373096</v>
      </c>
      <c r="F43" s="207">
        <v>58972.716758409806</v>
      </c>
      <c r="G43" s="207">
        <v>-160529.39088685019</v>
      </c>
      <c r="H43" s="207">
        <v>-13076.420275229495</v>
      </c>
      <c r="I43" s="207">
        <v>-2658.6787767584028</v>
      </c>
      <c r="J43" s="207">
        <v>-78060.325382262934</v>
      </c>
      <c r="K43" s="216">
        <v>-77289.592599388357</v>
      </c>
      <c r="L43" s="208">
        <v>-215428.64647298586</v>
      </c>
    </row>
  </sheetData>
  <conditionalFormatting pivot="1" sqref="C43:L43">
    <cfRule type="cellIs" dxfId="502" priority="1" operator="lessThan">
      <formula>0</formula>
    </cfRule>
  </conditionalFormatting>
  <pageMargins left="0.7" right="0.7" top="0.75" bottom="0.75" header="0.3" footer="0.3"/>
  <pageSetup paperSize="9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F1B6F-73F8-4757-80DF-F96B8E3A1A2D}">
  <sheetPr codeName="Sheet7">
    <tabColor rgb="FF002060"/>
  </sheetPr>
  <dimension ref="A1:S98"/>
  <sheetViews>
    <sheetView zoomScale="90" zoomScaleNormal="90" workbookViewId="0">
      <selection activeCell="G65" sqref="G65"/>
    </sheetView>
  </sheetViews>
  <sheetFormatPr baseColWidth="10" defaultColWidth="9.140625" defaultRowHeight="15" x14ac:dyDescent="0.25"/>
  <cols>
    <col min="1" max="1" width="18.42578125" bestFit="1" customWidth="1"/>
    <col min="2" max="2" width="2.7109375" customWidth="1"/>
    <col min="3" max="3" width="23" customWidth="1"/>
    <col min="4" max="4" width="14.5703125" bestFit="1" customWidth="1"/>
    <col min="5" max="5" width="15.85546875" customWidth="1"/>
    <col min="6" max="6" width="23.85546875" bestFit="1" customWidth="1"/>
    <col min="7" max="7" width="23" customWidth="1"/>
    <col min="8" max="8" width="34.7109375" customWidth="1"/>
    <col min="9" max="9" width="25" customWidth="1"/>
    <col min="10" max="10" width="20.5703125" customWidth="1"/>
    <col min="11" max="11" width="15" bestFit="1" customWidth="1"/>
    <col min="12" max="12" width="5.28515625" bestFit="1" customWidth="1"/>
    <col min="13" max="13" width="7.7109375" hidden="1" customWidth="1"/>
    <col min="14" max="15" width="11.42578125" hidden="1" customWidth="1"/>
    <col min="17" max="17" width="23.42578125" bestFit="1" customWidth="1"/>
    <col min="18" max="18" width="11.140625" bestFit="1" customWidth="1"/>
    <col min="19" max="19" width="11.85546875" bestFit="1" customWidth="1"/>
  </cols>
  <sheetData>
    <row r="1" spans="3:6" x14ac:dyDescent="0.25">
      <c r="C1" s="4"/>
      <c r="D1" s="7" t="s">
        <v>33</v>
      </c>
      <c r="E1" s="7"/>
    </row>
    <row r="2" spans="3:6" x14ac:dyDescent="0.25">
      <c r="D2" s="5" t="s">
        <v>34</v>
      </c>
      <c r="E2" s="6" t="s">
        <v>338</v>
      </c>
      <c r="F2" s="165">
        <v>3.23577</v>
      </c>
    </row>
    <row r="3" spans="3:6" ht="15.75" thickBot="1" x14ac:dyDescent="0.3">
      <c r="D3" s="5" t="s">
        <v>34</v>
      </c>
      <c r="E3" s="6" t="s">
        <v>1255</v>
      </c>
      <c r="F3" s="165">
        <v>1.11476</v>
      </c>
    </row>
    <row r="4" spans="3:6" x14ac:dyDescent="0.25">
      <c r="C4" s="160" t="s">
        <v>35</v>
      </c>
      <c r="D4" s="161"/>
      <c r="E4" s="161"/>
      <c r="F4" s="162"/>
    </row>
    <row r="5" spans="3:6" x14ac:dyDescent="0.25">
      <c r="C5" s="64" t="s">
        <v>1120</v>
      </c>
      <c r="D5" s="65"/>
      <c r="E5" s="65"/>
      <c r="F5" s="66"/>
    </row>
    <row r="6" spans="3:6" x14ac:dyDescent="0.25">
      <c r="C6" s="13" t="s">
        <v>1238</v>
      </c>
      <c r="D6" s="149" t="s">
        <v>37</v>
      </c>
      <c r="E6" s="149" t="s">
        <v>38</v>
      </c>
      <c r="F6" s="16" t="s">
        <v>39</v>
      </c>
    </row>
    <row r="7" spans="3:6" x14ac:dyDescent="0.25">
      <c r="C7" s="93" t="s">
        <v>338</v>
      </c>
      <c r="D7" s="230">
        <v>-2510946.0619999999</v>
      </c>
      <c r="E7" s="151">
        <f>D7/F2</f>
        <v>-775996.4589572188</v>
      </c>
      <c r="F7" s="10"/>
    </row>
    <row r="8" spans="3:6" s="165" customFormat="1" x14ac:dyDescent="0.25">
      <c r="C8" s="167" t="s">
        <v>1255</v>
      </c>
      <c r="D8" s="248">
        <v>4.21</v>
      </c>
      <c r="E8" s="231">
        <f>D8/F3</f>
        <v>3.7765976533065415</v>
      </c>
      <c r="F8" s="168"/>
    </row>
    <row r="9" spans="3:6" x14ac:dyDescent="0.25">
      <c r="C9" s="93" t="s">
        <v>38</v>
      </c>
      <c r="D9" s="151">
        <v>499581.87</v>
      </c>
      <c r="E9" s="151">
        <f>D9</f>
        <v>499581.87</v>
      </c>
      <c r="F9" s="11"/>
    </row>
    <row r="10" spans="3:6" x14ac:dyDescent="0.25">
      <c r="C10" s="93"/>
      <c r="D10" s="105" t="s">
        <v>318</v>
      </c>
      <c r="E10" s="152">
        <f>SUM(E7:E9)</f>
        <v>-276410.81235956552</v>
      </c>
      <c r="F10" s="11"/>
    </row>
    <row r="11" spans="3:6" x14ac:dyDescent="0.25">
      <c r="C11" s="13" t="s">
        <v>1238</v>
      </c>
      <c r="D11" s="105"/>
      <c r="E11" s="105"/>
      <c r="F11" s="11"/>
    </row>
    <row r="12" spans="3:6" x14ac:dyDescent="0.25">
      <c r="C12" s="93" t="s">
        <v>338</v>
      </c>
      <c r="D12" s="230">
        <v>181497.24</v>
      </c>
      <c r="E12" s="151">
        <f>D12/F2</f>
        <v>56090.896448140622</v>
      </c>
      <c r="F12" s="10"/>
    </row>
    <row r="13" spans="3:6" x14ac:dyDescent="0.25">
      <c r="C13" s="93" t="s">
        <v>38</v>
      </c>
      <c r="D13" s="151">
        <v>0</v>
      </c>
      <c r="E13" s="151">
        <f>D13</f>
        <v>0</v>
      </c>
      <c r="F13" s="11"/>
    </row>
    <row r="14" spans="3:6" x14ac:dyDescent="0.25">
      <c r="C14" s="93"/>
      <c r="D14" s="105" t="s">
        <v>318</v>
      </c>
      <c r="E14" s="152">
        <f>SUM(E12:E13)</f>
        <v>56090.896448140622</v>
      </c>
      <c r="F14" s="11"/>
    </row>
    <row r="15" spans="3:6" s="90" customFormat="1" x14ac:dyDescent="0.25">
      <c r="C15" s="13" t="s">
        <v>1238</v>
      </c>
      <c r="D15" s="105"/>
      <c r="E15" s="152"/>
      <c r="F15" s="11"/>
    </row>
    <row r="16" spans="3:6" s="90" customFormat="1" x14ac:dyDescent="0.25">
      <c r="C16" s="93" t="s">
        <v>1237</v>
      </c>
      <c r="D16" s="230">
        <v>4368.9740000000002</v>
      </c>
      <c r="E16" s="151">
        <f>D16/1.95583</f>
        <v>2233.8209353573675</v>
      </c>
      <c r="F16" s="11"/>
    </row>
    <row r="17" spans="3:8" s="90" customFormat="1" x14ac:dyDescent="0.25">
      <c r="C17" s="93" t="s">
        <v>38</v>
      </c>
      <c r="D17" s="151">
        <v>0</v>
      </c>
      <c r="E17" s="151">
        <f>D17</f>
        <v>0</v>
      </c>
      <c r="F17" s="11"/>
    </row>
    <row r="18" spans="3:8" s="90" customFormat="1" x14ac:dyDescent="0.25">
      <c r="C18" s="93"/>
      <c r="D18" s="105" t="s">
        <v>318</v>
      </c>
      <c r="E18" s="152">
        <f>E16+E17</f>
        <v>2233.8209353573675</v>
      </c>
      <c r="F18" s="11"/>
    </row>
    <row r="19" spans="3:8" s="90" customFormat="1" x14ac:dyDescent="0.25">
      <c r="C19" s="13" t="s">
        <v>1238</v>
      </c>
      <c r="D19" s="105"/>
      <c r="E19" s="152"/>
      <c r="F19" s="11"/>
    </row>
    <row r="20" spans="3:8" s="90" customFormat="1" x14ac:dyDescent="0.25">
      <c r="C20" s="93" t="s">
        <v>1237</v>
      </c>
      <c r="D20" s="150">
        <v>0</v>
      </c>
      <c r="E20" s="152">
        <f>D20/1.95583</f>
        <v>0</v>
      </c>
      <c r="F20" s="11"/>
    </row>
    <row r="21" spans="3:8" s="90" customFormat="1" x14ac:dyDescent="0.25">
      <c r="C21" s="93" t="s">
        <v>38</v>
      </c>
      <c r="D21" s="151">
        <v>0</v>
      </c>
      <c r="E21" s="152">
        <f>D21</f>
        <v>0</v>
      </c>
      <c r="F21" s="11"/>
    </row>
    <row r="22" spans="3:8" s="90" customFormat="1" x14ac:dyDescent="0.25">
      <c r="C22" s="93"/>
      <c r="D22" s="105" t="s">
        <v>318</v>
      </c>
      <c r="E22" s="152">
        <f>E20+E21</f>
        <v>0</v>
      </c>
      <c r="F22" s="11"/>
    </row>
    <row r="23" spans="3:8" x14ac:dyDescent="0.25">
      <c r="C23" s="13" t="s">
        <v>1238</v>
      </c>
      <c r="D23" s="105"/>
      <c r="E23" s="105"/>
      <c r="F23" s="11"/>
    </row>
    <row r="24" spans="3:8" x14ac:dyDescent="0.25">
      <c r="C24" s="93" t="s">
        <v>1237</v>
      </c>
      <c r="D24" s="150">
        <v>0</v>
      </c>
      <c r="E24" s="151">
        <f>D24/F2</f>
        <v>0</v>
      </c>
      <c r="F24" s="11"/>
    </row>
    <row r="25" spans="3:8" x14ac:dyDescent="0.25">
      <c r="C25" s="93" t="s">
        <v>38</v>
      </c>
      <c r="D25" s="151">
        <v>0</v>
      </c>
      <c r="E25" s="151">
        <f>D25</f>
        <v>0</v>
      </c>
      <c r="F25" s="11"/>
    </row>
    <row r="26" spans="3:8" x14ac:dyDescent="0.25">
      <c r="C26" s="93"/>
      <c r="D26" s="105" t="s">
        <v>318</v>
      </c>
      <c r="E26" s="152">
        <f>SUM(E24:E25)</f>
        <v>0</v>
      </c>
      <c r="F26" s="11"/>
    </row>
    <row r="27" spans="3:8" x14ac:dyDescent="0.25">
      <c r="C27" s="64" t="s">
        <v>1168</v>
      </c>
      <c r="D27" s="65"/>
      <c r="E27" s="65"/>
      <c r="F27" s="66"/>
      <c r="G27" s="54"/>
      <c r="H27" s="58"/>
    </row>
    <row r="28" spans="3:8" x14ac:dyDescent="0.25">
      <c r="C28" s="93"/>
      <c r="D28" s="153" t="s">
        <v>37</v>
      </c>
      <c r="E28" s="153" t="s">
        <v>38</v>
      </c>
      <c r="F28" s="16" t="s">
        <v>39</v>
      </c>
      <c r="G28" s="54"/>
      <c r="H28" s="58"/>
    </row>
    <row r="29" spans="3:8" x14ac:dyDescent="0.25">
      <c r="C29" s="93" t="s">
        <v>1237</v>
      </c>
      <c r="D29" s="150">
        <v>-3771.83</v>
      </c>
      <c r="E29" s="151">
        <f>D29/F2</f>
        <v>-1165.6669046316642</v>
      </c>
      <c r="F29" s="55"/>
      <c r="G29" s="54"/>
      <c r="H29" s="58"/>
    </row>
    <row r="30" spans="3:8" x14ac:dyDescent="0.25">
      <c r="C30" s="93" t="s">
        <v>38</v>
      </c>
      <c r="D30" s="151">
        <v>0</v>
      </c>
      <c r="E30" s="151">
        <f>D30</f>
        <v>0</v>
      </c>
      <c r="F30" s="55"/>
      <c r="G30" s="54"/>
      <c r="H30" s="58"/>
    </row>
    <row r="31" spans="3:8" x14ac:dyDescent="0.25">
      <c r="C31" s="93"/>
      <c r="D31" s="98" t="s">
        <v>318</v>
      </c>
      <c r="E31" s="154">
        <f>SUM(E29:E30)</f>
        <v>-1165.6669046316642</v>
      </c>
      <c r="F31" s="11"/>
      <c r="G31" s="54"/>
      <c r="H31" s="58"/>
    </row>
    <row r="32" spans="3:8" x14ac:dyDescent="0.25">
      <c r="C32" s="64" t="s">
        <v>1191</v>
      </c>
      <c r="D32" s="65"/>
      <c r="E32" s="65"/>
      <c r="F32" s="66"/>
      <c r="G32" s="54"/>
      <c r="H32" s="58"/>
    </row>
    <row r="33" spans="3:8" x14ac:dyDescent="0.25">
      <c r="C33" s="93"/>
      <c r="D33" s="149" t="s">
        <v>37</v>
      </c>
      <c r="E33" s="149" t="s">
        <v>38</v>
      </c>
      <c r="F33" s="16" t="s">
        <v>39</v>
      </c>
      <c r="G33" s="54"/>
      <c r="H33" s="58"/>
    </row>
    <row r="34" spans="3:8" x14ac:dyDescent="0.25">
      <c r="C34" s="93" t="s">
        <v>1237</v>
      </c>
      <c r="D34" s="150">
        <v>465.44900000000001</v>
      </c>
      <c r="E34" s="151">
        <f>D34/F2</f>
        <v>143.84489626889427</v>
      </c>
      <c r="F34" s="55"/>
      <c r="G34" s="54"/>
      <c r="H34" s="58"/>
    </row>
    <row r="35" spans="3:8" x14ac:dyDescent="0.25">
      <c r="C35" s="93" t="s">
        <v>38</v>
      </c>
      <c r="D35" s="151">
        <v>14.02</v>
      </c>
      <c r="E35" s="151">
        <f>D35</f>
        <v>14.02</v>
      </c>
      <c r="F35" s="55"/>
      <c r="G35" s="54"/>
      <c r="H35" s="58"/>
    </row>
    <row r="36" spans="3:8" x14ac:dyDescent="0.25">
      <c r="C36" s="93"/>
      <c r="D36" s="98" t="s">
        <v>318</v>
      </c>
      <c r="E36" s="154">
        <f>SUM(E34:E35)</f>
        <v>157.86489626889428</v>
      </c>
      <c r="F36" s="11"/>
      <c r="G36" s="54"/>
      <c r="H36" s="58"/>
    </row>
    <row r="37" spans="3:8" x14ac:dyDescent="0.25">
      <c r="C37" s="64" t="s">
        <v>339</v>
      </c>
      <c r="D37" s="65"/>
      <c r="E37" s="65"/>
      <c r="F37" s="66"/>
      <c r="G37" s="54"/>
      <c r="H37" s="58"/>
    </row>
    <row r="38" spans="3:8" x14ac:dyDescent="0.25">
      <c r="C38" s="93"/>
      <c r="D38" s="149" t="s">
        <v>37</v>
      </c>
      <c r="E38" s="149" t="s">
        <v>38</v>
      </c>
      <c r="F38" s="16" t="s">
        <v>39</v>
      </c>
      <c r="G38" s="54"/>
      <c r="H38" s="58"/>
    </row>
    <row r="39" spans="3:8" x14ac:dyDescent="0.25">
      <c r="C39" s="93" t="s">
        <v>1237</v>
      </c>
      <c r="D39" s="230">
        <f>-123791.629+936.826+184.305+11346.957+34773.345+16991.797+446.657</f>
        <v>-59111.742000000013</v>
      </c>
      <c r="E39" s="151">
        <f>D39/4.95</f>
        <v>-11941.766060606064</v>
      </c>
      <c r="F39" s="55"/>
      <c r="G39" s="54"/>
      <c r="H39" s="58"/>
    </row>
    <row r="40" spans="3:8" x14ac:dyDescent="0.25">
      <c r="C40" s="93" t="s">
        <v>38</v>
      </c>
      <c r="D40" s="151">
        <v>0</v>
      </c>
      <c r="E40" s="151">
        <f>D40</f>
        <v>0</v>
      </c>
      <c r="F40" s="55"/>
      <c r="G40" s="54"/>
      <c r="H40" s="58"/>
    </row>
    <row r="41" spans="3:8" ht="15.75" thickBot="1" x14ac:dyDescent="0.3">
      <c r="C41" s="126"/>
      <c r="D41" s="20" t="s">
        <v>318</v>
      </c>
      <c r="E41" s="14">
        <f>SUM(E39:E40)</f>
        <v>-11941.766060606064</v>
      </c>
      <c r="F41" s="15"/>
      <c r="G41" s="54"/>
      <c r="H41" s="58"/>
    </row>
    <row r="42" spans="3:8" ht="15.75" thickBot="1" x14ac:dyDescent="0.3">
      <c r="C42" s="25"/>
      <c r="D42" s="25"/>
      <c r="E42" s="12">
        <f>E10+E14+E18+E22+E26+E31+E36+E41</f>
        <v>-231035.66304503634</v>
      </c>
      <c r="F42" s="12">
        <f>F10+F14+F18+F22+F26+F31+F36+F41</f>
        <v>0</v>
      </c>
      <c r="G42" s="21"/>
      <c r="H42" s="21"/>
    </row>
    <row r="43" spans="3:8" x14ac:dyDescent="0.25">
      <c r="C43" s="61" t="s">
        <v>41</v>
      </c>
      <c r="D43" s="62"/>
      <c r="E43" s="62"/>
      <c r="F43" s="62"/>
      <c r="G43" s="63"/>
    </row>
    <row r="44" spans="3:8" x14ac:dyDescent="0.25">
      <c r="C44" s="13" t="s">
        <v>36</v>
      </c>
      <c r="D44" s="7" t="s">
        <v>42</v>
      </c>
      <c r="E44" s="7" t="s">
        <v>38</v>
      </c>
      <c r="F44" s="7" t="s">
        <v>43</v>
      </c>
      <c r="G44" s="102" t="s">
        <v>44</v>
      </c>
    </row>
    <row r="45" spans="3:8" x14ac:dyDescent="0.25">
      <c r="C45" s="8" t="s">
        <v>45</v>
      </c>
      <c r="D45" s="125">
        <v>0</v>
      </c>
      <c r="E45" s="9">
        <f>D45</f>
        <v>0</v>
      </c>
      <c r="F45" s="9">
        <v>0</v>
      </c>
      <c r="G45" s="17">
        <f>F45*2%/12</f>
        <v>0</v>
      </c>
    </row>
    <row r="46" spans="3:8" s="90" customFormat="1" x14ac:dyDescent="0.25">
      <c r="C46" s="13" t="s">
        <v>323</v>
      </c>
      <c r="D46" s="136" t="s">
        <v>42</v>
      </c>
      <c r="E46" s="7" t="s">
        <v>38</v>
      </c>
      <c r="F46" s="7" t="s">
        <v>43</v>
      </c>
      <c r="G46" s="102" t="s">
        <v>44</v>
      </c>
    </row>
    <row r="47" spans="3:8" x14ac:dyDescent="0.25">
      <c r="C47" s="8" t="s">
        <v>45</v>
      </c>
      <c r="D47" s="125">
        <v>0</v>
      </c>
      <c r="E47" s="9">
        <f>D47</f>
        <v>0</v>
      </c>
      <c r="G47" s="11"/>
    </row>
    <row r="48" spans="3:8" x14ac:dyDescent="0.25">
      <c r="C48" s="13" t="s">
        <v>40</v>
      </c>
      <c r="D48" s="136" t="s">
        <v>42</v>
      </c>
      <c r="E48" s="7" t="s">
        <v>38</v>
      </c>
      <c r="F48" s="7" t="s">
        <v>43</v>
      </c>
      <c r="G48" s="102" t="s">
        <v>44</v>
      </c>
    </row>
    <row r="49" spans="1:15" x14ac:dyDescent="0.25">
      <c r="C49" s="8" t="s">
        <v>46</v>
      </c>
      <c r="D49" s="137">
        <v>0</v>
      </c>
      <c r="E49" s="6">
        <f>D49/1.95583</f>
        <v>0</v>
      </c>
      <c r="F49" s="18">
        <v>0</v>
      </c>
      <c r="G49" s="56">
        <f>F49*2.65%/12/1.95583</f>
        <v>0</v>
      </c>
    </row>
    <row r="50" spans="1:15" ht="15" customHeight="1" x14ac:dyDescent="0.25">
      <c r="C50" s="8" t="s">
        <v>47</v>
      </c>
      <c r="D50" s="138">
        <v>0</v>
      </c>
      <c r="E50" s="6">
        <f>D50</f>
        <v>0</v>
      </c>
      <c r="G50" s="19">
        <f>E50*2.4%/12</f>
        <v>0</v>
      </c>
      <c r="H50" s="163" t="s">
        <v>48</v>
      </c>
      <c r="I50" s="164" t="s">
        <v>49</v>
      </c>
    </row>
    <row r="51" spans="1:15" x14ac:dyDescent="0.25">
      <c r="C51" s="8"/>
      <c r="D51" s="6"/>
      <c r="E51" s="6"/>
      <c r="G51" s="11"/>
      <c r="H51" s="163"/>
      <c r="I51" s="164"/>
    </row>
    <row r="52" spans="1:15" ht="15.75" thickBot="1" x14ac:dyDescent="0.3">
      <c r="C52" s="59" t="s">
        <v>50</v>
      </c>
      <c r="D52" s="60"/>
      <c r="E52" s="14">
        <f>E45+E47+E49+E50</f>
        <v>0</v>
      </c>
      <c r="F52" s="20"/>
      <c r="G52" s="15"/>
      <c r="H52" s="12">
        <f>SUM(J56:J63)</f>
        <v>851800.09506338497</v>
      </c>
      <c r="I52" s="12">
        <f>E52-H52</f>
        <v>-851800.09506338497</v>
      </c>
    </row>
    <row r="53" spans="1:15" ht="15.75" thickBot="1" x14ac:dyDescent="0.3">
      <c r="G53" s="9"/>
    </row>
    <row r="54" spans="1:15" ht="15.75" thickBot="1" x14ac:dyDescent="0.3">
      <c r="A54" s="78"/>
      <c r="B54" s="27"/>
      <c r="C54" s="28" t="s">
        <v>51</v>
      </c>
      <c r="D54" s="28" t="s">
        <v>39</v>
      </c>
      <c r="E54" s="28" t="s">
        <v>52</v>
      </c>
      <c r="F54" s="28" t="s">
        <v>53</v>
      </c>
      <c r="G54" s="28" t="s">
        <v>54</v>
      </c>
      <c r="H54" s="28" t="s">
        <v>55</v>
      </c>
      <c r="I54" s="28" t="s">
        <v>56</v>
      </c>
      <c r="J54" s="28" t="s">
        <v>41</v>
      </c>
      <c r="K54" s="29" t="s">
        <v>57</v>
      </c>
      <c r="M54" s="171" t="s">
        <v>0</v>
      </c>
      <c r="N54" s="165" t="s" vm="1">
        <v>322</v>
      </c>
    </row>
    <row r="55" spans="1:15" x14ac:dyDescent="0.25">
      <c r="A55" s="79" t="s">
        <v>3</v>
      </c>
      <c r="B55" s="22"/>
      <c r="C55" s="75"/>
      <c r="D55" s="69"/>
      <c r="E55" s="72"/>
      <c r="F55" s="95"/>
      <c r="G55" s="103">
        <f>GETPIVOTDATA("[Measures].[ICF]",$M$56,"[CF].[WEEK]","[CF].[WEEK].&amp;[0]")</f>
        <v>912833.93733944837</v>
      </c>
      <c r="H55" s="103">
        <f>GETPIVOTDATA("[Measures].[OCF]",$M$56,"[CF].[WEEK]","[CF].[WEEK].&amp;[0]")</f>
        <v>507498.15179408778</v>
      </c>
      <c r="I55" s="103"/>
      <c r="J55" s="103"/>
      <c r="K55" s="104"/>
      <c r="M55" s="30"/>
    </row>
    <row r="56" spans="1:15" ht="15.75" thickBot="1" x14ac:dyDescent="0.3">
      <c r="A56" s="33" t="s">
        <v>58</v>
      </c>
      <c r="B56" s="35">
        <v>1</v>
      </c>
      <c r="C56" s="76">
        <f>E42</f>
        <v>-231035.66304503634</v>
      </c>
      <c r="D56" s="73">
        <f>F42</f>
        <v>0</v>
      </c>
      <c r="E56" s="70"/>
      <c r="F56" s="68">
        <f>C56-E56-D56</f>
        <v>-231035.66304503634</v>
      </c>
      <c r="G56" s="40">
        <f>GETPIVOTDATA("[Measures].[ICF]",$M$56,"[CF].[WEEK]","[CF].[WEEK].&amp;[1]")</f>
        <v>117991.48492354738</v>
      </c>
      <c r="H56" s="40">
        <f>GETPIVOTDATA("[Measures].[OCF]",$M$56,"[CF].[WEEK]","[CF].[WEEK].&amp;[1]")</f>
        <v>338910.79663608567</v>
      </c>
      <c r="I56" s="40">
        <f>F56+G56-H56</f>
        <v>-451954.97475757462</v>
      </c>
      <c r="J56" s="41">
        <f>IF(I56&lt;0,-I56,0)</f>
        <v>451954.97475757462</v>
      </c>
      <c r="K56" s="26">
        <f>I56+J56+E56</f>
        <v>0</v>
      </c>
      <c r="L56" s="90" t="s">
        <v>328</v>
      </c>
      <c r="N56" s="165" t="s">
        <v>59</v>
      </c>
      <c r="O56" s="165" t="s">
        <v>60</v>
      </c>
    </row>
    <row r="57" spans="1:15" x14ac:dyDescent="0.25">
      <c r="A57" s="33" t="s">
        <v>58</v>
      </c>
      <c r="B57" s="35">
        <v>2</v>
      </c>
      <c r="C57" s="76">
        <f>K56</f>
        <v>0</v>
      </c>
      <c r="D57" s="73"/>
      <c r="E57" s="70"/>
      <c r="F57" s="68">
        <f t="shared" ref="F57:F63" si="0">C57-E57</f>
        <v>0</v>
      </c>
      <c r="G57" s="40">
        <f>GETPIVOTDATA("[Measures].[ICF]",$M$56,"[CF].[WEEK]","[CF].[WEEK].&amp;[2]")</f>
        <v>82989.850581039704</v>
      </c>
      <c r="H57" s="40">
        <f>GETPIVOTDATA("[Measures].[OCF]",$M$56,"[CF].[WEEK]","[CF].[WEEK].&amp;[2]")</f>
        <v>210193.27972477066</v>
      </c>
      <c r="I57" s="40">
        <f t="shared" ref="I57:I63" si="1">F57+G57-H57</f>
        <v>-127203.42914373096</v>
      </c>
      <c r="J57" s="41">
        <f t="shared" ref="J57:J63" si="2">IF(I57&lt;0,-I57,0)</f>
        <v>127203.42914373096</v>
      </c>
      <c r="K57" s="26">
        <f t="shared" ref="K57:K63" si="3">I57+J57+E57</f>
        <v>0</v>
      </c>
      <c r="L57" s="90" t="s">
        <v>329</v>
      </c>
      <c r="M57" s="172" t="s">
        <v>320</v>
      </c>
      <c r="N57" s="232">
        <v>912833.93733944837</v>
      </c>
      <c r="O57" s="234">
        <v>507498.15179408778</v>
      </c>
    </row>
    <row r="58" spans="1:15" x14ac:dyDescent="0.25">
      <c r="A58" s="33" t="s">
        <v>58</v>
      </c>
      <c r="B58" s="35">
        <v>3</v>
      </c>
      <c r="C58" s="76">
        <f t="shared" ref="C58:C63" si="4">K57</f>
        <v>0</v>
      </c>
      <c r="D58" s="73"/>
      <c r="E58" s="70"/>
      <c r="F58" s="68">
        <f t="shared" si="0"/>
        <v>0</v>
      </c>
      <c r="G58" s="40">
        <f>GETPIVOTDATA("[Measures].[ICF]",$M$56,"[CF].[WEEK]","[CF].[WEEK].&amp;[3]")</f>
        <v>149434.216146789</v>
      </c>
      <c r="H58" s="40">
        <f>GETPIVOTDATA("[Measures].[OCF]",$M$56,"[CF].[WEEK]","[CF].[WEEK].&amp;[3]")</f>
        <v>90461.49938837919</v>
      </c>
      <c r="I58" s="40">
        <f t="shared" si="1"/>
        <v>58972.716758409806</v>
      </c>
      <c r="J58" s="41">
        <f t="shared" si="2"/>
        <v>0</v>
      </c>
      <c r="K58" s="26">
        <f t="shared" si="3"/>
        <v>58972.716758409806</v>
      </c>
      <c r="L58" s="90" t="s">
        <v>330</v>
      </c>
      <c r="M58" s="172" t="s">
        <v>7</v>
      </c>
      <c r="N58" s="235">
        <v>117991.48492354738</v>
      </c>
      <c r="O58" s="237">
        <v>338910.79663608567</v>
      </c>
    </row>
    <row r="59" spans="1:15" x14ac:dyDescent="0.25">
      <c r="A59" s="33" t="s">
        <v>58</v>
      </c>
      <c r="B59" s="35">
        <v>4</v>
      </c>
      <c r="C59" s="76">
        <f t="shared" si="4"/>
        <v>58972.716758409806</v>
      </c>
      <c r="D59" s="73"/>
      <c r="E59" s="70"/>
      <c r="F59" s="68">
        <f t="shared" si="0"/>
        <v>58972.716758409806</v>
      </c>
      <c r="G59" s="40">
        <f>GETPIVOTDATA("[Measures].[ICF]",$M$56,"[CF].[WEEK]","[CF].[WEEK].&amp;[4]")</f>
        <v>53147.737920489293</v>
      </c>
      <c r="H59" s="40">
        <f>GETPIVOTDATA("[Measures].[OCF]",$M$56,"[CF].[WEEK]","[CF].[WEEK].&amp;[4]")</f>
        <v>213677.12880733947</v>
      </c>
      <c r="I59" s="40">
        <f t="shared" si="1"/>
        <v>-101556.67412844037</v>
      </c>
      <c r="J59" s="41">
        <f t="shared" si="2"/>
        <v>101556.67412844037</v>
      </c>
      <c r="K59" s="26">
        <f t="shared" si="3"/>
        <v>0</v>
      </c>
      <c r="L59" s="90" t="s">
        <v>331</v>
      </c>
      <c r="M59" s="172" t="s">
        <v>14</v>
      </c>
      <c r="N59" s="235">
        <v>82989.850581039704</v>
      </c>
      <c r="O59" s="237">
        <v>210193.27972477066</v>
      </c>
    </row>
    <row r="60" spans="1:15" x14ac:dyDescent="0.25">
      <c r="A60" s="33" t="s">
        <v>58</v>
      </c>
      <c r="B60" s="35">
        <v>5</v>
      </c>
      <c r="C60" s="76">
        <f t="shared" si="4"/>
        <v>0</v>
      </c>
      <c r="D60" s="73"/>
      <c r="E60" s="70"/>
      <c r="F60" s="68">
        <f t="shared" si="0"/>
        <v>0</v>
      </c>
      <c r="G60" s="40">
        <f>GETPIVOTDATA("[Measures].[ICF]",$M$56,"[CF].[WEEK]","[CF].[WEEK].&amp;[5]")</f>
        <v>382584.53859327215</v>
      </c>
      <c r="H60" s="40">
        <f>GETPIVOTDATA("[Measures].[OCF]",$M$56,"[CF].[WEEK]","[CF].[WEEK].&amp;[5]")</f>
        <v>395660.95886850165</v>
      </c>
      <c r="I60" s="40">
        <f t="shared" si="1"/>
        <v>-13076.420275229495</v>
      </c>
      <c r="J60" s="41">
        <f t="shared" si="2"/>
        <v>13076.420275229495</v>
      </c>
      <c r="K60" s="26">
        <f t="shared" si="3"/>
        <v>0</v>
      </c>
      <c r="L60" s="90" t="s">
        <v>332</v>
      </c>
      <c r="M60" s="172" t="s">
        <v>16</v>
      </c>
      <c r="N60" s="235">
        <v>149434.216146789</v>
      </c>
      <c r="O60" s="237">
        <v>90461.49938837919</v>
      </c>
    </row>
    <row r="61" spans="1:15" x14ac:dyDescent="0.25">
      <c r="A61" s="33" t="s">
        <v>58</v>
      </c>
      <c r="B61" s="35">
        <v>6</v>
      </c>
      <c r="C61" s="76">
        <f t="shared" si="4"/>
        <v>0</v>
      </c>
      <c r="D61" s="73"/>
      <c r="E61" s="70"/>
      <c r="F61" s="68">
        <f t="shared" si="0"/>
        <v>0</v>
      </c>
      <c r="G61" s="40">
        <f>GETPIVOTDATA("[Measures].[ICF]",$M$56,"[CF].[WEEK]","[CF].[WEEK].&amp;[6]")</f>
        <v>78014.243241590215</v>
      </c>
      <c r="H61" s="40">
        <f>GETPIVOTDATA("[Measures].[OCF]",$M$56,"[CF].[WEEK]","[CF].[WEEK].&amp;[6]")</f>
        <v>80672.922018348618</v>
      </c>
      <c r="I61" s="40">
        <f t="shared" si="1"/>
        <v>-2658.6787767584028</v>
      </c>
      <c r="J61" s="41">
        <f t="shared" si="2"/>
        <v>2658.6787767584028</v>
      </c>
      <c r="K61" s="26">
        <f t="shared" si="3"/>
        <v>0</v>
      </c>
      <c r="L61" s="90" t="s">
        <v>334</v>
      </c>
      <c r="M61" s="172" t="s">
        <v>17</v>
      </c>
      <c r="N61" s="235">
        <v>53147.737920489293</v>
      </c>
      <c r="O61" s="237">
        <v>213677.12880733947</v>
      </c>
    </row>
    <row r="62" spans="1:15" x14ac:dyDescent="0.25">
      <c r="A62" s="33" t="s">
        <v>58</v>
      </c>
      <c r="B62" s="35">
        <v>7</v>
      </c>
      <c r="C62" s="76">
        <f t="shared" si="4"/>
        <v>0</v>
      </c>
      <c r="D62" s="73"/>
      <c r="E62" s="70"/>
      <c r="F62" s="68">
        <f t="shared" si="0"/>
        <v>0</v>
      </c>
      <c r="G62" s="40">
        <f>GETPIVOTDATA("[Measures].[ICF]",$M$56,"[CF].[WEEK]","[CF].[WEEK].&amp;[7]")</f>
        <v>113609.65428134563</v>
      </c>
      <c r="H62" s="40">
        <f>GETPIVOTDATA("[Measures].[OCF]",$M$56,"[CF].[WEEK]","[CF].[WEEK].&amp;[7]")</f>
        <v>191669.97966360857</v>
      </c>
      <c r="I62" s="40">
        <f t="shared" si="1"/>
        <v>-78060.325382262934</v>
      </c>
      <c r="J62" s="41">
        <f t="shared" si="2"/>
        <v>78060.325382262934</v>
      </c>
      <c r="K62" s="26">
        <f t="shared" si="3"/>
        <v>0</v>
      </c>
      <c r="L62" s="90" t="s">
        <v>335</v>
      </c>
      <c r="M62" s="172" t="s">
        <v>18</v>
      </c>
      <c r="N62" s="235">
        <v>382584.53859327215</v>
      </c>
      <c r="O62" s="237">
        <v>395660.95886850165</v>
      </c>
    </row>
    <row r="63" spans="1:15" ht="15.75" thickBot="1" x14ac:dyDescent="0.3">
      <c r="A63" s="34" t="s">
        <v>58</v>
      </c>
      <c r="B63" s="36">
        <v>8</v>
      </c>
      <c r="C63" s="77">
        <f t="shared" si="4"/>
        <v>0</v>
      </c>
      <c r="D63" s="74"/>
      <c r="E63" s="71"/>
      <c r="F63" s="42">
        <f t="shared" si="0"/>
        <v>0</v>
      </c>
      <c r="G63" s="43">
        <f>GETPIVOTDATA("[Measures].[ICF]",$M$56,"[CF].[WEEK]","[CF].[WEEK].&amp;[8]")</f>
        <v>74830.981100917415</v>
      </c>
      <c r="H63" s="43">
        <f>GETPIVOTDATA("[Measures].[OCF]",$M$56,"[CF].[WEEK]","[CF].[WEEK].&amp;[8]")</f>
        <v>152120.57370030577</v>
      </c>
      <c r="I63" s="40">
        <f t="shared" si="1"/>
        <v>-77289.592599388357</v>
      </c>
      <c r="J63" s="41">
        <f t="shared" si="2"/>
        <v>77289.592599388357</v>
      </c>
      <c r="K63" s="26">
        <f t="shared" si="3"/>
        <v>0</v>
      </c>
      <c r="L63" s="90" t="s">
        <v>336</v>
      </c>
      <c r="M63" s="172" t="s">
        <v>19</v>
      </c>
      <c r="N63" s="235">
        <v>78014.243241590215</v>
      </c>
      <c r="O63" s="237">
        <v>80672.922018348618</v>
      </c>
    </row>
    <row r="64" spans="1:15" ht="15.75" customHeight="1" thickBot="1" x14ac:dyDescent="0.3">
      <c r="G64" s="9">
        <f>SUM(G56:G63)</f>
        <v>1052602.7067889906</v>
      </c>
      <c r="H64" s="9">
        <f>SUM(H56:H63)</f>
        <v>1673367.1388073396</v>
      </c>
      <c r="J64" s="139" t="s">
        <v>319</v>
      </c>
      <c r="K64" s="141">
        <f>K63+I52</f>
        <v>-851800.09506338497</v>
      </c>
      <c r="M64" s="172" t="s">
        <v>20</v>
      </c>
      <c r="N64" s="235">
        <v>113609.65428134563</v>
      </c>
      <c r="O64" s="237">
        <v>191669.97966360857</v>
      </c>
    </row>
    <row r="65" spans="3:19" ht="15.75" thickBot="1" x14ac:dyDescent="0.3">
      <c r="G65" s="31" t="b">
        <f>ROUND(SUM(G55:G63),0)=ROUND(SUM(ICF[В евро остатък за плащане]),0)</f>
        <v>0</v>
      </c>
      <c r="H65" s="32" t="b">
        <f>ROUND(SUM(H55:H63),0)=ROUND(SUMIFS(OCF[В евро остатък за плащане],OCF[RPvsTP],""),0)+ROUND(SUM(Payments_Add[В евро остатък за плащане]),0)</f>
        <v>0</v>
      </c>
      <c r="J65" s="140"/>
      <c r="K65" s="142"/>
      <c r="M65" s="172" t="s">
        <v>21</v>
      </c>
      <c r="N65" s="238">
        <v>74830.981100917415</v>
      </c>
      <c r="O65" s="239">
        <v>152120.57370030577</v>
      </c>
    </row>
    <row r="66" spans="3:19" x14ac:dyDescent="0.25">
      <c r="I66" s="108"/>
      <c r="J66" s="108"/>
      <c r="K66" s="108"/>
    </row>
    <row r="67" spans="3:19" x14ac:dyDescent="0.25">
      <c r="D67" s="9"/>
      <c r="F67" s="90"/>
      <c r="G67" s="107"/>
      <c r="H67" s="109"/>
      <c r="I67" s="9"/>
      <c r="K67" s="112"/>
    </row>
    <row r="68" spans="3:19" x14ac:dyDescent="0.25">
      <c r="D68" s="9"/>
      <c r="F68" s="90"/>
      <c r="G68" s="107"/>
      <c r="H68" s="90"/>
      <c r="I68" s="9"/>
      <c r="K68" s="112"/>
      <c r="P68" s="7"/>
      <c r="Q68" s="90"/>
      <c r="R68" s="90"/>
      <c r="S68" s="90"/>
    </row>
    <row r="69" spans="3:19" s="90" customFormat="1" x14ac:dyDescent="0.25">
      <c r="C69"/>
      <c r="D69" s="9"/>
      <c r="G69" s="107"/>
      <c r="I69" s="9"/>
      <c r="K69" s="112"/>
      <c r="M69"/>
      <c r="N69"/>
      <c r="O69"/>
      <c r="R69" s="2"/>
    </row>
    <row r="70" spans="3:19" x14ac:dyDescent="0.25">
      <c r="C70" s="90"/>
      <c r="D70" s="9"/>
      <c r="F70" s="90"/>
      <c r="H70" s="90"/>
      <c r="I70" s="9"/>
      <c r="K70" s="112"/>
      <c r="P70" s="90"/>
      <c r="Q70" s="90"/>
      <c r="R70" s="2"/>
      <c r="S70" s="90"/>
    </row>
    <row r="71" spans="3:19" x14ac:dyDescent="0.25">
      <c r="C71" s="90"/>
      <c r="D71" s="9"/>
      <c r="G71" s="107"/>
      <c r="H71" s="90"/>
      <c r="I71" s="9"/>
      <c r="K71" s="112"/>
      <c r="M71">
        <v>1916711.2080293279</v>
      </c>
      <c r="P71" s="90"/>
      <c r="Q71" s="90"/>
      <c r="R71" s="2"/>
      <c r="S71" s="90"/>
    </row>
    <row r="72" spans="3:19" x14ac:dyDescent="0.25">
      <c r="C72" s="90"/>
      <c r="D72" s="9"/>
      <c r="G72" s="101"/>
      <c r="H72" s="90"/>
      <c r="I72" s="9"/>
      <c r="J72" s="9"/>
      <c r="K72" s="112"/>
      <c r="P72" s="90"/>
      <c r="Q72" s="90"/>
      <c r="R72" s="2"/>
      <c r="S72" s="90"/>
    </row>
    <row r="73" spans="3:19" s="90" customFormat="1" x14ac:dyDescent="0.25">
      <c r="C73"/>
      <c r="D73" s="9"/>
      <c r="G73" s="101"/>
      <c r="I73" s="9"/>
      <c r="J73" s="9"/>
      <c r="K73" s="112"/>
      <c r="R73" s="2"/>
    </row>
    <row r="74" spans="3:19" s="90" customFormat="1" x14ac:dyDescent="0.25">
      <c r="C74"/>
      <c r="D74" s="9"/>
      <c r="G74" s="101"/>
      <c r="I74" s="9"/>
      <c r="J74" s="9"/>
      <c r="K74" s="112"/>
      <c r="R74" s="2"/>
    </row>
    <row r="75" spans="3:19" s="90" customFormat="1" x14ac:dyDescent="0.25">
      <c r="C75"/>
      <c r="D75" s="9"/>
      <c r="G75" s="101"/>
      <c r="I75" s="9"/>
      <c r="J75" s="9"/>
      <c r="K75" s="112"/>
      <c r="R75" s="2"/>
    </row>
    <row r="76" spans="3:19" s="90" customFormat="1" x14ac:dyDescent="0.25">
      <c r="C76"/>
      <c r="D76" s="9"/>
      <c r="G76" s="101"/>
      <c r="I76" s="9"/>
      <c r="J76" s="9"/>
      <c r="K76" s="112"/>
      <c r="R76" s="114"/>
      <c r="S76" s="115"/>
    </row>
    <row r="77" spans="3:19" s="90" customFormat="1" x14ac:dyDescent="0.25">
      <c r="C77"/>
      <c r="D77" s="9"/>
      <c r="G77" s="110"/>
      <c r="I77" s="9"/>
      <c r="J77" s="9"/>
      <c r="K77" s="112"/>
      <c r="S77" s="9"/>
    </row>
    <row r="78" spans="3:19" s="90" customFormat="1" x14ac:dyDescent="0.25">
      <c r="C78"/>
      <c r="D78" s="9"/>
      <c r="G78" s="110"/>
      <c r="I78" s="9"/>
      <c r="J78" s="9"/>
      <c r="K78" s="9"/>
      <c r="S78" s="9"/>
    </row>
    <row r="79" spans="3:19" s="90" customFormat="1" x14ac:dyDescent="0.25">
      <c r="C79"/>
      <c r="D79" s="9"/>
      <c r="G79" s="110"/>
      <c r="I79" s="9"/>
      <c r="J79" s="9"/>
      <c r="K79" s="111"/>
      <c r="S79" s="9"/>
    </row>
    <row r="80" spans="3:19" s="90" customFormat="1" x14ac:dyDescent="0.25">
      <c r="C80"/>
      <c r="D80" s="9"/>
      <c r="G80" s="101"/>
      <c r="I80" s="9"/>
      <c r="J80" s="9"/>
      <c r="K80" s="9"/>
      <c r="S80" s="9"/>
    </row>
    <row r="81" spans="3:11" s="90" customFormat="1" x14ac:dyDescent="0.25">
      <c r="C81"/>
      <c r="D81" s="9"/>
      <c r="G81" s="101"/>
      <c r="I81"/>
      <c r="J81" s="9"/>
    </row>
    <row r="82" spans="3:11" x14ac:dyDescent="0.25">
      <c r="D82" s="9"/>
      <c r="G82" s="101"/>
      <c r="H82" s="90"/>
      <c r="J82" s="9"/>
    </row>
    <row r="83" spans="3:11" x14ac:dyDescent="0.25">
      <c r="C83" s="90"/>
      <c r="D83" s="9"/>
      <c r="G83" s="90"/>
      <c r="H83" s="90"/>
      <c r="J83" s="9"/>
    </row>
    <row r="84" spans="3:11" x14ac:dyDescent="0.25">
      <c r="C84" s="90"/>
      <c r="D84" s="9"/>
      <c r="F84" s="90"/>
      <c r="G84" s="9"/>
      <c r="H84" s="90"/>
      <c r="I84" s="9"/>
      <c r="J84" s="9"/>
      <c r="K84" s="9"/>
    </row>
    <row r="85" spans="3:11" x14ac:dyDescent="0.25">
      <c r="D85" s="9"/>
      <c r="E85" s="159"/>
      <c r="F85" s="159"/>
      <c r="G85" s="90"/>
      <c r="H85" s="90"/>
      <c r="I85" s="9"/>
      <c r="J85" s="9"/>
      <c r="K85" s="9"/>
    </row>
    <row r="86" spans="3:11" x14ac:dyDescent="0.25">
      <c r="G86" s="90"/>
      <c r="H86" s="90"/>
      <c r="J86" s="9"/>
      <c r="K86" s="9"/>
    </row>
    <row r="87" spans="3:11" x14ac:dyDescent="0.25">
      <c r="G87" s="90"/>
      <c r="H87" s="90"/>
      <c r="J87" s="9"/>
      <c r="K87" s="9"/>
    </row>
    <row r="88" spans="3:11" x14ac:dyDescent="0.25">
      <c r="I88" s="9"/>
      <c r="J88" s="9"/>
    </row>
    <row r="89" spans="3:11" x14ac:dyDescent="0.25">
      <c r="K89" s="9"/>
    </row>
    <row r="90" spans="3:11" x14ac:dyDescent="0.25">
      <c r="K90" s="9"/>
    </row>
    <row r="91" spans="3:11" x14ac:dyDescent="0.25">
      <c r="K91" s="9"/>
    </row>
    <row r="92" spans="3:11" x14ac:dyDescent="0.25">
      <c r="K92" s="9"/>
    </row>
    <row r="94" spans="3:11" x14ac:dyDescent="0.25">
      <c r="D94" s="90"/>
      <c r="E94" s="9"/>
    </row>
    <row r="95" spans="3:11" x14ac:dyDescent="0.25">
      <c r="I95" s="90"/>
      <c r="J95" s="90"/>
    </row>
    <row r="96" spans="3:11" s="90" customFormat="1" x14ac:dyDescent="0.25"/>
    <row r="97" spans="9:10" s="90" customFormat="1" x14ac:dyDescent="0.25"/>
    <row r="98" spans="9:10" s="90" customFormat="1" x14ac:dyDescent="0.25">
      <c r="I98"/>
      <c r="J98"/>
    </row>
  </sheetData>
  <mergeCells count="4">
    <mergeCell ref="E85:F85"/>
    <mergeCell ref="C4:F4"/>
    <mergeCell ref="H50:H51"/>
    <mergeCell ref="I50:I51"/>
  </mergeCells>
  <phoneticPr fontId="9" type="noConversion"/>
  <conditionalFormatting sqref="G65">
    <cfRule type="cellIs" dxfId="501" priority="4" operator="equal">
      <formula>TRUE</formula>
    </cfRule>
  </conditionalFormatting>
  <conditionalFormatting sqref="H65">
    <cfRule type="cellIs" dxfId="500" priority="3" operator="equal">
      <formula>TRUE</formula>
    </cfRule>
  </conditionalFormatting>
  <pageMargins left="0.7" right="0.7" top="0.75" bottom="0.75" header="0.3" footer="0.3"/>
  <pageSetup paperSize="9" orientation="portrait"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F3176-E246-475C-BC45-CD3D8D0005AF}">
  <sheetPr codeName="Sheet8">
    <tabColor rgb="FF002060"/>
  </sheetPr>
  <dimension ref="B1:X2064"/>
  <sheetViews>
    <sheetView showGridLines="0" zoomScale="75" zoomScaleNormal="75" workbookViewId="0">
      <selection activeCell="B1" sqref="B1"/>
    </sheetView>
  </sheetViews>
  <sheetFormatPr baseColWidth="10" defaultColWidth="9.140625" defaultRowHeight="15" x14ac:dyDescent="0.25"/>
  <cols>
    <col min="1" max="1" width="2.7109375" customWidth="1"/>
    <col min="2" max="2" width="15.7109375" bestFit="1" customWidth="1"/>
    <col min="3" max="3" width="46.42578125" bestFit="1" customWidth="1"/>
    <col min="4" max="4" width="17.140625" bestFit="1" customWidth="1"/>
    <col min="5" max="5" width="10" bestFit="1" customWidth="1"/>
    <col min="6" max="6" width="18.85546875" customWidth="1"/>
    <col min="7" max="7" width="28.5703125" style="2" bestFit="1" customWidth="1"/>
    <col min="8" max="8" width="9.85546875" bestFit="1" customWidth="1"/>
    <col min="9" max="10" width="11.5703125" customWidth="1"/>
    <col min="11" max="11" width="9.140625" customWidth="1"/>
    <col min="12" max="12" width="25.140625" bestFit="1" customWidth="1"/>
    <col min="13" max="13" width="15.5703125" bestFit="1" customWidth="1"/>
    <col min="14" max="14" width="46.5703125" bestFit="1" customWidth="1"/>
    <col min="15" max="15" width="10.28515625" bestFit="1" customWidth="1"/>
    <col min="16" max="16" width="2.7109375" customWidth="1"/>
    <col min="17" max="17" width="47" bestFit="1" customWidth="1"/>
    <col min="21" max="22" width="11.5703125" bestFit="1" customWidth="1"/>
  </cols>
  <sheetData>
    <row r="1" spans="2:24" ht="15.75" thickBot="1" x14ac:dyDescent="0.3">
      <c r="J1" s="1">
        <v>44592</v>
      </c>
      <c r="Q1" s="53"/>
      <c r="R1" s="53"/>
      <c r="S1" s="53"/>
      <c r="T1" s="53"/>
      <c r="U1" s="53"/>
      <c r="V1" s="53"/>
      <c r="W1" s="53"/>
      <c r="X1" s="53"/>
    </row>
    <row r="2" spans="2:24" x14ac:dyDescent="0.25">
      <c r="B2" s="120" t="s">
        <v>61</v>
      </c>
      <c r="C2" s="120" t="s">
        <v>62</v>
      </c>
      <c r="D2" s="120" t="s">
        <v>63</v>
      </c>
      <c r="E2" s="120" t="s">
        <v>64</v>
      </c>
      <c r="F2" s="120" t="s">
        <v>65</v>
      </c>
      <c r="G2" s="124" t="s">
        <v>66</v>
      </c>
      <c r="H2" s="120" t="s">
        <v>22</v>
      </c>
      <c r="I2" s="120" t="s">
        <v>67</v>
      </c>
      <c r="J2" s="120" t="s">
        <v>68</v>
      </c>
      <c r="K2" s="121" t="s">
        <v>69</v>
      </c>
      <c r="L2" s="121" t="s">
        <v>70</v>
      </c>
      <c r="M2" s="121" t="s">
        <v>71</v>
      </c>
      <c r="N2" s="121" t="s">
        <v>72</v>
      </c>
      <c r="O2" s="122" t="s">
        <v>0</v>
      </c>
      <c r="Q2" s="22" t="s">
        <v>4</v>
      </c>
      <c r="R2" s="53"/>
      <c r="S2" s="53"/>
      <c r="T2" s="53"/>
      <c r="U2" s="53"/>
      <c r="V2" s="53"/>
      <c r="W2" s="53"/>
      <c r="X2" s="53"/>
    </row>
    <row r="3" spans="2:24" ht="15.75" thickBot="1" x14ac:dyDescent="0.3">
      <c r="B3" s="118" t="s">
        <v>73</v>
      </c>
      <c r="C3" s="118" t="s">
        <v>337</v>
      </c>
      <c r="D3" s="127">
        <v>44598</v>
      </c>
      <c r="E3" s="118" t="s">
        <v>338</v>
      </c>
      <c r="F3" s="123">
        <v>2359.5693000000001</v>
      </c>
      <c r="G3" s="123">
        <v>721.58082568807345</v>
      </c>
      <c r="H3" s="118" t="s">
        <v>339</v>
      </c>
      <c r="I3" s="119"/>
      <c r="J3" s="127">
        <f t="shared" ref="J3:J67" si="0">$J$1</f>
        <v>44592</v>
      </c>
      <c r="K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3" s="106" t="s">
        <v>321</v>
      </c>
      <c r="M3" s="106" t="s">
        <v>1122</v>
      </c>
      <c r="N3" s="106" t="s">
        <v>4</v>
      </c>
      <c r="O3" s="118"/>
      <c r="Q3" s="24" t="s">
        <v>11</v>
      </c>
      <c r="R3" s="53"/>
      <c r="S3" s="53"/>
      <c r="T3" s="53"/>
      <c r="U3" s="53"/>
      <c r="V3" s="53"/>
      <c r="W3" s="53"/>
      <c r="X3" s="53"/>
    </row>
    <row r="4" spans="2:24" x14ac:dyDescent="0.25">
      <c r="B4" s="118" t="s">
        <v>73</v>
      </c>
      <c r="C4" s="118" t="s">
        <v>340</v>
      </c>
      <c r="D4" s="127">
        <v>44658</v>
      </c>
      <c r="E4" s="118" t="s">
        <v>338</v>
      </c>
      <c r="F4" s="123">
        <v>491.15000000000003</v>
      </c>
      <c r="G4" s="123">
        <v>150.19877675840979</v>
      </c>
      <c r="H4" s="118" t="s">
        <v>339</v>
      </c>
      <c r="I4" s="119"/>
      <c r="J4" s="127">
        <f t="shared" si="0"/>
        <v>44592</v>
      </c>
      <c r="K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" s="106" t="s">
        <v>321</v>
      </c>
      <c r="M4" s="106" t="s">
        <v>1122</v>
      </c>
      <c r="N4" s="106" t="s">
        <v>4</v>
      </c>
      <c r="O4" s="118"/>
      <c r="Q4" s="53"/>
      <c r="R4" s="53"/>
      <c r="S4" s="53"/>
      <c r="T4" s="53"/>
      <c r="U4" s="53"/>
      <c r="V4" s="53"/>
      <c r="W4" s="53"/>
      <c r="X4" s="53"/>
    </row>
    <row r="5" spans="2:24" x14ac:dyDescent="0.25">
      <c r="B5" s="118" t="s">
        <v>73</v>
      </c>
      <c r="C5" s="118" t="s">
        <v>341</v>
      </c>
      <c r="D5" s="127">
        <v>44598</v>
      </c>
      <c r="E5" s="118" t="s">
        <v>338</v>
      </c>
      <c r="F5" s="123">
        <v>266.9975</v>
      </c>
      <c r="G5" s="123">
        <v>81.650611620795104</v>
      </c>
      <c r="H5" s="118" t="s">
        <v>339</v>
      </c>
      <c r="I5" s="119"/>
      <c r="J5" s="127">
        <f t="shared" si="0"/>
        <v>44592</v>
      </c>
      <c r="K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5" s="106" t="s">
        <v>321</v>
      </c>
      <c r="M5" s="106" t="s">
        <v>1122</v>
      </c>
      <c r="N5" s="106" t="s">
        <v>4</v>
      </c>
      <c r="O5" s="118"/>
      <c r="Q5" s="53"/>
      <c r="R5" s="53"/>
      <c r="S5" s="53"/>
      <c r="T5" s="53"/>
      <c r="U5" s="53"/>
      <c r="V5" s="53"/>
      <c r="W5" s="53"/>
      <c r="X5" s="53"/>
    </row>
    <row r="6" spans="2:24" x14ac:dyDescent="0.25">
      <c r="B6" s="118" t="s">
        <v>73</v>
      </c>
      <c r="C6" s="118" t="s">
        <v>342</v>
      </c>
      <c r="D6" s="127">
        <v>44643</v>
      </c>
      <c r="E6" s="118" t="s">
        <v>338</v>
      </c>
      <c r="F6" s="123">
        <v>114.62880000000001</v>
      </c>
      <c r="G6" s="123">
        <v>35.054678899082575</v>
      </c>
      <c r="H6" s="118" t="s">
        <v>339</v>
      </c>
      <c r="I6" s="119"/>
      <c r="J6" s="127">
        <f t="shared" si="0"/>
        <v>44592</v>
      </c>
      <c r="K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6" s="106" t="s">
        <v>321</v>
      </c>
      <c r="M6" s="106" t="s">
        <v>1122</v>
      </c>
      <c r="N6" s="106" t="s">
        <v>4</v>
      </c>
      <c r="O6" s="118"/>
      <c r="Q6" s="53"/>
      <c r="R6" s="53"/>
      <c r="S6" s="53"/>
      <c r="T6" s="53"/>
      <c r="U6" s="53"/>
      <c r="V6" s="53"/>
      <c r="W6" s="53"/>
      <c r="X6" s="53"/>
    </row>
    <row r="7" spans="2:24" x14ac:dyDescent="0.25">
      <c r="B7" s="118" t="s">
        <v>73</v>
      </c>
      <c r="C7" s="118" t="s">
        <v>343</v>
      </c>
      <c r="D7" s="127">
        <v>44688</v>
      </c>
      <c r="E7" s="118" t="s">
        <v>338</v>
      </c>
      <c r="F7" s="123">
        <v>62.150000000000006</v>
      </c>
      <c r="G7" s="123">
        <v>19.006116207951074</v>
      </c>
      <c r="H7" s="118" t="s">
        <v>339</v>
      </c>
      <c r="I7" s="119"/>
      <c r="J7" s="127">
        <f t="shared" si="0"/>
        <v>44592</v>
      </c>
      <c r="K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" s="106" t="s">
        <v>321</v>
      </c>
      <c r="M7" s="106" t="s">
        <v>1122</v>
      </c>
      <c r="N7" s="106" t="s">
        <v>4</v>
      </c>
      <c r="O7" s="118"/>
      <c r="Q7" s="53"/>
      <c r="R7" s="53"/>
      <c r="S7" s="53"/>
      <c r="T7" s="53"/>
      <c r="U7" s="53"/>
      <c r="V7" s="53"/>
      <c r="W7" s="53"/>
      <c r="X7" s="53"/>
    </row>
    <row r="8" spans="2:24" x14ac:dyDescent="0.25">
      <c r="B8" s="118" t="s">
        <v>73</v>
      </c>
      <c r="C8" s="118" t="s">
        <v>344</v>
      </c>
      <c r="D8" s="127">
        <v>44628</v>
      </c>
      <c r="E8" s="118" t="s">
        <v>338</v>
      </c>
      <c r="F8" s="123">
        <v>535.029</v>
      </c>
      <c r="G8" s="123">
        <v>163.61743119266055</v>
      </c>
      <c r="H8" s="118" t="s">
        <v>339</v>
      </c>
      <c r="I8" s="119"/>
      <c r="J8" s="127">
        <f t="shared" si="0"/>
        <v>44592</v>
      </c>
      <c r="K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8" s="106" t="s">
        <v>321</v>
      </c>
      <c r="M8" s="106" t="s">
        <v>1122</v>
      </c>
      <c r="N8" s="106" t="s">
        <v>4</v>
      </c>
      <c r="O8" s="118"/>
      <c r="Q8" s="53"/>
      <c r="R8" s="53"/>
      <c r="S8" s="53"/>
      <c r="T8" s="53"/>
      <c r="U8" s="53"/>
      <c r="V8" s="53"/>
      <c r="W8" s="53"/>
      <c r="X8" s="53"/>
    </row>
    <row r="9" spans="2:24" x14ac:dyDescent="0.25">
      <c r="B9" s="118" t="s">
        <v>73</v>
      </c>
      <c r="C9" s="118" t="s">
        <v>345</v>
      </c>
      <c r="D9" s="127">
        <v>44658</v>
      </c>
      <c r="E9" s="118" t="s">
        <v>338</v>
      </c>
      <c r="F9" s="123">
        <v>194.97500000000002</v>
      </c>
      <c r="G9" s="123">
        <v>59.625382262996951</v>
      </c>
      <c r="H9" s="118" t="s">
        <v>339</v>
      </c>
      <c r="I9" s="119"/>
      <c r="J9" s="127">
        <f t="shared" si="0"/>
        <v>44592</v>
      </c>
      <c r="K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" s="106" t="s">
        <v>321</v>
      </c>
      <c r="M9" s="106" t="s">
        <v>1122</v>
      </c>
      <c r="N9" s="106" t="s">
        <v>4</v>
      </c>
      <c r="O9" s="118"/>
      <c r="Q9" s="53"/>
      <c r="R9" s="53"/>
      <c r="S9" s="53"/>
      <c r="T9" s="53"/>
      <c r="U9" s="53"/>
      <c r="V9" s="53"/>
      <c r="W9" s="53"/>
      <c r="X9" s="53"/>
    </row>
    <row r="10" spans="2:24" x14ac:dyDescent="0.25">
      <c r="B10" s="118" t="s">
        <v>73</v>
      </c>
      <c r="C10" s="118" t="s">
        <v>346</v>
      </c>
      <c r="D10" s="127">
        <v>44688</v>
      </c>
      <c r="E10" s="118" t="s">
        <v>338</v>
      </c>
      <c r="F10" s="123">
        <v>177.37500000000003</v>
      </c>
      <c r="G10" s="123">
        <v>54.243119266055054</v>
      </c>
      <c r="H10" s="118" t="s">
        <v>339</v>
      </c>
      <c r="I10" s="119"/>
      <c r="J10" s="127">
        <f t="shared" si="0"/>
        <v>44592</v>
      </c>
      <c r="K1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" s="106" t="s">
        <v>321</v>
      </c>
      <c r="M10" s="106" t="s">
        <v>1122</v>
      </c>
      <c r="N10" s="106" t="s">
        <v>4</v>
      </c>
      <c r="O10" s="118"/>
      <c r="Q10" s="53"/>
      <c r="R10" s="53"/>
      <c r="S10" s="53"/>
      <c r="T10" s="53"/>
      <c r="U10" s="53"/>
      <c r="V10" s="53"/>
      <c r="W10" s="53"/>
      <c r="X10" s="53"/>
    </row>
    <row r="11" spans="2:24" s="90" customFormat="1" x14ac:dyDescent="0.25">
      <c r="B11" s="118" t="s">
        <v>73</v>
      </c>
      <c r="C11" s="118" t="s">
        <v>347</v>
      </c>
      <c r="D11" s="127">
        <v>44658</v>
      </c>
      <c r="E11" s="118" t="s">
        <v>338</v>
      </c>
      <c r="F11" s="123">
        <v>540.26499999999999</v>
      </c>
      <c r="G11" s="123">
        <v>165.21865443425077</v>
      </c>
      <c r="H11" s="118" t="s">
        <v>339</v>
      </c>
      <c r="I11" s="119"/>
      <c r="J11" s="127">
        <f t="shared" si="0"/>
        <v>44592</v>
      </c>
      <c r="K1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1" s="106" t="s">
        <v>321</v>
      </c>
      <c r="M11" s="106" t="s">
        <v>1122</v>
      </c>
      <c r="N11" s="106" t="s">
        <v>4</v>
      </c>
      <c r="O11" s="118"/>
      <c r="Q11" s="53"/>
      <c r="R11" s="53"/>
      <c r="S11" s="53"/>
      <c r="T11" s="53"/>
      <c r="U11" s="53"/>
      <c r="V11" s="53"/>
      <c r="W11" s="53"/>
      <c r="X11" s="53"/>
    </row>
    <row r="12" spans="2:24" x14ac:dyDescent="0.25">
      <c r="B12" s="118" t="s">
        <v>73</v>
      </c>
      <c r="C12" s="118" t="s">
        <v>348</v>
      </c>
      <c r="D12" s="127">
        <v>44628</v>
      </c>
      <c r="E12" s="118" t="s">
        <v>338</v>
      </c>
      <c r="F12" s="123">
        <v>961.40000000000009</v>
      </c>
      <c r="G12" s="123">
        <v>294.0061162079511</v>
      </c>
      <c r="H12" s="118" t="s">
        <v>339</v>
      </c>
      <c r="I12" s="119"/>
      <c r="J12" s="127">
        <f t="shared" si="0"/>
        <v>44592</v>
      </c>
      <c r="K1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2" s="106" t="s">
        <v>321</v>
      </c>
      <c r="M12" s="106" t="s">
        <v>1122</v>
      </c>
      <c r="N12" s="106" t="s">
        <v>4</v>
      </c>
      <c r="O12" s="118"/>
      <c r="Q12" s="53"/>
      <c r="R12" s="53"/>
      <c r="S12" s="53"/>
      <c r="T12" s="53"/>
      <c r="U12" s="53"/>
      <c r="V12" s="53"/>
      <c r="W12" s="53"/>
      <c r="X12" s="53"/>
    </row>
    <row r="13" spans="2:24" x14ac:dyDescent="0.25">
      <c r="B13" s="118" t="s">
        <v>73</v>
      </c>
      <c r="C13" s="118" t="s">
        <v>349</v>
      </c>
      <c r="D13" s="127">
        <v>44643</v>
      </c>
      <c r="E13" s="118" t="s">
        <v>338</v>
      </c>
      <c r="F13" s="123">
        <v>1219.4743000000001</v>
      </c>
      <c r="G13" s="123">
        <v>372.92792048929664</v>
      </c>
      <c r="H13" s="118" t="s">
        <v>339</v>
      </c>
      <c r="I13" s="119"/>
      <c r="J13" s="127">
        <f t="shared" si="0"/>
        <v>44592</v>
      </c>
      <c r="K1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3" s="106" t="s">
        <v>321</v>
      </c>
      <c r="M13" s="106" t="s">
        <v>1122</v>
      </c>
      <c r="N13" s="106" t="s">
        <v>4</v>
      </c>
      <c r="O13" s="118"/>
      <c r="Q13" s="53"/>
      <c r="R13" s="53"/>
      <c r="S13" s="53"/>
      <c r="T13" s="53"/>
      <c r="U13" s="53"/>
      <c r="V13" s="53"/>
      <c r="W13" s="53"/>
      <c r="X13" s="53"/>
    </row>
    <row r="14" spans="2:24" x14ac:dyDescent="0.25">
      <c r="B14" s="118" t="s">
        <v>73</v>
      </c>
      <c r="C14" s="118" t="s">
        <v>350</v>
      </c>
      <c r="D14" s="127">
        <v>44658</v>
      </c>
      <c r="E14" s="118" t="s">
        <v>338</v>
      </c>
      <c r="F14" s="123">
        <v>524.5218000000001</v>
      </c>
      <c r="G14" s="123">
        <v>160.40422018348627</v>
      </c>
      <c r="H14" s="118" t="s">
        <v>339</v>
      </c>
      <c r="I14" s="119"/>
      <c r="J14" s="127">
        <f t="shared" si="0"/>
        <v>44592</v>
      </c>
      <c r="K1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4" s="106" t="s">
        <v>321</v>
      </c>
      <c r="M14" s="106" t="s">
        <v>1122</v>
      </c>
      <c r="N14" s="106" t="s">
        <v>4</v>
      </c>
      <c r="O14" s="118"/>
    </row>
    <row r="15" spans="2:24" x14ac:dyDescent="0.25">
      <c r="B15" s="118" t="s">
        <v>73</v>
      </c>
      <c r="C15" s="118" t="s">
        <v>351</v>
      </c>
      <c r="D15" s="127">
        <v>44598</v>
      </c>
      <c r="E15" s="118" t="s">
        <v>338</v>
      </c>
      <c r="F15" s="123">
        <v>439.45000000000005</v>
      </c>
      <c r="G15" s="123">
        <v>134.38837920489297</v>
      </c>
      <c r="H15" s="118" t="s">
        <v>339</v>
      </c>
      <c r="I15" s="119"/>
      <c r="J15" s="127">
        <f t="shared" si="0"/>
        <v>44592</v>
      </c>
      <c r="K1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5" s="106" t="s">
        <v>321</v>
      </c>
      <c r="M15" s="106" t="s">
        <v>1122</v>
      </c>
      <c r="N15" s="106" t="s">
        <v>4</v>
      </c>
      <c r="O15" s="118"/>
    </row>
    <row r="16" spans="2:24" x14ac:dyDescent="0.25">
      <c r="B16" s="118" t="s">
        <v>73</v>
      </c>
      <c r="C16" s="118" t="s">
        <v>352</v>
      </c>
      <c r="D16" s="127">
        <v>44643</v>
      </c>
      <c r="E16" s="118" t="s">
        <v>338</v>
      </c>
      <c r="F16" s="123">
        <v>147.4</v>
      </c>
      <c r="G16" s="123">
        <v>45.076452599388382</v>
      </c>
      <c r="H16" s="118" t="s">
        <v>339</v>
      </c>
      <c r="I16" s="119"/>
      <c r="J16" s="127">
        <f t="shared" si="0"/>
        <v>44592</v>
      </c>
      <c r="K1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6" s="106" t="s">
        <v>321</v>
      </c>
      <c r="M16" s="106" t="s">
        <v>1122</v>
      </c>
      <c r="N16" s="106" t="s">
        <v>4</v>
      </c>
      <c r="O16" s="118"/>
    </row>
    <row r="17" spans="2:15" x14ac:dyDescent="0.25">
      <c r="B17" s="118" t="s">
        <v>73</v>
      </c>
      <c r="C17" s="118" t="s">
        <v>353</v>
      </c>
      <c r="D17" s="127">
        <v>44688</v>
      </c>
      <c r="E17" s="118" t="s">
        <v>338</v>
      </c>
      <c r="F17" s="123">
        <v>1861.2</v>
      </c>
      <c r="G17" s="123">
        <v>569.17431192660547</v>
      </c>
      <c r="H17" s="118" t="s">
        <v>339</v>
      </c>
      <c r="I17" s="119"/>
      <c r="J17" s="127">
        <f t="shared" si="0"/>
        <v>44592</v>
      </c>
      <c r="K1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7" s="106" t="s">
        <v>321</v>
      </c>
      <c r="M17" s="106" t="s">
        <v>1122</v>
      </c>
      <c r="N17" s="106" t="s">
        <v>4</v>
      </c>
      <c r="O17" s="118"/>
    </row>
    <row r="18" spans="2:15" x14ac:dyDescent="0.25">
      <c r="B18" s="118" t="s">
        <v>73</v>
      </c>
      <c r="C18" s="118" t="s">
        <v>354</v>
      </c>
      <c r="D18" s="127">
        <v>44658</v>
      </c>
      <c r="E18" s="118" t="s">
        <v>338</v>
      </c>
      <c r="F18" s="123">
        <v>522.83000000000004</v>
      </c>
      <c r="G18" s="123">
        <v>159.8868501529052</v>
      </c>
      <c r="H18" s="118" t="s">
        <v>339</v>
      </c>
      <c r="I18" s="119"/>
      <c r="J18" s="127">
        <f t="shared" si="0"/>
        <v>44592</v>
      </c>
      <c r="K1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8" s="106" t="s">
        <v>321</v>
      </c>
      <c r="M18" s="106" t="s">
        <v>1122</v>
      </c>
      <c r="N18" s="106" t="s">
        <v>4</v>
      </c>
      <c r="O18" s="118"/>
    </row>
    <row r="19" spans="2:15" x14ac:dyDescent="0.25">
      <c r="B19" s="118" t="s">
        <v>73</v>
      </c>
      <c r="C19" s="118" t="s">
        <v>355</v>
      </c>
      <c r="D19" s="127">
        <v>44658</v>
      </c>
      <c r="E19" s="118" t="s">
        <v>338</v>
      </c>
      <c r="F19" s="123">
        <v>1532.3000000000002</v>
      </c>
      <c r="G19" s="123">
        <v>468.59327217125389</v>
      </c>
      <c r="H19" s="118" t="s">
        <v>339</v>
      </c>
      <c r="I19" s="119"/>
      <c r="J19" s="127">
        <f t="shared" si="0"/>
        <v>44592</v>
      </c>
      <c r="K1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" s="106" t="s">
        <v>321</v>
      </c>
      <c r="M19" s="106" t="s">
        <v>1122</v>
      </c>
      <c r="N19" s="106" t="s">
        <v>4</v>
      </c>
      <c r="O19" s="118"/>
    </row>
    <row r="20" spans="2:15" x14ac:dyDescent="0.25">
      <c r="B20" s="118" t="s">
        <v>73</v>
      </c>
      <c r="C20" s="118" t="s">
        <v>356</v>
      </c>
      <c r="D20" s="127">
        <v>44628</v>
      </c>
      <c r="E20" s="118" t="s">
        <v>338</v>
      </c>
      <c r="F20" s="123">
        <v>834.95500000000004</v>
      </c>
      <c r="G20" s="123">
        <v>255.33792048929664</v>
      </c>
      <c r="H20" s="118" t="s">
        <v>339</v>
      </c>
      <c r="I20" s="119"/>
      <c r="J20" s="127">
        <f t="shared" si="0"/>
        <v>44592</v>
      </c>
      <c r="K2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20" s="106" t="s">
        <v>321</v>
      </c>
      <c r="M20" s="106" t="s">
        <v>1122</v>
      </c>
      <c r="N20" s="106" t="s">
        <v>4</v>
      </c>
      <c r="O20" s="118"/>
    </row>
    <row r="21" spans="2:15" x14ac:dyDescent="0.25">
      <c r="B21" s="118" t="s">
        <v>73</v>
      </c>
      <c r="C21" s="118" t="s">
        <v>357</v>
      </c>
      <c r="D21" s="127">
        <v>44688</v>
      </c>
      <c r="E21" s="118" t="s">
        <v>338</v>
      </c>
      <c r="F21" s="123">
        <v>823.96930000000009</v>
      </c>
      <c r="G21" s="123">
        <v>251.978379204893</v>
      </c>
      <c r="H21" s="118" t="s">
        <v>339</v>
      </c>
      <c r="I21" s="119"/>
      <c r="J21" s="127">
        <f t="shared" si="0"/>
        <v>44592</v>
      </c>
      <c r="K2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1" s="106" t="s">
        <v>321</v>
      </c>
      <c r="M21" s="106" t="s">
        <v>1122</v>
      </c>
      <c r="N21" s="106" t="s">
        <v>4</v>
      </c>
      <c r="O21" s="118"/>
    </row>
    <row r="22" spans="2:15" x14ac:dyDescent="0.25">
      <c r="B22" s="118" t="s">
        <v>73</v>
      </c>
      <c r="C22" s="118" t="s">
        <v>358</v>
      </c>
      <c r="D22" s="127">
        <v>44628</v>
      </c>
      <c r="E22" s="118" t="s">
        <v>338</v>
      </c>
      <c r="F22" s="123">
        <v>245.57500000000002</v>
      </c>
      <c r="G22" s="123">
        <v>75.099388379204896</v>
      </c>
      <c r="H22" s="118" t="s">
        <v>339</v>
      </c>
      <c r="I22" s="119"/>
      <c r="J22" s="127">
        <f t="shared" si="0"/>
        <v>44592</v>
      </c>
      <c r="K2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22" s="106" t="s">
        <v>321</v>
      </c>
      <c r="M22" s="106" t="s">
        <v>1122</v>
      </c>
      <c r="N22" s="106" t="s">
        <v>4</v>
      </c>
      <c r="O22" s="118"/>
    </row>
    <row r="23" spans="2:15" x14ac:dyDescent="0.25">
      <c r="B23" s="118" t="s">
        <v>73</v>
      </c>
      <c r="C23" s="118" t="s">
        <v>359</v>
      </c>
      <c r="D23" s="127">
        <v>44688</v>
      </c>
      <c r="E23" s="118" t="s">
        <v>338</v>
      </c>
      <c r="F23" s="123">
        <v>451.68750000000006</v>
      </c>
      <c r="G23" s="123">
        <v>138.13073394495416</v>
      </c>
      <c r="H23" s="118" t="s">
        <v>339</v>
      </c>
      <c r="I23" s="119"/>
      <c r="J23" s="127">
        <f t="shared" si="0"/>
        <v>44592</v>
      </c>
      <c r="K2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3" s="106" t="s">
        <v>321</v>
      </c>
      <c r="M23" s="106" t="s">
        <v>1122</v>
      </c>
      <c r="N23" s="106" t="s">
        <v>4</v>
      </c>
      <c r="O23" s="118"/>
    </row>
    <row r="24" spans="2:15" x14ac:dyDescent="0.25">
      <c r="B24" s="118" t="s">
        <v>73</v>
      </c>
      <c r="C24" s="118" t="s">
        <v>360</v>
      </c>
      <c r="D24" s="127">
        <v>44658</v>
      </c>
      <c r="E24" s="118" t="s">
        <v>338</v>
      </c>
      <c r="F24" s="123">
        <v>1818.3000000000002</v>
      </c>
      <c r="G24" s="123">
        <v>556.05504587155974</v>
      </c>
      <c r="H24" s="118" t="s">
        <v>339</v>
      </c>
      <c r="I24" s="119"/>
      <c r="J24" s="127">
        <f t="shared" si="0"/>
        <v>44592</v>
      </c>
      <c r="K2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4" s="106" t="s">
        <v>321</v>
      </c>
      <c r="M24" s="106" t="s">
        <v>1122</v>
      </c>
      <c r="N24" s="106" t="s">
        <v>4</v>
      </c>
      <c r="O24" s="118"/>
    </row>
    <row r="25" spans="2:15" x14ac:dyDescent="0.25">
      <c r="B25" s="118" t="s">
        <v>73</v>
      </c>
      <c r="C25" s="118" t="s">
        <v>361</v>
      </c>
      <c r="D25" s="127">
        <v>44688</v>
      </c>
      <c r="E25" s="118" t="s">
        <v>338</v>
      </c>
      <c r="F25" s="123">
        <v>1580.9068000000002</v>
      </c>
      <c r="G25" s="123">
        <v>483.45773700305818</v>
      </c>
      <c r="H25" s="118" t="s">
        <v>339</v>
      </c>
      <c r="I25" s="119"/>
      <c r="J25" s="127">
        <f t="shared" si="0"/>
        <v>44592</v>
      </c>
      <c r="K2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5" s="106" t="s">
        <v>321</v>
      </c>
      <c r="M25" s="106" t="s">
        <v>1122</v>
      </c>
      <c r="N25" s="106" t="s">
        <v>4</v>
      </c>
      <c r="O25" s="118"/>
    </row>
    <row r="26" spans="2:15" x14ac:dyDescent="0.25">
      <c r="B26" s="118" t="s">
        <v>73</v>
      </c>
      <c r="C26" s="118" t="s">
        <v>362</v>
      </c>
      <c r="D26" s="127">
        <v>44688</v>
      </c>
      <c r="E26" s="118" t="s">
        <v>338</v>
      </c>
      <c r="F26" s="123">
        <v>1753.5518</v>
      </c>
      <c r="G26" s="123">
        <v>536.25437308868504</v>
      </c>
      <c r="H26" s="118" t="s">
        <v>339</v>
      </c>
      <c r="I26" s="119"/>
      <c r="J26" s="127">
        <f t="shared" si="0"/>
        <v>44592</v>
      </c>
      <c r="K2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6" s="106" t="s">
        <v>321</v>
      </c>
      <c r="M26" s="106" t="s">
        <v>1122</v>
      </c>
      <c r="N26" s="106" t="s">
        <v>4</v>
      </c>
      <c r="O26" s="118"/>
    </row>
    <row r="27" spans="2:15" x14ac:dyDescent="0.25">
      <c r="B27" s="118" t="s">
        <v>73</v>
      </c>
      <c r="C27" s="118" t="s">
        <v>363</v>
      </c>
      <c r="D27" s="127">
        <v>44598</v>
      </c>
      <c r="E27" s="118" t="s">
        <v>338</v>
      </c>
      <c r="F27" s="123">
        <v>5117.2000000000007</v>
      </c>
      <c r="G27" s="123">
        <v>1564.8929663608565</v>
      </c>
      <c r="H27" s="118" t="s">
        <v>339</v>
      </c>
      <c r="I27" s="119"/>
      <c r="J27" s="127">
        <f t="shared" si="0"/>
        <v>44592</v>
      </c>
      <c r="K2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27" s="106" t="s">
        <v>321</v>
      </c>
      <c r="M27" s="106" t="s">
        <v>1122</v>
      </c>
      <c r="N27" s="106" t="s">
        <v>4</v>
      </c>
      <c r="O27" s="118"/>
    </row>
    <row r="28" spans="2:15" x14ac:dyDescent="0.25">
      <c r="B28" s="118" t="s">
        <v>73</v>
      </c>
      <c r="C28" s="118" t="s">
        <v>364</v>
      </c>
      <c r="D28" s="127">
        <v>44598</v>
      </c>
      <c r="E28" s="118" t="s">
        <v>338</v>
      </c>
      <c r="F28" s="123">
        <v>3917.1000000000004</v>
      </c>
      <c r="G28" s="123">
        <v>1197.8899082568807</v>
      </c>
      <c r="H28" s="118" t="s">
        <v>339</v>
      </c>
      <c r="I28" s="119"/>
      <c r="J28" s="127">
        <f t="shared" si="0"/>
        <v>44592</v>
      </c>
      <c r="K2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28" s="106" t="s">
        <v>321</v>
      </c>
      <c r="M28" s="106" t="s">
        <v>1122</v>
      </c>
      <c r="N28" s="106" t="s">
        <v>4</v>
      </c>
      <c r="O28" s="118"/>
    </row>
    <row r="29" spans="2:15" x14ac:dyDescent="0.25">
      <c r="B29" s="118" t="s">
        <v>73</v>
      </c>
      <c r="C29" s="118" t="s">
        <v>365</v>
      </c>
      <c r="D29" s="127">
        <v>44598</v>
      </c>
      <c r="E29" s="118" t="s">
        <v>338</v>
      </c>
      <c r="F29" s="123">
        <v>1997.8288000000002</v>
      </c>
      <c r="G29" s="123">
        <v>610.95681957186548</v>
      </c>
      <c r="H29" s="118" t="s">
        <v>339</v>
      </c>
      <c r="I29" s="119"/>
      <c r="J29" s="127">
        <f t="shared" si="0"/>
        <v>44592</v>
      </c>
      <c r="K2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29" s="106" t="s">
        <v>321</v>
      </c>
      <c r="M29" s="106" t="s">
        <v>1122</v>
      </c>
      <c r="N29" s="106" t="s">
        <v>4</v>
      </c>
      <c r="O29" s="118"/>
    </row>
    <row r="30" spans="2:15" x14ac:dyDescent="0.25">
      <c r="B30" s="118" t="s">
        <v>73</v>
      </c>
      <c r="C30" s="118" t="s">
        <v>366</v>
      </c>
      <c r="D30" s="127">
        <v>44628</v>
      </c>
      <c r="E30" s="118" t="s">
        <v>338</v>
      </c>
      <c r="F30" s="123">
        <v>221.78750000000002</v>
      </c>
      <c r="G30" s="123">
        <v>67.824923547400616</v>
      </c>
      <c r="H30" s="118" t="s">
        <v>339</v>
      </c>
      <c r="I30" s="119"/>
      <c r="J30" s="127">
        <f t="shared" si="0"/>
        <v>44592</v>
      </c>
      <c r="K3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30" s="106" t="s">
        <v>321</v>
      </c>
      <c r="M30" s="106" t="s">
        <v>1122</v>
      </c>
      <c r="N30" s="106" t="s">
        <v>4</v>
      </c>
      <c r="O30" s="118"/>
    </row>
    <row r="31" spans="2:15" x14ac:dyDescent="0.25">
      <c r="B31" s="118" t="s">
        <v>73</v>
      </c>
      <c r="C31" s="118" t="s">
        <v>367</v>
      </c>
      <c r="D31" s="127">
        <v>44598</v>
      </c>
      <c r="E31" s="118" t="s">
        <v>338</v>
      </c>
      <c r="F31" s="123">
        <v>1003.2</v>
      </c>
      <c r="G31" s="123">
        <v>306.78899082568807</v>
      </c>
      <c r="H31" s="118" t="s">
        <v>339</v>
      </c>
      <c r="I31" s="119"/>
      <c r="J31" s="127">
        <f t="shared" si="0"/>
        <v>44592</v>
      </c>
      <c r="K3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31" s="106" t="s">
        <v>321</v>
      </c>
      <c r="M31" s="106" t="s">
        <v>1122</v>
      </c>
      <c r="N31" s="106" t="s">
        <v>4</v>
      </c>
      <c r="O31" s="118"/>
    </row>
    <row r="32" spans="2:15" x14ac:dyDescent="0.25">
      <c r="B32" s="118" t="s">
        <v>73</v>
      </c>
      <c r="C32" s="118" t="s">
        <v>368</v>
      </c>
      <c r="D32" s="127">
        <v>44628</v>
      </c>
      <c r="E32" s="118" t="s">
        <v>338</v>
      </c>
      <c r="F32" s="123">
        <v>788.97500000000002</v>
      </c>
      <c r="G32" s="123">
        <v>241.27675840978594</v>
      </c>
      <c r="H32" s="118" t="s">
        <v>339</v>
      </c>
      <c r="I32" s="119"/>
      <c r="J32" s="127">
        <f t="shared" si="0"/>
        <v>44592</v>
      </c>
      <c r="K3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32" s="106" t="s">
        <v>321</v>
      </c>
      <c r="M32" s="106" t="s">
        <v>1122</v>
      </c>
      <c r="N32" s="106" t="s">
        <v>4</v>
      </c>
      <c r="O32" s="118"/>
    </row>
    <row r="33" spans="2:15" x14ac:dyDescent="0.25">
      <c r="B33" s="118" t="s">
        <v>73</v>
      </c>
      <c r="C33" s="118" t="s">
        <v>369</v>
      </c>
      <c r="D33" s="127">
        <v>44688</v>
      </c>
      <c r="E33" s="118" t="s">
        <v>338</v>
      </c>
      <c r="F33" s="123">
        <v>135.32750000000001</v>
      </c>
      <c r="G33" s="123">
        <v>41.38455657492355</v>
      </c>
      <c r="H33" s="118" t="s">
        <v>339</v>
      </c>
      <c r="I33" s="119"/>
      <c r="J33" s="127">
        <f t="shared" si="0"/>
        <v>44592</v>
      </c>
      <c r="K3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3" s="106" t="s">
        <v>321</v>
      </c>
      <c r="M33" s="106" t="s">
        <v>1122</v>
      </c>
      <c r="N33" s="106" t="s">
        <v>4</v>
      </c>
      <c r="O33" s="118"/>
    </row>
    <row r="34" spans="2:15" x14ac:dyDescent="0.25">
      <c r="B34" s="118" t="s">
        <v>73</v>
      </c>
      <c r="C34" s="118" t="s">
        <v>370</v>
      </c>
      <c r="D34" s="127">
        <v>44688</v>
      </c>
      <c r="E34" s="118" t="s">
        <v>338</v>
      </c>
      <c r="F34" s="123">
        <v>1920.71</v>
      </c>
      <c r="G34" s="123">
        <v>587.37308868501532</v>
      </c>
      <c r="H34" s="118" t="s">
        <v>339</v>
      </c>
      <c r="I34" s="119"/>
      <c r="J34" s="127">
        <f t="shared" si="0"/>
        <v>44592</v>
      </c>
      <c r="K3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4" s="106" t="s">
        <v>321</v>
      </c>
      <c r="M34" s="106" t="s">
        <v>1122</v>
      </c>
      <c r="N34" s="106" t="s">
        <v>4</v>
      </c>
      <c r="O34" s="118"/>
    </row>
    <row r="35" spans="2:15" x14ac:dyDescent="0.25">
      <c r="B35" s="118" t="s">
        <v>73</v>
      </c>
      <c r="C35" s="118" t="s">
        <v>371</v>
      </c>
      <c r="D35" s="127">
        <v>44598</v>
      </c>
      <c r="E35" s="118" t="s">
        <v>338</v>
      </c>
      <c r="F35" s="123">
        <v>2259.8125</v>
      </c>
      <c r="G35" s="123">
        <v>691.07415902140667</v>
      </c>
      <c r="H35" s="118" t="s">
        <v>339</v>
      </c>
      <c r="I35" s="119"/>
      <c r="J35" s="127">
        <f t="shared" si="0"/>
        <v>44592</v>
      </c>
      <c r="K3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35" s="106" t="s">
        <v>321</v>
      </c>
      <c r="M35" s="106" t="s">
        <v>1122</v>
      </c>
      <c r="N35" s="106" t="s">
        <v>4</v>
      </c>
      <c r="O35" s="118"/>
    </row>
    <row r="36" spans="2:15" x14ac:dyDescent="0.25">
      <c r="B36" s="118" t="s">
        <v>73</v>
      </c>
      <c r="C36" s="118" t="s">
        <v>372</v>
      </c>
      <c r="D36" s="127">
        <v>44688</v>
      </c>
      <c r="E36" s="118" t="s">
        <v>338</v>
      </c>
      <c r="F36" s="123">
        <v>415.91000000000008</v>
      </c>
      <c r="G36" s="123">
        <v>127.18960244648321</v>
      </c>
      <c r="H36" s="118" t="s">
        <v>339</v>
      </c>
      <c r="I36" s="119"/>
      <c r="J36" s="127">
        <f t="shared" si="0"/>
        <v>44592</v>
      </c>
      <c r="K3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6" s="106" t="s">
        <v>321</v>
      </c>
      <c r="M36" s="106" t="s">
        <v>1122</v>
      </c>
      <c r="N36" s="106" t="s">
        <v>4</v>
      </c>
      <c r="O36" s="118"/>
    </row>
    <row r="37" spans="2:15" x14ac:dyDescent="0.25">
      <c r="B37" s="118" t="s">
        <v>73</v>
      </c>
      <c r="C37" s="118" t="s">
        <v>373</v>
      </c>
      <c r="D37" s="127">
        <v>44658</v>
      </c>
      <c r="E37" s="118" t="s">
        <v>338</v>
      </c>
      <c r="F37" s="123">
        <v>135.32750000000001</v>
      </c>
      <c r="G37" s="123">
        <v>41.38455657492355</v>
      </c>
      <c r="H37" s="118" t="s">
        <v>339</v>
      </c>
      <c r="I37" s="119"/>
      <c r="J37" s="127">
        <f t="shared" si="0"/>
        <v>44592</v>
      </c>
      <c r="K3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7" s="106" t="s">
        <v>321</v>
      </c>
      <c r="M37" s="106" t="s">
        <v>1122</v>
      </c>
      <c r="N37" s="106" t="s">
        <v>4</v>
      </c>
      <c r="O37" s="118"/>
    </row>
    <row r="38" spans="2:15" x14ac:dyDescent="0.25">
      <c r="B38" s="118" t="s">
        <v>73</v>
      </c>
      <c r="C38" s="118" t="s">
        <v>374</v>
      </c>
      <c r="D38" s="127">
        <v>44658</v>
      </c>
      <c r="E38" s="118" t="s">
        <v>338</v>
      </c>
      <c r="F38" s="123">
        <v>120.72500000000001</v>
      </c>
      <c r="G38" s="123">
        <v>36.918960244648318</v>
      </c>
      <c r="H38" s="118" t="s">
        <v>339</v>
      </c>
      <c r="I38" s="119"/>
      <c r="J38" s="127">
        <f t="shared" si="0"/>
        <v>44592</v>
      </c>
      <c r="K3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8" s="106" t="s">
        <v>321</v>
      </c>
      <c r="M38" s="106" t="s">
        <v>1122</v>
      </c>
      <c r="N38" s="106" t="s">
        <v>4</v>
      </c>
      <c r="O38" s="118"/>
    </row>
    <row r="39" spans="2:15" x14ac:dyDescent="0.25">
      <c r="B39" s="118" t="s">
        <v>73</v>
      </c>
      <c r="C39" s="118" t="s">
        <v>375</v>
      </c>
      <c r="D39" s="127">
        <v>44628</v>
      </c>
      <c r="E39" s="118" t="s">
        <v>338</v>
      </c>
      <c r="F39" s="123">
        <v>1788.5175000000002</v>
      </c>
      <c r="G39" s="123">
        <v>546.9472477064221</v>
      </c>
      <c r="H39" s="118" t="s">
        <v>339</v>
      </c>
      <c r="I39" s="119"/>
      <c r="J39" s="127">
        <f t="shared" si="0"/>
        <v>44592</v>
      </c>
      <c r="K3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39" s="106" t="s">
        <v>321</v>
      </c>
      <c r="M39" s="106" t="s">
        <v>1122</v>
      </c>
      <c r="N39" s="106" t="s">
        <v>4</v>
      </c>
      <c r="O39" s="118"/>
    </row>
    <row r="40" spans="2:15" x14ac:dyDescent="0.25">
      <c r="B40" s="118" t="s">
        <v>73</v>
      </c>
      <c r="C40" s="118" t="s">
        <v>376</v>
      </c>
      <c r="D40" s="127">
        <v>44598</v>
      </c>
      <c r="E40" s="118" t="s">
        <v>338</v>
      </c>
      <c r="F40" s="123">
        <v>358.66930000000002</v>
      </c>
      <c r="G40" s="123">
        <v>109.68480122324159</v>
      </c>
      <c r="H40" s="118" t="s">
        <v>339</v>
      </c>
      <c r="I40" s="119"/>
      <c r="J40" s="127">
        <f t="shared" si="0"/>
        <v>44592</v>
      </c>
      <c r="K4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40" s="106" t="s">
        <v>321</v>
      </c>
      <c r="M40" s="106" t="s">
        <v>1122</v>
      </c>
      <c r="N40" s="106" t="s">
        <v>4</v>
      </c>
      <c r="O40" s="118"/>
    </row>
    <row r="41" spans="2:15" x14ac:dyDescent="0.25">
      <c r="B41" s="118" t="s">
        <v>73</v>
      </c>
      <c r="C41" s="118" t="s">
        <v>377</v>
      </c>
      <c r="D41" s="127">
        <v>44628</v>
      </c>
      <c r="E41" s="118" t="s">
        <v>338</v>
      </c>
      <c r="F41" s="123">
        <v>92.125000000000014</v>
      </c>
      <c r="G41" s="123">
        <v>28.172782874617742</v>
      </c>
      <c r="H41" s="118" t="s">
        <v>339</v>
      </c>
      <c r="I41" s="119"/>
      <c r="J41" s="127">
        <f t="shared" si="0"/>
        <v>44592</v>
      </c>
      <c r="K4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41" s="106" t="s">
        <v>321</v>
      </c>
      <c r="M41" s="106" t="s">
        <v>1122</v>
      </c>
      <c r="N41" s="106" t="s">
        <v>4</v>
      </c>
      <c r="O41" s="118"/>
    </row>
    <row r="42" spans="2:15" x14ac:dyDescent="0.25">
      <c r="B42" s="118" t="s">
        <v>73</v>
      </c>
      <c r="C42" s="118" t="s">
        <v>378</v>
      </c>
      <c r="D42" s="127">
        <v>44658</v>
      </c>
      <c r="E42" s="118" t="s">
        <v>338</v>
      </c>
      <c r="F42" s="123">
        <v>49.316300000000005</v>
      </c>
      <c r="G42" s="123">
        <v>15.081437308868503</v>
      </c>
      <c r="H42" s="118" t="s">
        <v>339</v>
      </c>
      <c r="I42" s="119"/>
      <c r="J42" s="127">
        <f t="shared" si="0"/>
        <v>44592</v>
      </c>
      <c r="K4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2" s="106" t="s">
        <v>321</v>
      </c>
      <c r="M42" s="106" t="s">
        <v>1122</v>
      </c>
      <c r="N42" s="106" t="s">
        <v>4</v>
      </c>
      <c r="O42" s="118"/>
    </row>
    <row r="43" spans="2:15" x14ac:dyDescent="0.25">
      <c r="B43" s="118" t="s">
        <v>73</v>
      </c>
      <c r="C43" s="118" t="s">
        <v>379</v>
      </c>
      <c r="D43" s="127">
        <v>44718</v>
      </c>
      <c r="E43" s="118" t="s">
        <v>338</v>
      </c>
      <c r="F43" s="123">
        <v>120.72500000000001</v>
      </c>
      <c r="G43" s="123">
        <v>36.918960244648318</v>
      </c>
      <c r="H43" s="118" t="s">
        <v>339</v>
      </c>
      <c r="I43" s="119"/>
      <c r="J43" s="127">
        <f t="shared" si="0"/>
        <v>44592</v>
      </c>
      <c r="K4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3" s="106" t="s">
        <v>321</v>
      </c>
      <c r="M43" s="106" t="s">
        <v>1122</v>
      </c>
      <c r="N43" s="106" t="s">
        <v>4</v>
      </c>
      <c r="O43" s="118"/>
    </row>
    <row r="44" spans="2:15" x14ac:dyDescent="0.25">
      <c r="B44" s="118" t="s">
        <v>73</v>
      </c>
      <c r="C44" s="118" t="s">
        <v>380</v>
      </c>
      <c r="D44" s="127">
        <v>44688</v>
      </c>
      <c r="E44" s="118" t="s">
        <v>338</v>
      </c>
      <c r="F44" s="123">
        <v>95.7</v>
      </c>
      <c r="G44" s="123">
        <v>29.26605504587156</v>
      </c>
      <c r="H44" s="118" t="s">
        <v>339</v>
      </c>
      <c r="I44" s="119"/>
      <c r="J44" s="127">
        <f t="shared" si="0"/>
        <v>44592</v>
      </c>
      <c r="K4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4" s="106" t="s">
        <v>321</v>
      </c>
      <c r="M44" s="106" t="s">
        <v>1122</v>
      </c>
      <c r="N44" s="106" t="s">
        <v>4</v>
      </c>
      <c r="O44" s="118"/>
    </row>
    <row r="45" spans="2:15" x14ac:dyDescent="0.25">
      <c r="B45" s="118" t="s">
        <v>73</v>
      </c>
      <c r="C45" s="118" t="s">
        <v>381</v>
      </c>
      <c r="D45" s="127">
        <v>44688</v>
      </c>
      <c r="E45" s="118" t="s">
        <v>338</v>
      </c>
      <c r="F45" s="123">
        <v>47.85</v>
      </c>
      <c r="G45" s="123">
        <v>14.63302752293578</v>
      </c>
      <c r="H45" s="118" t="s">
        <v>339</v>
      </c>
      <c r="I45" s="119"/>
      <c r="J45" s="127">
        <f t="shared" si="0"/>
        <v>44592</v>
      </c>
      <c r="K4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5" s="106" t="s">
        <v>321</v>
      </c>
      <c r="M45" s="106" t="s">
        <v>1122</v>
      </c>
      <c r="N45" s="106" t="s">
        <v>4</v>
      </c>
      <c r="O45" s="118"/>
    </row>
    <row r="46" spans="2:15" x14ac:dyDescent="0.25">
      <c r="B46" s="118" t="s">
        <v>73</v>
      </c>
      <c r="C46" s="118" t="s">
        <v>382</v>
      </c>
      <c r="D46" s="127">
        <v>44598</v>
      </c>
      <c r="E46" s="118" t="s">
        <v>338</v>
      </c>
      <c r="F46" s="123">
        <v>168.02500000000001</v>
      </c>
      <c r="G46" s="123">
        <v>51.383792048929664</v>
      </c>
      <c r="H46" s="118" t="s">
        <v>339</v>
      </c>
      <c r="I46" s="119"/>
      <c r="J46" s="127">
        <f t="shared" si="0"/>
        <v>44592</v>
      </c>
      <c r="K4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46" s="106" t="s">
        <v>321</v>
      </c>
      <c r="M46" s="106" t="s">
        <v>1122</v>
      </c>
      <c r="N46" s="106" t="s">
        <v>4</v>
      </c>
      <c r="O46" s="118"/>
    </row>
    <row r="47" spans="2:15" x14ac:dyDescent="0.25">
      <c r="B47" s="118" t="s">
        <v>73</v>
      </c>
      <c r="C47" s="118" t="s">
        <v>383</v>
      </c>
      <c r="D47" s="127">
        <v>44598</v>
      </c>
      <c r="E47" s="118" t="s">
        <v>338</v>
      </c>
      <c r="F47" s="123">
        <v>65.3125</v>
      </c>
      <c r="G47" s="123">
        <v>19.973241590214066</v>
      </c>
      <c r="H47" s="118" t="s">
        <v>339</v>
      </c>
      <c r="I47" s="119"/>
      <c r="J47" s="127">
        <f t="shared" si="0"/>
        <v>44592</v>
      </c>
      <c r="K4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47" s="106" t="s">
        <v>321</v>
      </c>
      <c r="M47" s="106" t="s">
        <v>1122</v>
      </c>
      <c r="N47" s="106" t="s">
        <v>4</v>
      </c>
      <c r="O47" s="118"/>
    </row>
    <row r="48" spans="2:15" x14ac:dyDescent="0.25">
      <c r="B48" s="118" t="s">
        <v>73</v>
      </c>
      <c r="C48" s="118" t="s">
        <v>384</v>
      </c>
      <c r="D48" s="127">
        <v>44628</v>
      </c>
      <c r="E48" s="118" t="s">
        <v>338</v>
      </c>
      <c r="F48" s="123">
        <v>99.000000000000014</v>
      </c>
      <c r="G48" s="123">
        <v>30.275229357798171</v>
      </c>
      <c r="H48" s="118" t="s">
        <v>339</v>
      </c>
      <c r="I48" s="119"/>
      <c r="J48" s="127">
        <f t="shared" si="0"/>
        <v>44592</v>
      </c>
      <c r="K4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48" s="106" t="s">
        <v>321</v>
      </c>
      <c r="M48" s="106" t="s">
        <v>1122</v>
      </c>
      <c r="N48" s="106" t="s">
        <v>4</v>
      </c>
      <c r="O48" s="118"/>
    </row>
    <row r="49" spans="2:15" x14ac:dyDescent="0.25">
      <c r="B49" s="118" t="s">
        <v>73</v>
      </c>
      <c r="C49" s="118" t="s">
        <v>385</v>
      </c>
      <c r="D49" s="127">
        <v>44688</v>
      </c>
      <c r="E49" s="118" t="s">
        <v>338</v>
      </c>
      <c r="F49" s="123">
        <v>95.631800000000013</v>
      </c>
      <c r="G49" s="123">
        <v>29.245198776758414</v>
      </c>
      <c r="H49" s="118" t="s">
        <v>339</v>
      </c>
      <c r="I49" s="119"/>
      <c r="J49" s="127">
        <f t="shared" si="0"/>
        <v>44592</v>
      </c>
      <c r="K4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9" s="106" t="s">
        <v>321</v>
      </c>
      <c r="M49" s="106" t="s">
        <v>1122</v>
      </c>
      <c r="N49" s="106" t="s">
        <v>4</v>
      </c>
      <c r="O49" s="118"/>
    </row>
    <row r="50" spans="2:15" x14ac:dyDescent="0.25">
      <c r="B50" s="118" t="s">
        <v>73</v>
      </c>
      <c r="C50" s="118" t="s">
        <v>386</v>
      </c>
      <c r="D50" s="127">
        <v>44718</v>
      </c>
      <c r="E50" s="118" t="s">
        <v>338</v>
      </c>
      <c r="F50" s="123">
        <v>112.29130000000001</v>
      </c>
      <c r="G50" s="123">
        <v>34.339847094801222</v>
      </c>
      <c r="H50" s="118" t="s">
        <v>339</v>
      </c>
      <c r="I50" s="119"/>
      <c r="J50" s="127">
        <f t="shared" si="0"/>
        <v>44592</v>
      </c>
      <c r="K5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0" s="106" t="s">
        <v>321</v>
      </c>
      <c r="M50" s="106" t="s">
        <v>1122</v>
      </c>
      <c r="N50" s="106" t="s">
        <v>4</v>
      </c>
      <c r="O50" s="118"/>
    </row>
    <row r="51" spans="2:15" x14ac:dyDescent="0.25">
      <c r="B51" s="118" t="s">
        <v>73</v>
      </c>
      <c r="C51" s="118" t="s">
        <v>387</v>
      </c>
      <c r="D51" s="127">
        <v>44658</v>
      </c>
      <c r="E51" s="118" t="s">
        <v>338</v>
      </c>
      <c r="F51" s="123">
        <v>834.95500000000004</v>
      </c>
      <c r="G51" s="123">
        <v>255.33792048929664</v>
      </c>
      <c r="H51" s="118" t="s">
        <v>339</v>
      </c>
      <c r="I51" s="119"/>
      <c r="J51" s="127">
        <f t="shared" si="0"/>
        <v>44592</v>
      </c>
      <c r="K5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1" s="106" t="s">
        <v>321</v>
      </c>
      <c r="M51" s="106" t="s">
        <v>1122</v>
      </c>
      <c r="N51" s="106" t="s">
        <v>4</v>
      </c>
      <c r="O51" s="118"/>
    </row>
    <row r="52" spans="2:15" x14ac:dyDescent="0.25">
      <c r="B52" s="118" t="s">
        <v>73</v>
      </c>
      <c r="C52" s="118" t="s">
        <v>388</v>
      </c>
      <c r="D52" s="127">
        <v>44598</v>
      </c>
      <c r="E52" s="118" t="s">
        <v>338</v>
      </c>
      <c r="F52" s="123">
        <v>1393.15</v>
      </c>
      <c r="G52" s="123">
        <v>426.039755351682</v>
      </c>
      <c r="H52" s="118" t="s">
        <v>339</v>
      </c>
      <c r="I52" s="119"/>
      <c r="J52" s="127">
        <f t="shared" si="0"/>
        <v>44592</v>
      </c>
      <c r="K5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52" s="106" t="s">
        <v>321</v>
      </c>
      <c r="M52" s="106" t="s">
        <v>1122</v>
      </c>
      <c r="N52" s="106" t="s">
        <v>4</v>
      </c>
      <c r="O52" s="118"/>
    </row>
    <row r="53" spans="2:15" x14ac:dyDescent="0.25">
      <c r="B53" s="118" t="s">
        <v>73</v>
      </c>
      <c r="C53" s="118" t="s">
        <v>388</v>
      </c>
      <c r="D53" s="127">
        <v>44598</v>
      </c>
      <c r="E53" s="118" t="s">
        <v>338</v>
      </c>
      <c r="F53" s="123">
        <v>1230.3500000000001</v>
      </c>
      <c r="G53" s="123">
        <v>376.25382262996948</v>
      </c>
      <c r="H53" s="118" t="s">
        <v>339</v>
      </c>
      <c r="I53" s="119"/>
      <c r="J53" s="127">
        <f t="shared" si="0"/>
        <v>44592</v>
      </c>
      <c r="K5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53" s="106" t="s">
        <v>321</v>
      </c>
      <c r="M53" s="106" t="s">
        <v>1122</v>
      </c>
      <c r="N53" s="106" t="s">
        <v>4</v>
      </c>
      <c r="O53" s="118"/>
    </row>
    <row r="54" spans="2:15" x14ac:dyDescent="0.25">
      <c r="B54" s="118" t="s">
        <v>73</v>
      </c>
      <c r="C54" s="118" t="s">
        <v>388</v>
      </c>
      <c r="D54" s="127">
        <v>44598</v>
      </c>
      <c r="E54" s="118" t="s">
        <v>338</v>
      </c>
      <c r="F54" s="123">
        <v>1757.8000000000002</v>
      </c>
      <c r="G54" s="123">
        <v>537.55351681957188</v>
      </c>
      <c r="H54" s="118" t="s">
        <v>339</v>
      </c>
      <c r="I54" s="119"/>
      <c r="J54" s="127">
        <f t="shared" si="0"/>
        <v>44592</v>
      </c>
      <c r="K5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54" s="106" t="s">
        <v>321</v>
      </c>
      <c r="M54" s="106" t="s">
        <v>1122</v>
      </c>
      <c r="N54" s="106" t="s">
        <v>4</v>
      </c>
      <c r="O54" s="118"/>
    </row>
    <row r="55" spans="2:15" x14ac:dyDescent="0.25">
      <c r="B55" s="118" t="s">
        <v>73</v>
      </c>
      <c r="C55" s="118" t="s">
        <v>389</v>
      </c>
      <c r="D55" s="127">
        <v>44598</v>
      </c>
      <c r="E55" s="118" t="s">
        <v>338</v>
      </c>
      <c r="F55" s="123">
        <v>327.34130000000005</v>
      </c>
      <c r="G55" s="123">
        <v>100.10437308868502</v>
      </c>
      <c r="H55" s="118" t="s">
        <v>339</v>
      </c>
      <c r="I55" s="119"/>
      <c r="J55" s="127">
        <f t="shared" si="0"/>
        <v>44592</v>
      </c>
      <c r="K5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55" s="106" t="s">
        <v>321</v>
      </c>
      <c r="M55" s="106" t="s">
        <v>1122</v>
      </c>
      <c r="N55" s="106" t="s">
        <v>4</v>
      </c>
      <c r="O55" s="118"/>
    </row>
    <row r="56" spans="2:15" x14ac:dyDescent="0.25">
      <c r="B56" s="118" t="s">
        <v>73</v>
      </c>
      <c r="C56" s="118" t="s">
        <v>390</v>
      </c>
      <c r="D56" s="127">
        <v>44658</v>
      </c>
      <c r="E56" s="118" t="s">
        <v>338</v>
      </c>
      <c r="F56" s="123">
        <v>115.59900000000002</v>
      </c>
      <c r="G56" s="123">
        <v>35.351376146788994</v>
      </c>
      <c r="H56" s="118" t="s">
        <v>339</v>
      </c>
      <c r="I56" s="119"/>
      <c r="J56" s="127">
        <f t="shared" si="0"/>
        <v>44592</v>
      </c>
      <c r="K5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6" s="106" t="s">
        <v>321</v>
      </c>
      <c r="M56" s="106" t="s">
        <v>1122</v>
      </c>
      <c r="N56" s="106" t="s">
        <v>4</v>
      </c>
      <c r="O56" s="118"/>
    </row>
    <row r="57" spans="2:15" x14ac:dyDescent="0.25">
      <c r="B57" s="118" t="s">
        <v>73</v>
      </c>
      <c r="C57" s="118" t="s">
        <v>391</v>
      </c>
      <c r="D57" s="127">
        <v>44598</v>
      </c>
      <c r="E57" s="118" t="s">
        <v>338</v>
      </c>
      <c r="F57" s="123">
        <v>1356.0800000000002</v>
      </c>
      <c r="G57" s="123">
        <v>414.70336391437314</v>
      </c>
      <c r="H57" s="118" t="s">
        <v>339</v>
      </c>
      <c r="I57" s="119"/>
      <c r="J57" s="127">
        <f t="shared" si="0"/>
        <v>44592</v>
      </c>
      <c r="K5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57" s="106" t="s">
        <v>321</v>
      </c>
      <c r="M57" s="106" t="s">
        <v>1122</v>
      </c>
      <c r="N57" s="106" t="s">
        <v>4</v>
      </c>
      <c r="O57" s="118"/>
    </row>
    <row r="58" spans="2:15" x14ac:dyDescent="0.25">
      <c r="B58" s="118" t="s">
        <v>73</v>
      </c>
      <c r="C58" s="118" t="s">
        <v>392</v>
      </c>
      <c r="D58" s="127">
        <v>44598</v>
      </c>
      <c r="E58" s="118" t="s">
        <v>338</v>
      </c>
      <c r="F58" s="123">
        <v>4829</v>
      </c>
      <c r="G58" s="123">
        <v>1476.7584097859328</v>
      </c>
      <c r="H58" s="118" t="s">
        <v>339</v>
      </c>
      <c r="I58" s="119"/>
      <c r="J58" s="127">
        <f t="shared" si="0"/>
        <v>44592</v>
      </c>
      <c r="K5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58" s="106" t="s">
        <v>321</v>
      </c>
      <c r="M58" s="106" t="s">
        <v>1122</v>
      </c>
      <c r="N58" s="106" t="s">
        <v>4</v>
      </c>
      <c r="O58" s="118"/>
    </row>
    <row r="59" spans="2:15" x14ac:dyDescent="0.25">
      <c r="B59" s="118" t="s">
        <v>73</v>
      </c>
      <c r="C59" s="118" t="s">
        <v>393</v>
      </c>
      <c r="D59" s="127">
        <v>44598</v>
      </c>
      <c r="E59" s="118" t="s">
        <v>338</v>
      </c>
      <c r="F59" s="123">
        <v>72.1875</v>
      </c>
      <c r="G59" s="123">
        <v>22.075688073394495</v>
      </c>
      <c r="H59" s="118" t="s">
        <v>339</v>
      </c>
      <c r="I59" s="119"/>
      <c r="J59" s="127">
        <f t="shared" si="0"/>
        <v>44592</v>
      </c>
      <c r="K5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59" s="106" t="s">
        <v>321</v>
      </c>
      <c r="M59" s="106" t="s">
        <v>1122</v>
      </c>
      <c r="N59" s="106" t="s">
        <v>4</v>
      </c>
      <c r="O59" s="118"/>
    </row>
    <row r="60" spans="2:15" x14ac:dyDescent="0.25">
      <c r="B60" s="118" t="s">
        <v>73</v>
      </c>
      <c r="C60" s="118" t="s">
        <v>394</v>
      </c>
      <c r="D60" s="127">
        <v>44598</v>
      </c>
      <c r="E60" s="118" t="s">
        <v>338</v>
      </c>
      <c r="F60" s="123">
        <v>101.8875</v>
      </c>
      <c r="G60" s="123">
        <v>31.158256880733944</v>
      </c>
      <c r="H60" s="118" t="s">
        <v>339</v>
      </c>
      <c r="I60" s="119"/>
      <c r="J60" s="127">
        <f t="shared" si="0"/>
        <v>44592</v>
      </c>
      <c r="K6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60" s="106" t="s">
        <v>321</v>
      </c>
      <c r="M60" s="106" t="s">
        <v>1122</v>
      </c>
      <c r="N60" s="106" t="s">
        <v>4</v>
      </c>
      <c r="O60" s="118"/>
    </row>
    <row r="61" spans="2:15" x14ac:dyDescent="0.25">
      <c r="B61" s="118" t="s">
        <v>73</v>
      </c>
      <c r="C61" s="118" t="s">
        <v>395</v>
      </c>
      <c r="D61" s="127">
        <v>44688</v>
      </c>
      <c r="E61" s="118" t="s">
        <v>338</v>
      </c>
      <c r="F61" s="123">
        <v>117.10380000000001</v>
      </c>
      <c r="G61" s="123">
        <v>35.811559633027528</v>
      </c>
      <c r="H61" s="118" t="s">
        <v>339</v>
      </c>
      <c r="I61" s="119"/>
      <c r="J61" s="127">
        <f t="shared" si="0"/>
        <v>44592</v>
      </c>
      <c r="K6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1" s="106" t="s">
        <v>321</v>
      </c>
      <c r="M61" s="106" t="s">
        <v>1122</v>
      </c>
      <c r="N61" s="106" t="s">
        <v>4</v>
      </c>
      <c r="O61" s="118"/>
    </row>
    <row r="62" spans="2:15" x14ac:dyDescent="0.25">
      <c r="B62" s="118" t="s">
        <v>73</v>
      </c>
      <c r="C62" s="118" t="s">
        <v>396</v>
      </c>
      <c r="D62" s="127">
        <v>44688</v>
      </c>
      <c r="E62" s="118" t="s">
        <v>338</v>
      </c>
      <c r="F62" s="123">
        <v>51.7913</v>
      </c>
      <c r="G62" s="123">
        <v>15.838318042813455</v>
      </c>
      <c r="H62" s="118" t="s">
        <v>339</v>
      </c>
      <c r="I62" s="119"/>
      <c r="J62" s="127">
        <f t="shared" si="0"/>
        <v>44592</v>
      </c>
      <c r="K6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2" s="106" t="s">
        <v>321</v>
      </c>
      <c r="M62" s="106" t="s">
        <v>1122</v>
      </c>
      <c r="N62" s="106" t="s">
        <v>4</v>
      </c>
      <c r="O62" s="118"/>
    </row>
    <row r="63" spans="2:15" x14ac:dyDescent="0.25">
      <c r="B63" s="118" t="s">
        <v>73</v>
      </c>
      <c r="C63" s="118" t="s">
        <v>397</v>
      </c>
      <c r="D63" s="127">
        <v>44658</v>
      </c>
      <c r="E63" s="118" t="s">
        <v>338</v>
      </c>
      <c r="F63" s="123">
        <v>101.06250000000001</v>
      </c>
      <c r="G63" s="123">
        <v>30.905963302752298</v>
      </c>
      <c r="H63" s="118" t="s">
        <v>339</v>
      </c>
      <c r="I63" s="119"/>
      <c r="J63" s="127">
        <f t="shared" si="0"/>
        <v>44592</v>
      </c>
      <c r="K6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3" s="106" t="s">
        <v>321</v>
      </c>
      <c r="M63" s="106" t="s">
        <v>1122</v>
      </c>
      <c r="N63" s="106" t="s">
        <v>4</v>
      </c>
      <c r="O63" s="118"/>
    </row>
    <row r="64" spans="2:15" x14ac:dyDescent="0.25">
      <c r="B64" s="118" t="s">
        <v>73</v>
      </c>
      <c r="C64" s="118" t="s">
        <v>398</v>
      </c>
      <c r="D64" s="127">
        <v>44628</v>
      </c>
      <c r="E64" s="118" t="s">
        <v>338</v>
      </c>
      <c r="F64" s="123">
        <v>78.375</v>
      </c>
      <c r="G64" s="123">
        <v>23.967889908256879</v>
      </c>
      <c r="H64" s="118" t="s">
        <v>339</v>
      </c>
      <c r="I64" s="119"/>
      <c r="J64" s="127">
        <f t="shared" si="0"/>
        <v>44592</v>
      </c>
      <c r="K6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64" s="106" t="s">
        <v>321</v>
      </c>
      <c r="M64" s="106" t="s">
        <v>1122</v>
      </c>
      <c r="N64" s="106" t="s">
        <v>4</v>
      </c>
      <c r="O64" s="118"/>
    </row>
    <row r="65" spans="2:15" x14ac:dyDescent="0.25">
      <c r="B65" s="118" t="s">
        <v>73</v>
      </c>
      <c r="C65" s="118" t="s">
        <v>399</v>
      </c>
      <c r="D65" s="127">
        <v>44658</v>
      </c>
      <c r="E65" s="118" t="s">
        <v>338</v>
      </c>
      <c r="F65" s="123">
        <v>88.275000000000006</v>
      </c>
      <c r="G65" s="123">
        <v>26.9954128440367</v>
      </c>
      <c r="H65" s="118" t="s">
        <v>339</v>
      </c>
      <c r="I65" s="119"/>
      <c r="J65" s="127">
        <f t="shared" si="0"/>
        <v>44592</v>
      </c>
      <c r="K6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5" s="106" t="s">
        <v>321</v>
      </c>
      <c r="M65" s="106" t="s">
        <v>1122</v>
      </c>
      <c r="N65" s="106" t="s">
        <v>4</v>
      </c>
      <c r="O65" s="118"/>
    </row>
    <row r="66" spans="2:15" x14ac:dyDescent="0.25">
      <c r="B66" s="118" t="s">
        <v>73</v>
      </c>
      <c r="C66" s="118" t="s">
        <v>400</v>
      </c>
      <c r="D66" s="127">
        <v>44598</v>
      </c>
      <c r="E66" s="118" t="s">
        <v>338</v>
      </c>
      <c r="F66" s="123">
        <v>103.4</v>
      </c>
      <c r="G66" s="123">
        <v>31.62079510703364</v>
      </c>
      <c r="H66" s="118" t="s">
        <v>339</v>
      </c>
      <c r="I66" s="119"/>
      <c r="J66" s="127">
        <f t="shared" si="0"/>
        <v>44592</v>
      </c>
      <c r="K6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66" s="106" t="s">
        <v>321</v>
      </c>
      <c r="M66" s="106" t="s">
        <v>1122</v>
      </c>
      <c r="N66" s="106" t="s">
        <v>4</v>
      </c>
      <c r="O66" s="118"/>
    </row>
    <row r="67" spans="2:15" x14ac:dyDescent="0.25">
      <c r="B67" s="118" t="s">
        <v>73</v>
      </c>
      <c r="C67" s="118" t="s">
        <v>401</v>
      </c>
      <c r="D67" s="127">
        <v>44598</v>
      </c>
      <c r="E67" s="118" t="s">
        <v>338</v>
      </c>
      <c r="F67" s="123">
        <v>558.55250000000001</v>
      </c>
      <c r="G67" s="123">
        <v>170.81116207951069</v>
      </c>
      <c r="H67" s="118" t="s">
        <v>339</v>
      </c>
      <c r="I67" s="119"/>
      <c r="J67" s="127">
        <f t="shared" si="0"/>
        <v>44592</v>
      </c>
      <c r="K6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67" s="106" t="s">
        <v>321</v>
      </c>
      <c r="M67" s="106" t="s">
        <v>1122</v>
      </c>
      <c r="N67" s="106" t="s">
        <v>4</v>
      </c>
      <c r="O67" s="118"/>
    </row>
    <row r="68" spans="2:15" x14ac:dyDescent="0.25">
      <c r="B68" s="118" t="s">
        <v>73</v>
      </c>
      <c r="C68" s="118" t="s">
        <v>402</v>
      </c>
      <c r="D68" s="127">
        <v>44598</v>
      </c>
      <c r="E68" s="118" t="s">
        <v>338</v>
      </c>
      <c r="F68" s="123">
        <v>120.72500000000001</v>
      </c>
      <c r="G68" s="123">
        <v>36.918960244648318</v>
      </c>
      <c r="H68" s="118" t="s">
        <v>339</v>
      </c>
      <c r="I68" s="119"/>
      <c r="J68" s="127">
        <f t="shared" ref="J68:J131" si="1">$J$1</f>
        <v>44592</v>
      </c>
      <c r="K6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68" s="106" t="s">
        <v>321</v>
      </c>
      <c r="M68" s="106" t="s">
        <v>1122</v>
      </c>
      <c r="N68" s="106" t="s">
        <v>4</v>
      </c>
      <c r="O68" s="118"/>
    </row>
    <row r="69" spans="2:15" x14ac:dyDescent="0.25">
      <c r="B69" s="118" t="s">
        <v>73</v>
      </c>
      <c r="C69" s="118" t="s">
        <v>403</v>
      </c>
      <c r="D69" s="127">
        <v>44598</v>
      </c>
      <c r="E69" s="118" t="s">
        <v>338</v>
      </c>
      <c r="F69" s="123">
        <v>527.45000000000005</v>
      </c>
      <c r="G69" s="123">
        <v>161.29969418960246</v>
      </c>
      <c r="H69" s="118" t="s">
        <v>339</v>
      </c>
      <c r="I69" s="119"/>
      <c r="J69" s="127">
        <f t="shared" si="1"/>
        <v>44592</v>
      </c>
      <c r="K6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69" s="106" t="s">
        <v>321</v>
      </c>
      <c r="M69" s="106" t="s">
        <v>1122</v>
      </c>
      <c r="N69" s="106" t="s">
        <v>4</v>
      </c>
      <c r="O69" s="118"/>
    </row>
    <row r="70" spans="2:15" x14ac:dyDescent="0.25">
      <c r="B70" s="118" t="s">
        <v>73</v>
      </c>
      <c r="C70" s="118" t="s">
        <v>404</v>
      </c>
      <c r="D70" s="127">
        <v>44658</v>
      </c>
      <c r="E70" s="118" t="s">
        <v>338</v>
      </c>
      <c r="F70" s="123">
        <v>103.4</v>
      </c>
      <c r="G70" s="123">
        <v>31.62079510703364</v>
      </c>
      <c r="H70" s="118" t="s">
        <v>339</v>
      </c>
      <c r="I70" s="119"/>
      <c r="J70" s="127">
        <f t="shared" si="1"/>
        <v>44592</v>
      </c>
      <c r="K7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0" s="106" t="s">
        <v>321</v>
      </c>
      <c r="M70" s="106" t="s">
        <v>1122</v>
      </c>
      <c r="N70" s="106" t="s">
        <v>4</v>
      </c>
      <c r="O70" s="118"/>
    </row>
    <row r="71" spans="2:15" x14ac:dyDescent="0.25">
      <c r="B71" s="118" t="s">
        <v>73</v>
      </c>
      <c r="C71" s="118" t="s">
        <v>405</v>
      </c>
      <c r="D71" s="127">
        <v>44688</v>
      </c>
      <c r="E71" s="118" t="s">
        <v>338</v>
      </c>
      <c r="F71" s="123">
        <v>127.60000000000001</v>
      </c>
      <c r="G71" s="123">
        <v>39.021406727828747</v>
      </c>
      <c r="H71" s="118" t="s">
        <v>339</v>
      </c>
      <c r="I71" s="119"/>
      <c r="J71" s="127">
        <f t="shared" si="1"/>
        <v>44592</v>
      </c>
      <c r="K7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1" s="106" t="s">
        <v>321</v>
      </c>
      <c r="M71" s="106" t="s">
        <v>1122</v>
      </c>
      <c r="N71" s="106" t="s">
        <v>4</v>
      </c>
      <c r="O71" s="118"/>
    </row>
    <row r="72" spans="2:15" x14ac:dyDescent="0.25">
      <c r="B72" s="118" t="s">
        <v>73</v>
      </c>
      <c r="C72" s="118" t="s">
        <v>406</v>
      </c>
      <c r="D72" s="127">
        <v>44598</v>
      </c>
      <c r="E72" s="118" t="s">
        <v>338</v>
      </c>
      <c r="F72" s="123">
        <v>221.62800000000001</v>
      </c>
      <c r="G72" s="123">
        <v>67.776146788990829</v>
      </c>
      <c r="H72" s="118" t="s">
        <v>339</v>
      </c>
      <c r="I72" s="119"/>
      <c r="J72" s="127">
        <f t="shared" si="1"/>
        <v>44592</v>
      </c>
      <c r="K7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72" s="106" t="s">
        <v>321</v>
      </c>
      <c r="M72" s="106" t="s">
        <v>1122</v>
      </c>
      <c r="N72" s="106" t="s">
        <v>4</v>
      </c>
      <c r="O72" s="118"/>
    </row>
    <row r="73" spans="2:15" x14ac:dyDescent="0.25">
      <c r="B73" s="118" t="s">
        <v>73</v>
      </c>
      <c r="C73" s="118" t="s">
        <v>407</v>
      </c>
      <c r="D73" s="127">
        <v>44628</v>
      </c>
      <c r="E73" s="118" t="s">
        <v>338</v>
      </c>
      <c r="F73" s="123">
        <v>190.25600000000003</v>
      </c>
      <c r="G73" s="123">
        <v>58.182262996941901</v>
      </c>
      <c r="H73" s="118" t="s">
        <v>339</v>
      </c>
      <c r="I73" s="119"/>
      <c r="J73" s="127">
        <f t="shared" si="1"/>
        <v>44592</v>
      </c>
      <c r="K7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73" s="106" t="s">
        <v>321</v>
      </c>
      <c r="M73" s="106" t="s">
        <v>1122</v>
      </c>
      <c r="N73" s="106" t="s">
        <v>4</v>
      </c>
      <c r="O73" s="118"/>
    </row>
    <row r="74" spans="2:15" x14ac:dyDescent="0.25">
      <c r="B74" s="118" t="s">
        <v>73</v>
      </c>
      <c r="C74" s="118" t="s">
        <v>408</v>
      </c>
      <c r="D74" s="127">
        <v>44598</v>
      </c>
      <c r="E74" s="118" t="s">
        <v>338</v>
      </c>
      <c r="F74" s="123">
        <v>385.67100000000005</v>
      </c>
      <c r="G74" s="123">
        <v>117.9422018348624</v>
      </c>
      <c r="H74" s="118" t="s">
        <v>339</v>
      </c>
      <c r="I74" s="119"/>
      <c r="J74" s="127">
        <f t="shared" si="1"/>
        <v>44592</v>
      </c>
      <c r="K7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74" s="106" t="s">
        <v>321</v>
      </c>
      <c r="M74" s="106" t="s">
        <v>1122</v>
      </c>
      <c r="N74" s="106" t="s">
        <v>4</v>
      </c>
      <c r="O74" s="118"/>
    </row>
    <row r="75" spans="2:15" x14ac:dyDescent="0.25">
      <c r="B75" s="118" t="s">
        <v>73</v>
      </c>
      <c r="C75" s="118" t="s">
        <v>409</v>
      </c>
      <c r="D75" s="127">
        <v>44658</v>
      </c>
      <c r="E75" s="118" t="s">
        <v>338</v>
      </c>
      <c r="F75" s="123">
        <v>95.7</v>
      </c>
      <c r="G75" s="123">
        <v>29.26605504587156</v>
      </c>
      <c r="H75" s="118" t="s">
        <v>339</v>
      </c>
      <c r="I75" s="119"/>
      <c r="J75" s="127">
        <f t="shared" si="1"/>
        <v>44592</v>
      </c>
      <c r="K7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5" s="106" t="s">
        <v>321</v>
      </c>
      <c r="M75" s="106" t="s">
        <v>1122</v>
      </c>
      <c r="N75" s="106" t="s">
        <v>4</v>
      </c>
      <c r="O75" s="118"/>
    </row>
    <row r="76" spans="2:15" x14ac:dyDescent="0.25">
      <c r="B76" s="118" t="s">
        <v>73</v>
      </c>
      <c r="C76" s="118" t="s">
        <v>410</v>
      </c>
      <c r="D76" s="127">
        <v>44598</v>
      </c>
      <c r="E76" s="118" t="s">
        <v>338</v>
      </c>
      <c r="F76" s="123">
        <v>88.275000000000006</v>
      </c>
      <c r="G76" s="123">
        <v>26.9954128440367</v>
      </c>
      <c r="H76" s="118" t="s">
        <v>339</v>
      </c>
      <c r="I76" s="119"/>
      <c r="J76" s="127">
        <f t="shared" si="1"/>
        <v>44592</v>
      </c>
      <c r="K7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76" s="106" t="s">
        <v>321</v>
      </c>
      <c r="M76" s="106" t="s">
        <v>1122</v>
      </c>
      <c r="N76" s="106" t="s">
        <v>4</v>
      </c>
      <c r="O76" s="118"/>
    </row>
    <row r="77" spans="2:15" x14ac:dyDescent="0.25">
      <c r="B77" s="118" t="s">
        <v>73</v>
      </c>
      <c r="C77" s="118" t="s">
        <v>411</v>
      </c>
      <c r="D77" s="127">
        <v>44598</v>
      </c>
      <c r="E77" s="118" t="s">
        <v>338</v>
      </c>
      <c r="F77" s="123">
        <v>86.625</v>
      </c>
      <c r="G77" s="123">
        <v>26.490825688073393</v>
      </c>
      <c r="H77" s="118" t="s">
        <v>339</v>
      </c>
      <c r="I77" s="119"/>
      <c r="J77" s="127">
        <f t="shared" si="1"/>
        <v>44592</v>
      </c>
      <c r="K7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77" s="106" t="s">
        <v>321</v>
      </c>
      <c r="M77" s="106" t="s">
        <v>1122</v>
      </c>
      <c r="N77" s="106" t="s">
        <v>4</v>
      </c>
      <c r="O77" s="118"/>
    </row>
    <row r="78" spans="2:15" x14ac:dyDescent="0.25">
      <c r="B78" s="118" t="s">
        <v>73</v>
      </c>
      <c r="C78" s="118" t="s">
        <v>412</v>
      </c>
      <c r="D78" s="127">
        <v>44695</v>
      </c>
      <c r="E78" s="118" t="s">
        <v>338</v>
      </c>
      <c r="F78" s="123">
        <v>159.5</v>
      </c>
      <c r="G78" s="123">
        <v>48.776758409785934</v>
      </c>
      <c r="H78" s="118" t="s">
        <v>339</v>
      </c>
      <c r="I78" s="119"/>
      <c r="J78" s="127">
        <f t="shared" si="1"/>
        <v>44592</v>
      </c>
      <c r="K7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8" s="106" t="s">
        <v>321</v>
      </c>
      <c r="M78" s="106" t="s">
        <v>1122</v>
      </c>
      <c r="N78" s="106" t="s">
        <v>4</v>
      </c>
      <c r="O78" s="118"/>
    </row>
    <row r="79" spans="2:15" x14ac:dyDescent="0.25">
      <c r="B79" s="118" t="s">
        <v>73</v>
      </c>
      <c r="C79" s="118" t="s">
        <v>337</v>
      </c>
      <c r="D79" s="127">
        <v>44605</v>
      </c>
      <c r="E79" s="118" t="s">
        <v>338</v>
      </c>
      <c r="F79" s="123">
        <v>2489.0250000000001</v>
      </c>
      <c r="G79" s="123">
        <v>761.16972477064223</v>
      </c>
      <c r="H79" s="118" t="s">
        <v>339</v>
      </c>
      <c r="I79" s="119"/>
      <c r="J79" s="127">
        <f t="shared" si="1"/>
        <v>44592</v>
      </c>
      <c r="K7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79" s="106" t="s">
        <v>321</v>
      </c>
      <c r="M79" s="106" t="s">
        <v>1122</v>
      </c>
      <c r="N79" s="106" t="s">
        <v>4</v>
      </c>
      <c r="O79" s="118"/>
    </row>
    <row r="80" spans="2:15" x14ac:dyDescent="0.25">
      <c r="B80" s="118" t="s">
        <v>73</v>
      </c>
      <c r="C80" s="118" t="s">
        <v>413</v>
      </c>
      <c r="D80" s="127">
        <v>44695</v>
      </c>
      <c r="E80" s="118" t="s">
        <v>338</v>
      </c>
      <c r="F80" s="123">
        <v>62.150000000000006</v>
      </c>
      <c r="G80" s="123">
        <v>19.006116207951074</v>
      </c>
      <c r="H80" s="118" t="s">
        <v>339</v>
      </c>
      <c r="I80" s="119"/>
      <c r="J80" s="127">
        <f t="shared" si="1"/>
        <v>44592</v>
      </c>
      <c r="K8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0" s="106" t="s">
        <v>321</v>
      </c>
      <c r="M80" s="106" t="s">
        <v>1122</v>
      </c>
      <c r="N80" s="106" t="s">
        <v>4</v>
      </c>
      <c r="O80" s="118"/>
    </row>
    <row r="81" spans="2:15" x14ac:dyDescent="0.25">
      <c r="B81" s="118" t="s">
        <v>73</v>
      </c>
      <c r="C81" s="118" t="s">
        <v>414</v>
      </c>
      <c r="D81" s="127">
        <v>44695</v>
      </c>
      <c r="E81" s="118" t="s">
        <v>338</v>
      </c>
      <c r="F81" s="123">
        <v>-829.33400000000017</v>
      </c>
      <c r="G81" s="123">
        <v>-253.61896024464838</v>
      </c>
      <c r="H81" s="118" t="s">
        <v>339</v>
      </c>
      <c r="I81" s="119"/>
      <c r="J81" s="127">
        <f t="shared" si="1"/>
        <v>44592</v>
      </c>
      <c r="K8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1" s="106" t="s">
        <v>321</v>
      </c>
      <c r="M81" s="106" t="s">
        <v>1122</v>
      </c>
      <c r="N81" s="106" t="s">
        <v>4</v>
      </c>
      <c r="O81" s="118"/>
    </row>
    <row r="82" spans="2:15" x14ac:dyDescent="0.25">
      <c r="B82" s="118" t="s">
        <v>73</v>
      </c>
      <c r="C82" s="118" t="s">
        <v>415</v>
      </c>
      <c r="D82" s="127">
        <v>44650</v>
      </c>
      <c r="E82" s="118" t="s">
        <v>338</v>
      </c>
      <c r="F82" s="123">
        <v>78.375</v>
      </c>
      <c r="G82" s="123">
        <v>23.967889908256879</v>
      </c>
      <c r="H82" s="118" t="s">
        <v>339</v>
      </c>
      <c r="I82" s="119"/>
      <c r="J82" s="127">
        <f t="shared" si="1"/>
        <v>44592</v>
      </c>
      <c r="K8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2" s="106" t="s">
        <v>321</v>
      </c>
      <c r="M82" s="106" t="s">
        <v>1122</v>
      </c>
      <c r="N82" s="106" t="s">
        <v>4</v>
      </c>
      <c r="O82" s="118"/>
    </row>
    <row r="83" spans="2:15" x14ac:dyDescent="0.25">
      <c r="B83" s="118" t="s">
        <v>73</v>
      </c>
      <c r="C83" s="118" t="s">
        <v>416</v>
      </c>
      <c r="D83" s="127">
        <v>44695</v>
      </c>
      <c r="E83" s="118" t="s">
        <v>338</v>
      </c>
      <c r="F83" s="123">
        <v>86.625</v>
      </c>
      <c r="G83" s="123">
        <v>26.490825688073393</v>
      </c>
      <c r="H83" s="118" t="s">
        <v>339</v>
      </c>
      <c r="I83" s="119"/>
      <c r="J83" s="127">
        <f t="shared" si="1"/>
        <v>44592</v>
      </c>
      <c r="K8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3" s="106" t="s">
        <v>321</v>
      </c>
      <c r="M83" s="106" t="s">
        <v>1122</v>
      </c>
      <c r="N83" s="106" t="s">
        <v>4</v>
      </c>
      <c r="O83" s="118"/>
    </row>
    <row r="84" spans="2:15" x14ac:dyDescent="0.25">
      <c r="B84" s="118" t="s">
        <v>73</v>
      </c>
      <c r="C84" s="118" t="s">
        <v>344</v>
      </c>
      <c r="D84" s="127">
        <v>44635</v>
      </c>
      <c r="E84" s="118" t="s">
        <v>338</v>
      </c>
      <c r="F84" s="123">
        <v>134.75</v>
      </c>
      <c r="G84" s="123">
        <v>41.207951070336392</v>
      </c>
      <c r="H84" s="118" t="s">
        <v>339</v>
      </c>
      <c r="I84" s="119"/>
      <c r="J84" s="127">
        <f t="shared" si="1"/>
        <v>44592</v>
      </c>
      <c r="K8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84" s="106" t="s">
        <v>321</v>
      </c>
      <c r="M84" s="106" t="s">
        <v>1122</v>
      </c>
      <c r="N84" s="106" t="s">
        <v>4</v>
      </c>
      <c r="O84" s="118"/>
    </row>
    <row r="85" spans="2:15" x14ac:dyDescent="0.25">
      <c r="B85" s="118" t="s">
        <v>73</v>
      </c>
      <c r="C85" s="118" t="s">
        <v>417</v>
      </c>
      <c r="D85" s="127">
        <v>44665</v>
      </c>
      <c r="E85" s="118" t="s">
        <v>338</v>
      </c>
      <c r="F85" s="123">
        <v>464.20000000000005</v>
      </c>
      <c r="G85" s="123">
        <v>141.95718654434253</v>
      </c>
      <c r="H85" s="118" t="s">
        <v>339</v>
      </c>
      <c r="I85" s="119"/>
      <c r="J85" s="127">
        <f t="shared" si="1"/>
        <v>44592</v>
      </c>
      <c r="K8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5" s="106" t="s">
        <v>321</v>
      </c>
      <c r="M85" s="106" t="s">
        <v>1122</v>
      </c>
      <c r="N85" s="106" t="s">
        <v>4</v>
      </c>
      <c r="O85" s="118"/>
    </row>
    <row r="86" spans="2:15" x14ac:dyDescent="0.25">
      <c r="B86" s="118" t="s">
        <v>73</v>
      </c>
      <c r="C86" s="118" t="s">
        <v>418</v>
      </c>
      <c r="D86" s="127">
        <v>44695</v>
      </c>
      <c r="E86" s="118" t="s">
        <v>338</v>
      </c>
      <c r="F86" s="123">
        <v>153.54130000000001</v>
      </c>
      <c r="G86" s="123">
        <v>46.954525993883792</v>
      </c>
      <c r="H86" s="118" t="s">
        <v>339</v>
      </c>
      <c r="I86" s="119"/>
      <c r="J86" s="127">
        <f t="shared" si="1"/>
        <v>44592</v>
      </c>
      <c r="K8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6" s="106" t="s">
        <v>321</v>
      </c>
      <c r="M86" s="106" t="s">
        <v>1122</v>
      </c>
      <c r="N86" s="106" t="s">
        <v>4</v>
      </c>
      <c r="O86" s="118"/>
    </row>
    <row r="87" spans="2:15" x14ac:dyDescent="0.25">
      <c r="B87" s="118" t="s">
        <v>73</v>
      </c>
      <c r="C87" s="118" t="s">
        <v>419</v>
      </c>
      <c r="D87" s="127">
        <v>44665</v>
      </c>
      <c r="E87" s="118" t="s">
        <v>338</v>
      </c>
      <c r="F87" s="123">
        <v>176.55</v>
      </c>
      <c r="G87" s="123">
        <v>53.9908256880734</v>
      </c>
      <c r="H87" s="118" t="s">
        <v>339</v>
      </c>
      <c r="I87" s="119"/>
      <c r="J87" s="127">
        <f t="shared" si="1"/>
        <v>44592</v>
      </c>
      <c r="K8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7" s="106" t="s">
        <v>321</v>
      </c>
      <c r="M87" s="106" t="s">
        <v>1122</v>
      </c>
      <c r="N87" s="106" t="s">
        <v>4</v>
      </c>
      <c r="O87" s="118"/>
    </row>
    <row r="88" spans="2:15" x14ac:dyDescent="0.25">
      <c r="B88" s="118" t="s">
        <v>73</v>
      </c>
      <c r="C88" s="118" t="s">
        <v>420</v>
      </c>
      <c r="D88" s="127">
        <v>44605</v>
      </c>
      <c r="E88" s="118" t="s">
        <v>338</v>
      </c>
      <c r="F88" s="123">
        <v>152.9</v>
      </c>
      <c r="G88" s="123">
        <v>46.75840978593272</v>
      </c>
      <c r="H88" s="118" t="s">
        <v>339</v>
      </c>
      <c r="I88" s="119"/>
      <c r="J88" s="127">
        <f t="shared" si="1"/>
        <v>44592</v>
      </c>
      <c r="K8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88" s="106" t="s">
        <v>321</v>
      </c>
      <c r="M88" s="106" t="s">
        <v>1122</v>
      </c>
      <c r="N88" s="106" t="s">
        <v>4</v>
      </c>
      <c r="O88" s="118"/>
    </row>
    <row r="89" spans="2:15" x14ac:dyDescent="0.25">
      <c r="B89" s="118" t="s">
        <v>73</v>
      </c>
      <c r="C89" s="118" t="s">
        <v>421</v>
      </c>
      <c r="D89" s="127">
        <v>44665</v>
      </c>
      <c r="E89" s="118" t="s">
        <v>338</v>
      </c>
      <c r="F89" s="123">
        <v>2151.6000000000004</v>
      </c>
      <c r="G89" s="123">
        <v>657.98165137614694</v>
      </c>
      <c r="H89" s="118" t="s">
        <v>339</v>
      </c>
      <c r="I89" s="119"/>
      <c r="J89" s="127">
        <f t="shared" si="1"/>
        <v>44592</v>
      </c>
      <c r="K8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9" s="106" t="s">
        <v>321</v>
      </c>
      <c r="M89" s="106" t="s">
        <v>1122</v>
      </c>
      <c r="N89" s="106" t="s">
        <v>4</v>
      </c>
      <c r="O89" s="118"/>
    </row>
    <row r="90" spans="2:15" x14ac:dyDescent="0.25">
      <c r="B90" s="118" t="s">
        <v>73</v>
      </c>
      <c r="C90" s="118" t="s">
        <v>422</v>
      </c>
      <c r="D90" s="127">
        <v>44650</v>
      </c>
      <c r="E90" s="118" t="s">
        <v>338</v>
      </c>
      <c r="F90" s="123">
        <v>511.50000000000006</v>
      </c>
      <c r="G90" s="123">
        <v>156.42201834862388</v>
      </c>
      <c r="H90" s="118" t="s">
        <v>339</v>
      </c>
      <c r="I90" s="119"/>
      <c r="J90" s="127">
        <f t="shared" si="1"/>
        <v>44592</v>
      </c>
      <c r="K9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0" s="106" t="s">
        <v>321</v>
      </c>
      <c r="M90" s="106" t="s">
        <v>1122</v>
      </c>
      <c r="N90" s="106" t="s">
        <v>4</v>
      </c>
      <c r="O90" s="118"/>
    </row>
    <row r="91" spans="2:15" x14ac:dyDescent="0.25">
      <c r="B91" s="118" t="s">
        <v>73</v>
      </c>
      <c r="C91" s="118" t="s">
        <v>348</v>
      </c>
      <c r="D91" s="127">
        <v>44635</v>
      </c>
      <c r="E91" s="118" t="s">
        <v>338</v>
      </c>
      <c r="F91" s="123">
        <v>1947.88</v>
      </c>
      <c r="G91" s="123">
        <v>595.68195718654442</v>
      </c>
      <c r="H91" s="118" t="s">
        <v>339</v>
      </c>
      <c r="I91" s="119"/>
      <c r="J91" s="127">
        <f t="shared" si="1"/>
        <v>44592</v>
      </c>
      <c r="K9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91" s="106" t="s">
        <v>321</v>
      </c>
      <c r="M91" s="106" t="s">
        <v>1122</v>
      </c>
      <c r="N91" s="106" t="s">
        <v>4</v>
      </c>
      <c r="O91" s="118"/>
    </row>
    <row r="92" spans="2:15" x14ac:dyDescent="0.25">
      <c r="B92" s="118" t="s">
        <v>73</v>
      </c>
      <c r="C92" s="118" t="s">
        <v>351</v>
      </c>
      <c r="D92" s="127">
        <v>44605</v>
      </c>
      <c r="E92" s="118" t="s">
        <v>338</v>
      </c>
      <c r="F92" s="123">
        <v>417.47750000000002</v>
      </c>
      <c r="G92" s="123">
        <v>127.66896024464832</v>
      </c>
      <c r="H92" s="118" t="s">
        <v>339</v>
      </c>
      <c r="I92" s="119"/>
      <c r="J92" s="127">
        <f t="shared" si="1"/>
        <v>44592</v>
      </c>
      <c r="K9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92" s="106" t="s">
        <v>321</v>
      </c>
      <c r="M92" s="106" t="s">
        <v>1122</v>
      </c>
      <c r="N92" s="106" t="s">
        <v>4</v>
      </c>
      <c r="O92" s="118"/>
    </row>
    <row r="93" spans="2:15" x14ac:dyDescent="0.25">
      <c r="B93" s="118" t="s">
        <v>73</v>
      </c>
      <c r="C93" s="118" t="s">
        <v>423</v>
      </c>
      <c r="D93" s="127">
        <v>44635</v>
      </c>
      <c r="E93" s="118" t="s">
        <v>338</v>
      </c>
      <c r="F93" s="123">
        <v>179.43750000000003</v>
      </c>
      <c r="G93" s="123">
        <v>54.873853211009184</v>
      </c>
      <c r="H93" s="118" t="s">
        <v>339</v>
      </c>
      <c r="I93" s="119"/>
      <c r="J93" s="127">
        <f t="shared" si="1"/>
        <v>44592</v>
      </c>
      <c r="K9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93" s="106" t="s">
        <v>321</v>
      </c>
      <c r="M93" s="106" t="s">
        <v>1122</v>
      </c>
      <c r="N93" s="106" t="s">
        <v>4</v>
      </c>
      <c r="O93" s="118"/>
    </row>
    <row r="94" spans="2:15" x14ac:dyDescent="0.25">
      <c r="B94" s="118" t="s">
        <v>73</v>
      </c>
      <c r="C94" s="118" t="s">
        <v>424</v>
      </c>
      <c r="D94" s="127">
        <v>44605</v>
      </c>
      <c r="E94" s="118" t="s">
        <v>338</v>
      </c>
      <c r="F94" s="123">
        <v>206.8</v>
      </c>
      <c r="G94" s="123">
        <v>63.24159021406728</v>
      </c>
      <c r="H94" s="118" t="s">
        <v>339</v>
      </c>
      <c r="I94" s="119"/>
      <c r="J94" s="127">
        <f t="shared" si="1"/>
        <v>44592</v>
      </c>
      <c r="K9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94" s="106" t="s">
        <v>321</v>
      </c>
      <c r="M94" s="106" t="s">
        <v>1122</v>
      </c>
      <c r="N94" s="106" t="s">
        <v>4</v>
      </c>
      <c r="O94" s="118"/>
    </row>
    <row r="95" spans="2:15" x14ac:dyDescent="0.25">
      <c r="B95" s="118" t="s">
        <v>73</v>
      </c>
      <c r="C95" s="118" t="s">
        <v>353</v>
      </c>
      <c r="D95" s="127">
        <v>44695</v>
      </c>
      <c r="E95" s="118" t="s">
        <v>338</v>
      </c>
      <c r="F95" s="123">
        <v>4369.2000000000007</v>
      </c>
      <c r="G95" s="123">
        <v>1336.1467889908258</v>
      </c>
      <c r="H95" s="118" t="s">
        <v>339</v>
      </c>
      <c r="I95" s="119"/>
      <c r="J95" s="127">
        <f t="shared" si="1"/>
        <v>44592</v>
      </c>
      <c r="K9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5" s="106" t="s">
        <v>321</v>
      </c>
      <c r="M95" s="106" t="s">
        <v>1122</v>
      </c>
      <c r="N95" s="106" t="s">
        <v>4</v>
      </c>
      <c r="O95" s="118"/>
    </row>
    <row r="96" spans="2:15" x14ac:dyDescent="0.25">
      <c r="B96" s="118" t="s">
        <v>73</v>
      </c>
      <c r="C96" s="118" t="s">
        <v>425</v>
      </c>
      <c r="D96" s="127">
        <v>44665</v>
      </c>
      <c r="E96" s="118" t="s">
        <v>338</v>
      </c>
      <c r="F96" s="123">
        <v>226.35910000000001</v>
      </c>
      <c r="G96" s="123">
        <v>69.222966360856276</v>
      </c>
      <c r="H96" s="118" t="s">
        <v>339</v>
      </c>
      <c r="I96" s="119"/>
      <c r="J96" s="127">
        <f t="shared" si="1"/>
        <v>44592</v>
      </c>
      <c r="K9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6" s="106" t="s">
        <v>321</v>
      </c>
      <c r="M96" s="106" t="s">
        <v>1122</v>
      </c>
      <c r="N96" s="106" t="s">
        <v>4</v>
      </c>
      <c r="O96" s="118"/>
    </row>
    <row r="97" spans="2:15" x14ac:dyDescent="0.25">
      <c r="B97" s="118" t="s">
        <v>73</v>
      </c>
      <c r="C97" s="118" t="s">
        <v>354</v>
      </c>
      <c r="D97" s="127">
        <v>44665</v>
      </c>
      <c r="E97" s="118" t="s">
        <v>338</v>
      </c>
      <c r="F97" s="123">
        <v>371.31600000000003</v>
      </c>
      <c r="G97" s="123">
        <v>113.55229357798166</v>
      </c>
      <c r="H97" s="118" t="s">
        <v>339</v>
      </c>
      <c r="I97" s="119"/>
      <c r="J97" s="127">
        <f t="shared" si="1"/>
        <v>44592</v>
      </c>
      <c r="K9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7" s="106" t="s">
        <v>321</v>
      </c>
      <c r="M97" s="106" t="s">
        <v>1122</v>
      </c>
      <c r="N97" s="106" t="s">
        <v>4</v>
      </c>
      <c r="O97" s="118"/>
    </row>
    <row r="98" spans="2:15" x14ac:dyDescent="0.25">
      <c r="B98" s="118" t="s">
        <v>73</v>
      </c>
      <c r="C98" s="118" t="s">
        <v>426</v>
      </c>
      <c r="D98" s="127">
        <v>44665</v>
      </c>
      <c r="E98" s="118" t="s">
        <v>338</v>
      </c>
      <c r="F98" s="123">
        <v>452.89200000000005</v>
      </c>
      <c r="G98" s="123">
        <v>138.49908256880735</v>
      </c>
      <c r="H98" s="118" t="s">
        <v>339</v>
      </c>
      <c r="I98" s="119"/>
      <c r="J98" s="127">
        <f t="shared" si="1"/>
        <v>44592</v>
      </c>
      <c r="K9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8" s="106" t="s">
        <v>321</v>
      </c>
      <c r="M98" s="106" t="s">
        <v>1122</v>
      </c>
      <c r="N98" s="106" t="s">
        <v>4</v>
      </c>
      <c r="O98" s="118"/>
    </row>
    <row r="99" spans="2:15" x14ac:dyDescent="0.25">
      <c r="B99" s="118" t="s">
        <v>73</v>
      </c>
      <c r="C99" s="118" t="s">
        <v>427</v>
      </c>
      <c r="D99" s="127">
        <v>44665</v>
      </c>
      <c r="E99" s="118" t="s">
        <v>338</v>
      </c>
      <c r="F99" s="123">
        <v>22070.400000000001</v>
      </c>
      <c r="G99" s="123">
        <v>6749.3577981651379</v>
      </c>
      <c r="H99" s="118" t="s">
        <v>339</v>
      </c>
      <c r="I99" s="119"/>
      <c r="J99" s="127">
        <f t="shared" si="1"/>
        <v>44592</v>
      </c>
      <c r="K9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9" s="106" t="s">
        <v>321</v>
      </c>
      <c r="M99" s="106" t="s">
        <v>1122</v>
      </c>
      <c r="N99" s="106" t="s">
        <v>4</v>
      </c>
      <c r="O99" s="118"/>
    </row>
    <row r="100" spans="2:15" x14ac:dyDescent="0.25">
      <c r="B100" s="118" t="s">
        <v>73</v>
      </c>
      <c r="C100" s="118" t="s">
        <v>428</v>
      </c>
      <c r="D100" s="127">
        <v>44605</v>
      </c>
      <c r="E100" s="118" t="s">
        <v>338</v>
      </c>
      <c r="F100" s="123">
        <v>229.37750000000003</v>
      </c>
      <c r="G100" s="123">
        <v>70.146024464831811</v>
      </c>
      <c r="H100" s="118" t="s">
        <v>339</v>
      </c>
      <c r="I100" s="119"/>
      <c r="J100" s="127">
        <f t="shared" si="1"/>
        <v>44592</v>
      </c>
      <c r="K10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00" s="106" t="s">
        <v>321</v>
      </c>
      <c r="M100" s="106" t="s">
        <v>1122</v>
      </c>
      <c r="N100" s="106" t="s">
        <v>4</v>
      </c>
      <c r="O100" s="118"/>
    </row>
    <row r="101" spans="2:15" x14ac:dyDescent="0.25">
      <c r="B101" s="118" t="s">
        <v>73</v>
      </c>
      <c r="C101" s="118" t="s">
        <v>356</v>
      </c>
      <c r="D101" s="127">
        <v>44635</v>
      </c>
      <c r="E101" s="118" t="s">
        <v>338</v>
      </c>
      <c r="F101" s="123">
        <v>190.19000000000003</v>
      </c>
      <c r="G101" s="123">
        <v>58.162079510703371</v>
      </c>
      <c r="H101" s="118" t="s">
        <v>339</v>
      </c>
      <c r="I101" s="119"/>
      <c r="J101" s="127">
        <f t="shared" si="1"/>
        <v>44592</v>
      </c>
      <c r="K10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01" s="106" t="s">
        <v>321</v>
      </c>
      <c r="M101" s="106" t="s">
        <v>1122</v>
      </c>
      <c r="N101" s="106" t="s">
        <v>4</v>
      </c>
      <c r="O101" s="118"/>
    </row>
    <row r="102" spans="2:15" x14ac:dyDescent="0.25">
      <c r="B102" s="118" t="s">
        <v>73</v>
      </c>
      <c r="C102" s="118" t="s">
        <v>359</v>
      </c>
      <c r="D102" s="127">
        <v>44695</v>
      </c>
      <c r="E102" s="118" t="s">
        <v>338</v>
      </c>
      <c r="F102" s="123">
        <v>225.8443</v>
      </c>
      <c r="G102" s="123">
        <v>69.065535168195723</v>
      </c>
      <c r="H102" s="118" t="s">
        <v>339</v>
      </c>
      <c r="I102" s="119"/>
      <c r="J102" s="127">
        <f t="shared" si="1"/>
        <v>44592</v>
      </c>
      <c r="K10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2" s="106" t="s">
        <v>321</v>
      </c>
      <c r="M102" s="106" t="s">
        <v>1122</v>
      </c>
      <c r="N102" s="106" t="s">
        <v>4</v>
      </c>
      <c r="O102" s="118"/>
    </row>
    <row r="103" spans="2:15" x14ac:dyDescent="0.25">
      <c r="B103" s="118" t="s">
        <v>73</v>
      </c>
      <c r="C103" s="118" t="s">
        <v>429</v>
      </c>
      <c r="D103" s="127">
        <v>44635</v>
      </c>
      <c r="E103" s="118" t="s">
        <v>338</v>
      </c>
      <c r="F103" s="123">
        <v>179.43750000000003</v>
      </c>
      <c r="G103" s="123">
        <v>54.873853211009184</v>
      </c>
      <c r="H103" s="118" t="s">
        <v>339</v>
      </c>
      <c r="I103" s="119"/>
      <c r="J103" s="127">
        <f t="shared" si="1"/>
        <v>44592</v>
      </c>
      <c r="K10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03" s="106" t="s">
        <v>321</v>
      </c>
      <c r="M103" s="106" t="s">
        <v>1122</v>
      </c>
      <c r="N103" s="106" t="s">
        <v>4</v>
      </c>
      <c r="O103" s="118"/>
    </row>
    <row r="104" spans="2:15" x14ac:dyDescent="0.25">
      <c r="B104" s="118" t="s">
        <v>73</v>
      </c>
      <c r="C104" s="118" t="s">
        <v>430</v>
      </c>
      <c r="D104" s="127">
        <v>44665</v>
      </c>
      <c r="E104" s="118" t="s">
        <v>338</v>
      </c>
      <c r="F104" s="123">
        <v>523.95749999999998</v>
      </c>
      <c r="G104" s="123">
        <v>160.23165137614677</v>
      </c>
      <c r="H104" s="118" t="s">
        <v>339</v>
      </c>
      <c r="I104" s="119"/>
      <c r="J104" s="127">
        <f t="shared" si="1"/>
        <v>44592</v>
      </c>
      <c r="K10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4" s="106" t="s">
        <v>321</v>
      </c>
      <c r="M104" s="106" t="s">
        <v>1122</v>
      </c>
      <c r="N104" s="106" t="s">
        <v>4</v>
      </c>
      <c r="O104" s="118"/>
    </row>
    <row r="105" spans="2:15" x14ac:dyDescent="0.25">
      <c r="B105" s="118" t="s">
        <v>73</v>
      </c>
      <c r="C105" s="118" t="s">
        <v>360</v>
      </c>
      <c r="D105" s="127">
        <v>44665</v>
      </c>
      <c r="E105" s="118" t="s">
        <v>338</v>
      </c>
      <c r="F105" s="123">
        <v>1559.8000000000002</v>
      </c>
      <c r="G105" s="123">
        <v>477.0030581039756</v>
      </c>
      <c r="H105" s="118" t="s">
        <v>339</v>
      </c>
      <c r="I105" s="119"/>
      <c r="J105" s="127">
        <f t="shared" si="1"/>
        <v>44592</v>
      </c>
      <c r="K10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5" s="106" t="s">
        <v>321</v>
      </c>
      <c r="M105" s="106" t="s">
        <v>1122</v>
      </c>
      <c r="N105" s="106" t="s">
        <v>4</v>
      </c>
      <c r="O105" s="118"/>
    </row>
    <row r="106" spans="2:15" x14ac:dyDescent="0.25">
      <c r="B106" s="118" t="s">
        <v>73</v>
      </c>
      <c r="C106" s="118" t="s">
        <v>361</v>
      </c>
      <c r="D106" s="127">
        <v>44695</v>
      </c>
      <c r="E106" s="118" t="s">
        <v>338</v>
      </c>
      <c r="F106" s="123">
        <v>1899.0950000000003</v>
      </c>
      <c r="G106" s="123">
        <v>580.76299694189606</v>
      </c>
      <c r="H106" s="118" t="s">
        <v>339</v>
      </c>
      <c r="I106" s="119"/>
      <c r="J106" s="127">
        <f t="shared" si="1"/>
        <v>44592</v>
      </c>
      <c r="K10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6" s="106" t="s">
        <v>321</v>
      </c>
      <c r="M106" s="106" t="s">
        <v>1122</v>
      </c>
      <c r="N106" s="106" t="s">
        <v>4</v>
      </c>
      <c r="O106" s="118"/>
    </row>
    <row r="107" spans="2:15" x14ac:dyDescent="0.25">
      <c r="B107" s="118" t="s">
        <v>73</v>
      </c>
      <c r="C107" s="118" t="s">
        <v>431</v>
      </c>
      <c r="D107" s="127">
        <v>44650</v>
      </c>
      <c r="E107" s="118" t="s">
        <v>338</v>
      </c>
      <c r="F107" s="123">
        <v>164.58750000000001</v>
      </c>
      <c r="G107" s="123">
        <v>50.332568807339449</v>
      </c>
      <c r="H107" s="118" t="s">
        <v>339</v>
      </c>
      <c r="I107" s="119"/>
      <c r="J107" s="127">
        <f t="shared" si="1"/>
        <v>44592</v>
      </c>
      <c r="K10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7" s="106" t="s">
        <v>321</v>
      </c>
      <c r="M107" s="106" t="s">
        <v>1122</v>
      </c>
      <c r="N107" s="106" t="s">
        <v>4</v>
      </c>
      <c r="O107" s="118"/>
    </row>
    <row r="108" spans="2:15" x14ac:dyDescent="0.25">
      <c r="B108" s="118" t="s">
        <v>73</v>
      </c>
      <c r="C108" s="118" t="s">
        <v>432</v>
      </c>
      <c r="D108" s="127">
        <v>44665</v>
      </c>
      <c r="E108" s="118" t="s">
        <v>338</v>
      </c>
      <c r="F108" s="123">
        <v>161.9068</v>
      </c>
      <c r="G108" s="123">
        <v>49.512782874617741</v>
      </c>
      <c r="H108" s="118" t="s">
        <v>339</v>
      </c>
      <c r="I108" s="119"/>
      <c r="J108" s="127">
        <f t="shared" si="1"/>
        <v>44592</v>
      </c>
      <c r="K10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8" s="106" t="s">
        <v>321</v>
      </c>
      <c r="M108" s="106" t="s">
        <v>1122</v>
      </c>
      <c r="N108" s="106" t="s">
        <v>4</v>
      </c>
      <c r="O108" s="118"/>
    </row>
    <row r="109" spans="2:15" x14ac:dyDescent="0.25">
      <c r="B109" s="118" t="s">
        <v>73</v>
      </c>
      <c r="C109" s="118" t="s">
        <v>433</v>
      </c>
      <c r="D109" s="127">
        <v>44695</v>
      </c>
      <c r="E109" s="118" t="s">
        <v>338</v>
      </c>
      <c r="F109" s="123">
        <v>848.45200000000011</v>
      </c>
      <c r="G109" s="123">
        <v>259.4654434250765</v>
      </c>
      <c r="H109" s="118" t="s">
        <v>339</v>
      </c>
      <c r="I109" s="119"/>
      <c r="J109" s="127">
        <f t="shared" si="1"/>
        <v>44592</v>
      </c>
      <c r="K10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9" s="106" t="s">
        <v>321</v>
      </c>
      <c r="M109" s="106" t="s">
        <v>1122</v>
      </c>
      <c r="N109" s="106" t="s">
        <v>4</v>
      </c>
      <c r="O109" s="118"/>
    </row>
    <row r="110" spans="2:15" x14ac:dyDescent="0.25">
      <c r="B110" s="118" t="s">
        <v>73</v>
      </c>
      <c r="C110" s="118" t="s">
        <v>363</v>
      </c>
      <c r="D110" s="127">
        <v>44605</v>
      </c>
      <c r="E110" s="118" t="s">
        <v>338</v>
      </c>
      <c r="F110" s="123">
        <v>17897.298100000004</v>
      </c>
      <c r="G110" s="123">
        <v>5473.1798470948024</v>
      </c>
      <c r="H110" s="118" t="s">
        <v>339</v>
      </c>
      <c r="I110" s="119"/>
      <c r="J110" s="127">
        <f t="shared" si="1"/>
        <v>44592</v>
      </c>
      <c r="K11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0" s="106" t="s">
        <v>321</v>
      </c>
      <c r="M110" s="106" t="s">
        <v>1122</v>
      </c>
      <c r="N110" s="106" t="s">
        <v>4</v>
      </c>
      <c r="O110" s="118"/>
    </row>
    <row r="111" spans="2:15" x14ac:dyDescent="0.25">
      <c r="B111" s="118" t="s">
        <v>73</v>
      </c>
      <c r="C111" s="118" t="s">
        <v>364</v>
      </c>
      <c r="D111" s="127">
        <v>44605</v>
      </c>
      <c r="E111" s="118" t="s">
        <v>338</v>
      </c>
      <c r="F111" s="123">
        <v>5875.1</v>
      </c>
      <c r="G111" s="123">
        <v>1796.6666666666667</v>
      </c>
      <c r="H111" s="118" t="s">
        <v>339</v>
      </c>
      <c r="I111" s="119"/>
      <c r="J111" s="127">
        <f t="shared" si="1"/>
        <v>44592</v>
      </c>
      <c r="K11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1" s="106" t="s">
        <v>321</v>
      </c>
      <c r="M111" s="106" t="s">
        <v>1122</v>
      </c>
      <c r="N111" s="106" t="s">
        <v>4</v>
      </c>
      <c r="O111" s="118"/>
    </row>
    <row r="112" spans="2:15" x14ac:dyDescent="0.25">
      <c r="B112" s="118" t="s">
        <v>73</v>
      </c>
      <c r="C112" s="118" t="s">
        <v>365</v>
      </c>
      <c r="D112" s="127">
        <v>44605</v>
      </c>
      <c r="E112" s="118" t="s">
        <v>338</v>
      </c>
      <c r="F112" s="123">
        <v>1272.6769000000002</v>
      </c>
      <c r="G112" s="123">
        <v>389.19782874617744</v>
      </c>
      <c r="H112" s="118" t="s">
        <v>339</v>
      </c>
      <c r="I112" s="119"/>
      <c r="J112" s="127">
        <f t="shared" si="1"/>
        <v>44592</v>
      </c>
      <c r="K11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2" s="106" t="s">
        <v>321</v>
      </c>
      <c r="M112" s="106" t="s">
        <v>1122</v>
      </c>
      <c r="N112" s="106" t="s">
        <v>4</v>
      </c>
      <c r="O112" s="118"/>
    </row>
    <row r="113" spans="2:15" x14ac:dyDescent="0.25">
      <c r="B113" s="118" t="s">
        <v>73</v>
      </c>
      <c r="C113" s="118" t="s">
        <v>434</v>
      </c>
      <c r="D113" s="127">
        <v>44635</v>
      </c>
      <c r="E113" s="118" t="s">
        <v>338</v>
      </c>
      <c r="F113" s="123">
        <v>336.49</v>
      </c>
      <c r="G113" s="123">
        <v>102.90214067278288</v>
      </c>
      <c r="H113" s="118" t="s">
        <v>339</v>
      </c>
      <c r="I113" s="119"/>
      <c r="J113" s="127">
        <f t="shared" si="1"/>
        <v>44592</v>
      </c>
      <c r="K11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13" s="106" t="s">
        <v>321</v>
      </c>
      <c r="M113" s="106" t="s">
        <v>1122</v>
      </c>
      <c r="N113" s="106" t="s">
        <v>4</v>
      </c>
      <c r="O113" s="118"/>
    </row>
    <row r="114" spans="2:15" s="90" customFormat="1" x14ac:dyDescent="0.25">
      <c r="B114" s="118" t="s">
        <v>73</v>
      </c>
      <c r="C114" s="118" t="s">
        <v>367</v>
      </c>
      <c r="D114" s="127">
        <v>44605</v>
      </c>
      <c r="E114" s="118" t="s">
        <v>338</v>
      </c>
      <c r="F114" s="123">
        <v>120.72500000000001</v>
      </c>
      <c r="G114" s="123">
        <v>36.918960244648318</v>
      </c>
      <c r="H114" s="118" t="s">
        <v>339</v>
      </c>
      <c r="I114" s="119"/>
      <c r="J114" s="127">
        <f t="shared" si="1"/>
        <v>44592</v>
      </c>
      <c r="K11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4" s="106" t="s">
        <v>321</v>
      </c>
      <c r="M114" s="106" t="s">
        <v>1122</v>
      </c>
      <c r="N114" s="106" t="s">
        <v>4</v>
      </c>
      <c r="O114" s="118"/>
    </row>
    <row r="115" spans="2:15" s="90" customFormat="1" x14ac:dyDescent="0.25">
      <c r="B115" s="118" t="s">
        <v>73</v>
      </c>
      <c r="C115" s="118" t="s">
        <v>435</v>
      </c>
      <c r="D115" s="127">
        <v>44725</v>
      </c>
      <c r="E115" s="118" t="s">
        <v>338</v>
      </c>
      <c r="F115" s="123">
        <v>137.8663</v>
      </c>
      <c r="G115" s="123">
        <v>42.160948012232417</v>
      </c>
      <c r="H115" s="118" t="s">
        <v>339</v>
      </c>
      <c r="I115" s="119"/>
      <c r="J115" s="127">
        <f t="shared" si="1"/>
        <v>44592</v>
      </c>
      <c r="K11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15" s="106" t="s">
        <v>321</v>
      </c>
      <c r="M115" s="106" t="s">
        <v>1122</v>
      </c>
      <c r="N115" s="106" t="s">
        <v>4</v>
      </c>
      <c r="O115" s="118"/>
    </row>
    <row r="116" spans="2:15" s="90" customFormat="1" x14ac:dyDescent="0.25">
      <c r="B116" s="118" t="s">
        <v>73</v>
      </c>
      <c r="C116" s="118" t="s">
        <v>371</v>
      </c>
      <c r="D116" s="127">
        <v>44605</v>
      </c>
      <c r="E116" s="118" t="s">
        <v>338</v>
      </c>
      <c r="F116" s="123">
        <v>245.57500000000002</v>
      </c>
      <c r="G116" s="123">
        <v>75.099388379204896</v>
      </c>
      <c r="H116" s="118" t="s">
        <v>339</v>
      </c>
      <c r="I116" s="119"/>
      <c r="J116" s="127">
        <f t="shared" si="1"/>
        <v>44592</v>
      </c>
      <c r="K11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6" s="106" t="s">
        <v>321</v>
      </c>
      <c r="M116" s="106" t="s">
        <v>1122</v>
      </c>
      <c r="N116" s="106" t="s">
        <v>4</v>
      </c>
      <c r="O116" s="118"/>
    </row>
    <row r="117" spans="2:15" s="90" customFormat="1" x14ac:dyDescent="0.25">
      <c r="B117" s="118" t="s">
        <v>73</v>
      </c>
      <c r="C117" s="118" t="s">
        <v>436</v>
      </c>
      <c r="D117" s="127">
        <v>44695</v>
      </c>
      <c r="E117" s="118" t="s">
        <v>338</v>
      </c>
      <c r="F117" s="123">
        <v>1886.2250000000001</v>
      </c>
      <c r="G117" s="123">
        <v>576.82721712538228</v>
      </c>
      <c r="H117" s="118" t="s">
        <v>339</v>
      </c>
      <c r="I117" s="119"/>
      <c r="J117" s="127">
        <f t="shared" si="1"/>
        <v>44592</v>
      </c>
      <c r="K11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17" s="106" t="s">
        <v>321</v>
      </c>
      <c r="M117" s="106" t="s">
        <v>1122</v>
      </c>
      <c r="N117" s="106" t="s">
        <v>4</v>
      </c>
      <c r="O117" s="118"/>
    </row>
    <row r="118" spans="2:15" s="90" customFormat="1" x14ac:dyDescent="0.25">
      <c r="B118" s="118" t="s">
        <v>73</v>
      </c>
      <c r="C118" s="118" t="s">
        <v>437</v>
      </c>
      <c r="D118" s="127">
        <v>44605</v>
      </c>
      <c r="E118" s="118" t="s">
        <v>338</v>
      </c>
      <c r="F118" s="123">
        <v>918.03250000000014</v>
      </c>
      <c r="G118" s="123">
        <v>280.74388379204896</v>
      </c>
      <c r="H118" s="118" t="s">
        <v>339</v>
      </c>
      <c r="I118" s="119"/>
      <c r="J118" s="127">
        <f t="shared" si="1"/>
        <v>44592</v>
      </c>
      <c r="K11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8" s="106" t="s">
        <v>321</v>
      </c>
      <c r="M118" s="106" t="s">
        <v>1122</v>
      </c>
      <c r="N118" s="106" t="s">
        <v>4</v>
      </c>
      <c r="O118" s="118"/>
    </row>
    <row r="119" spans="2:15" s="90" customFormat="1" x14ac:dyDescent="0.25">
      <c r="B119" s="118" t="s">
        <v>73</v>
      </c>
      <c r="C119" s="118" t="s">
        <v>438</v>
      </c>
      <c r="D119" s="127">
        <v>44695</v>
      </c>
      <c r="E119" s="118" t="s">
        <v>338</v>
      </c>
      <c r="F119" s="123">
        <v>505.31250000000006</v>
      </c>
      <c r="G119" s="123">
        <v>154.52981651376149</v>
      </c>
      <c r="H119" s="118" t="s">
        <v>339</v>
      </c>
      <c r="I119" s="119"/>
      <c r="J119" s="127">
        <f t="shared" si="1"/>
        <v>44592</v>
      </c>
      <c r="K11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19" s="106" t="s">
        <v>321</v>
      </c>
      <c r="M119" s="106" t="s">
        <v>1122</v>
      </c>
      <c r="N119" s="106" t="s">
        <v>4</v>
      </c>
      <c r="O119" s="118"/>
    </row>
    <row r="120" spans="2:15" s="90" customFormat="1" x14ac:dyDescent="0.25">
      <c r="B120" s="118" t="s">
        <v>73</v>
      </c>
      <c r="C120" s="118" t="s">
        <v>376</v>
      </c>
      <c r="D120" s="127">
        <v>44605</v>
      </c>
      <c r="E120" s="118" t="s">
        <v>338</v>
      </c>
      <c r="F120" s="123">
        <v>629.38370000000009</v>
      </c>
      <c r="G120" s="123">
        <v>192.4720795107034</v>
      </c>
      <c r="H120" s="118" t="s">
        <v>339</v>
      </c>
      <c r="I120" s="119"/>
      <c r="J120" s="127">
        <f t="shared" si="1"/>
        <v>44592</v>
      </c>
      <c r="K12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0" s="106" t="s">
        <v>321</v>
      </c>
      <c r="M120" s="106" t="s">
        <v>1122</v>
      </c>
      <c r="N120" s="106" t="s">
        <v>4</v>
      </c>
      <c r="O120" s="118"/>
    </row>
    <row r="121" spans="2:15" s="90" customFormat="1" x14ac:dyDescent="0.25">
      <c r="B121" s="118" t="s">
        <v>73</v>
      </c>
      <c r="C121" s="118" t="s">
        <v>377</v>
      </c>
      <c r="D121" s="127">
        <v>44635</v>
      </c>
      <c r="E121" s="118" t="s">
        <v>338</v>
      </c>
      <c r="F121" s="123">
        <v>89.031800000000004</v>
      </c>
      <c r="G121" s="123">
        <v>27.2268501529052</v>
      </c>
      <c r="H121" s="118" t="s">
        <v>339</v>
      </c>
      <c r="I121" s="119"/>
      <c r="J121" s="127">
        <f t="shared" si="1"/>
        <v>44592</v>
      </c>
      <c r="K12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21" s="106" t="s">
        <v>321</v>
      </c>
      <c r="M121" s="106" t="s">
        <v>1122</v>
      </c>
      <c r="N121" s="106" t="s">
        <v>4</v>
      </c>
      <c r="O121" s="118"/>
    </row>
    <row r="122" spans="2:15" s="90" customFormat="1" x14ac:dyDescent="0.25">
      <c r="B122" s="118" t="s">
        <v>73</v>
      </c>
      <c r="C122" s="118" t="s">
        <v>439</v>
      </c>
      <c r="D122" s="127">
        <v>44665</v>
      </c>
      <c r="E122" s="118" t="s">
        <v>338</v>
      </c>
      <c r="F122" s="123">
        <v>97.487500000000011</v>
      </c>
      <c r="G122" s="123">
        <v>29.812691131498475</v>
      </c>
      <c r="H122" s="118" t="s">
        <v>339</v>
      </c>
      <c r="I122" s="119"/>
      <c r="J122" s="127">
        <f t="shared" si="1"/>
        <v>44592</v>
      </c>
      <c r="K12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22" s="106" t="s">
        <v>321</v>
      </c>
      <c r="M122" s="106" t="s">
        <v>1122</v>
      </c>
      <c r="N122" s="106" t="s">
        <v>4</v>
      </c>
      <c r="O122" s="118"/>
    </row>
    <row r="123" spans="2:15" s="90" customFormat="1" x14ac:dyDescent="0.25">
      <c r="B123" s="118" t="s">
        <v>73</v>
      </c>
      <c r="C123" s="118" t="s">
        <v>440</v>
      </c>
      <c r="D123" s="127">
        <v>44695</v>
      </c>
      <c r="E123" s="118" t="s">
        <v>338</v>
      </c>
      <c r="F123" s="123">
        <v>183.10380000000001</v>
      </c>
      <c r="G123" s="123">
        <v>55.995045871559633</v>
      </c>
      <c r="H123" s="118" t="s">
        <v>339</v>
      </c>
      <c r="I123" s="119"/>
      <c r="J123" s="127">
        <f t="shared" si="1"/>
        <v>44592</v>
      </c>
      <c r="K12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23" s="106" t="s">
        <v>321</v>
      </c>
      <c r="M123" s="106" t="s">
        <v>1122</v>
      </c>
      <c r="N123" s="106" t="s">
        <v>4</v>
      </c>
      <c r="O123" s="118"/>
    </row>
    <row r="124" spans="2:15" s="90" customFormat="1" x14ac:dyDescent="0.25">
      <c r="B124" s="118" t="s">
        <v>73</v>
      </c>
      <c r="C124" s="118" t="s">
        <v>379</v>
      </c>
      <c r="D124" s="127">
        <v>44725</v>
      </c>
      <c r="E124" s="118" t="s">
        <v>338</v>
      </c>
      <c r="F124" s="123">
        <v>216.42500000000001</v>
      </c>
      <c r="G124" s="123">
        <v>66.185015290519885</v>
      </c>
      <c r="H124" s="118" t="s">
        <v>339</v>
      </c>
      <c r="I124" s="119"/>
      <c r="J124" s="127">
        <f t="shared" si="1"/>
        <v>44592</v>
      </c>
      <c r="K12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24" s="106" t="s">
        <v>321</v>
      </c>
      <c r="M124" s="106" t="s">
        <v>1122</v>
      </c>
      <c r="N124" s="106" t="s">
        <v>4</v>
      </c>
      <c r="O124" s="118"/>
    </row>
    <row r="125" spans="2:15" s="90" customFormat="1" x14ac:dyDescent="0.25">
      <c r="B125" s="118" t="s">
        <v>73</v>
      </c>
      <c r="C125" s="118" t="s">
        <v>380</v>
      </c>
      <c r="D125" s="127">
        <v>44695</v>
      </c>
      <c r="E125" s="118" t="s">
        <v>338</v>
      </c>
      <c r="F125" s="123">
        <v>51.7</v>
      </c>
      <c r="G125" s="123">
        <v>15.81039755351682</v>
      </c>
      <c r="H125" s="118" t="s">
        <v>339</v>
      </c>
      <c r="I125" s="119"/>
      <c r="J125" s="127">
        <f t="shared" si="1"/>
        <v>44592</v>
      </c>
      <c r="K12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25" s="106" t="s">
        <v>321</v>
      </c>
      <c r="M125" s="106" t="s">
        <v>1122</v>
      </c>
      <c r="N125" s="106" t="s">
        <v>4</v>
      </c>
      <c r="O125" s="118"/>
    </row>
    <row r="126" spans="2:15" s="90" customFormat="1" x14ac:dyDescent="0.25">
      <c r="B126" s="118" t="s">
        <v>73</v>
      </c>
      <c r="C126" s="118" t="s">
        <v>441</v>
      </c>
      <c r="D126" s="127">
        <v>44635</v>
      </c>
      <c r="E126" s="118" t="s">
        <v>338</v>
      </c>
      <c r="F126" s="123">
        <v>46.062500000000007</v>
      </c>
      <c r="G126" s="123">
        <v>14.086391437308871</v>
      </c>
      <c r="H126" s="118" t="s">
        <v>339</v>
      </c>
      <c r="I126" s="119"/>
      <c r="J126" s="127">
        <f t="shared" si="1"/>
        <v>44592</v>
      </c>
      <c r="K12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26" s="106" t="s">
        <v>321</v>
      </c>
      <c r="M126" s="106" t="s">
        <v>1122</v>
      </c>
      <c r="N126" s="106" t="s">
        <v>4</v>
      </c>
      <c r="O126" s="118"/>
    </row>
    <row r="127" spans="2:15" s="90" customFormat="1" x14ac:dyDescent="0.25">
      <c r="B127" s="118" t="s">
        <v>73</v>
      </c>
      <c r="C127" s="118" t="s">
        <v>388</v>
      </c>
      <c r="D127" s="127">
        <v>44605</v>
      </c>
      <c r="E127" s="118" t="s">
        <v>338</v>
      </c>
      <c r="F127" s="123">
        <v>1182.5</v>
      </c>
      <c r="G127" s="123">
        <v>361.62079510703364</v>
      </c>
      <c r="H127" s="118" t="s">
        <v>339</v>
      </c>
      <c r="I127" s="119"/>
      <c r="J127" s="127">
        <f t="shared" si="1"/>
        <v>44592</v>
      </c>
      <c r="K12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7" s="106" t="s">
        <v>321</v>
      </c>
      <c r="M127" s="106" t="s">
        <v>1122</v>
      </c>
      <c r="N127" s="106" t="s">
        <v>4</v>
      </c>
      <c r="O127" s="118"/>
    </row>
    <row r="128" spans="2:15" s="90" customFormat="1" x14ac:dyDescent="0.25">
      <c r="B128" s="118" t="s">
        <v>73</v>
      </c>
      <c r="C128" s="118" t="s">
        <v>388</v>
      </c>
      <c r="D128" s="127">
        <v>44605</v>
      </c>
      <c r="E128" s="118" t="s">
        <v>338</v>
      </c>
      <c r="F128" s="123">
        <v>872.30000000000007</v>
      </c>
      <c r="G128" s="123">
        <v>266.75840978593271</v>
      </c>
      <c r="H128" s="118" t="s">
        <v>339</v>
      </c>
      <c r="I128" s="119"/>
      <c r="J128" s="127">
        <f t="shared" si="1"/>
        <v>44592</v>
      </c>
      <c r="K12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8" s="106" t="s">
        <v>321</v>
      </c>
      <c r="M128" s="106" t="s">
        <v>1122</v>
      </c>
      <c r="N128" s="106" t="s">
        <v>4</v>
      </c>
      <c r="O128" s="118"/>
    </row>
    <row r="129" spans="2:15" s="90" customFormat="1" x14ac:dyDescent="0.25">
      <c r="B129" s="118" t="s">
        <v>73</v>
      </c>
      <c r="C129" s="118" t="s">
        <v>388</v>
      </c>
      <c r="D129" s="127">
        <v>44605</v>
      </c>
      <c r="E129" s="118" t="s">
        <v>338</v>
      </c>
      <c r="F129" s="123">
        <v>258.5</v>
      </c>
      <c r="G129" s="123">
        <v>79.051987767584095</v>
      </c>
      <c r="H129" s="118" t="s">
        <v>339</v>
      </c>
      <c r="I129" s="119"/>
      <c r="J129" s="127">
        <f t="shared" si="1"/>
        <v>44592</v>
      </c>
      <c r="K12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9" s="106" t="s">
        <v>321</v>
      </c>
      <c r="M129" s="106" t="s">
        <v>1122</v>
      </c>
      <c r="N129" s="106" t="s">
        <v>4</v>
      </c>
      <c r="O129" s="118"/>
    </row>
    <row r="130" spans="2:15" s="90" customFormat="1" x14ac:dyDescent="0.25">
      <c r="B130" s="118" t="s">
        <v>73</v>
      </c>
      <c r="C130" s="118" t="s">
        <v>442</v>
      </c>
      <c r="D130" s="127">
        <v>44635</v>
      </c>
      <c r="E130" s="118" t="s">
        <v>338</v>
      </c>
      <c r="F130" s="123">
        <v>1806.6180000000002</v>
      </c>
      <c r="G130" s="123">
        <v>552.48256880733948</v>
      </c>
      <c r="H130" s="118" t="s">
        <v>339</v>
      </c>
      <c r="I130" s="119"/>
      <c r="J130" s="127">
        <f t="shared" si="1"/>
        <v>44592</v>
      </c>
      <c r="K13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30" s="106" t="s">
        <v>321</v>
      </c>
      <c r="M130" s="106" t="s">
        <v>1122</v>
      </c>
      <c r="N130" s="106" t="s">
        <v>4</v>
      </c>
      <c r="O130" s="118"/>
    </row>
    <row r="131" spans="2:15" s="90" customFormat="1" x14ac:dyDescent="0.25">
      <c r="B131" s="118" t="s">
        <v>73</v>
      </c>
      <c r="C131" s="118" t="s">
        <v>443</v>
      </c>
      <c r="D131" s="127">
        <v>44695</v>
      </c>
      <c r="E131" s="118" t="s">
        <v>338</v>
      </c>
      <c r="F131" s="123">
        <v>72.508700000000005</v>
      </c>
      <c r="G131" s="123">
        <v>22.173914373088685</v>
      </c>
      <c r="H131" s="118" t="s">
        <v>339</v>
      </c>
      <c r="I131" s="119"/>
      <c r="J131" s="127">
        <f t="shared" si="1"/>
        <v>44592</v>
      </c>
      <c r="K13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31" s="106" t="s">
        <v>321</v>
      </c>
      <c r="M131" s="106" t="s">
        <v>1122</v>
      </c>
      <c r="N131" s="106" t="s">
        <v>4</v>
      </c>
      <c r="O131" s="118"/>
    </row>
    <row r="132" spans="2:15" s="90" customFormat="1" x14ac:dyDescent="0.25">
      <c r="B132" s="118" t="s">
        <v>73</v>
      </c>
      <c r="C132" s="118" t="s">
        <v>444</v>
      </c>
      <c r="D132" s="127">
        <v>44635</v>
      </c>
      <c r="E132" s="118" t="s">
        <v>338</v>
      </c>
      <c r="F132" s="123">
        <v>118.08500000000001</v>
      </c>
      <c r="G132" s="123">
        <v>36.111620795107036</v>
      </c>
      <c r="H132" s="118" t="s">
        <v>339</v>
      </c>
      <c r="I132" s="119"/>
      <c r="J132" s="127">
        <f t="shared" ref="J132:J195" si="2">$J$1</f>
        <v>44592</v>
      </c>
      <c r="K13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32" s="106" t="s">
        <v>321</v>
      </c>
      <c r="M132" s="106" t="s">
        <v>1122</v>
      </c>
      <c r="N132" s="106" t="s">
        <v>4</v>
      </c>
      <c r="O132" s="118"/>
    </row>
    <row r="133" spans="2:15" s="90" customFormat="1" x14ac:dyDescent="0.25">
      <c r="B133" s="118" t="s">
        <v>73</v>
      </c>
      <c r="C133" s="118" t="s">
        <v>445</v>
      </c>
      <c r="D133" s="127">
        <v>44635</v>
      </c>
      <c r="E133" s="118" t="s">
        <v>338</v>
      </c>
      <c r="F133" s="123">
        <v>2970.0000000000005</v>
      </c>
      <c r="G133" s="123">
        <v>908.25688073394508</v>
      </c>
      <c r="H133" s="118" t="s">
        <v>339</v>
      </c>
      <c r="I133" s="119"/>
      <c r="J133" s="127">
        <f t="shared" si="2"/>
        <v>44592</v>
      </c>
      <c r="K13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33" s="106" t="s">
        <v>321</v>
      </c>
      <c r="M133" s="106" t="s">
        <v>1122</v>
      </c>
      <c r="N133" s="106" t="s">
        <v>4</v>
      </c>
      <c r="O133" s="118"/>
    </row>
    <row r="134" spans="2:15" s="90" customFormat="1" x14ac:dyDescent="0.25">
      <c r="B134" s="118" t="s">
        <v>73</v>
      </c>
      <c r="C134" s="118" t="s">
        <v>446</v>
      </c>
      <c r="D134" s="127">
        <v>44725</v>
      </c>
      <c r="E134" s="118" t="s">
        <v>338</v>
      </c>
      <c r="F134" s="123">
        <v>78.375</v>
      </c>
      <c r="G134" s="123">
        <v>23.967889908256879</v>
      </c>
      <c r="H134" s="118" t="s">
        <v>339</v>
      </c>
      <c r="I134" s="119"/>
      <c r="J134" s="127">
        <f t="shared" si="2"/>
        <v>44592</v>
      </c>
      <c r="K13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34" s="106" t="s">
        <v>321</v>
      </c>
      <c r="M134" s="106" t="s">
        <v>1122</v>
      </c>
      <c r="N134" s="106" t="s">
        <v>4</v>
      </c>
      <c r="O134" s="118"/>
    </row>
    <row r="135" spans="2:15" s="90" customFormat="1" x14ac:dyDescent="0.25">
      <c r="B135" s="118" t="s">
        <v>73</v>
      </c>
      <c r="C135" s="118" t="s">
        <v>447</v>
      </c>
      <c r="D135" s="127">
        <v>44725</v>
      </c>
      <c r="E135" s="118" t="s">
        <v>338</v>
      </c>
      <c r="F135" s="123">
        <v>9296.1</v>
      </c>
      <c r="G135" s="123">
        <v>2842.8440366972477</v>
      </c>
      <c r="H135" s="118" t="s">
        <v>339</v>
      </c>
      <c r="I135" s="119"/>
      <c r="J135" s="127">
        <f t="shared" si="2"/>
        <v>44592</v>
      </c>
      <c r="K13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35" s="106" t="s">
        <v>321</v>
      </c>
      <c r="M135" s="106" t="s">
        <v>1122</v>
      </c>
      <c r="N135" s="106" t="s">
        <v>4</v>
      </c>
      <c r="O135" s="118"/>
    </row>
    <row r="136" spans="2:15" s="90" customFormat="1" x14ac:dyDescent="0.25">
      <c r="B136" s="118" t="s">
        <v>73</v>
      </c>
      <c r="C136" s="118" t="s">
        <v>448</v>
      </c>
      <c r="D136" s="127">
        <v>44665</v>
      </c>
      <c r="E136" s="118" t="s">
        <v>338</v>
      </c>
      <c r="F136" s="123">
        <v>162.66250000000002</v>
      </c>
      <c r="G136" s="123">
        <v>49.743883792048933</v>
      </c>
      <c r="H136" s="118" t="s">
        <v>339</v>
      </c>
      <c r="I136" s="119"/>
      <c r="J136" s="127">
        <f t="shared" si="2"/>
        <v>44592</v>
      </c>
      <c r="K13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36" s="106" t="s">
        <v>321</v>
      </c>
      <c r="M136" s="106" t="s">
        <v>1122</v>
      </c>
      <c r="N136" s="106" t="s">
        <v>4</v>
      </c>
      <c r="O136" s="118"/>
    </row>
    <row r="137" spans="2:15" s="90" customFormat="1" x14ac:dyDescent="0.25">
      <c r="B137" s="118" t="s">
        <v>73</v>
      </c>
      <c r="C137" s="118" t="s">
        <v>392</v>
      </c>
      <c r="D137" s="127">
        <v>44605</v>
      </c>
      <c r="E137" s="118" t="s">
        <v>338</v>
      </c>
      <c r="F137" s="123">
        <v>3512.0250000000001</v>
      </c>
      <c r="G137" s="123">
        <v>1074.0137614678899</v>
      </c>
      <c r="H137" s="118" t="s">
        <v>339</v>
      </c>
      <c r="I137" s="119"/>
      <c r="J137" s="127">
        <f t="shared" si="2"/>
        <v>44592</v>
      </c>
      <c r="K13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37" s="106" t="s">
        <v>321</v>
      </c>
      <c r="M137" s="106" t="s">
        <v>1122</v>
      </c>
      <c r="N137" s="106" t="s">
        <v>4</v>
      </c>
      <c r="O137" s="118"/>
    </row>
    <row r="138" spans="2:15" s="90" customFormat="1" x14ac:dyDescent="0.25">
      <c r="B138" s="118" t="s">
        <v>73</v>
      </c>
      <c r="C138" s="118" t="s">
        <v>449</v>
      </c>
      <c r="D138" s="127">
        <v>44695</v>
      </c>
      <c r="E138" s="118" t="s">
        <v>338</v>
      </c>
      <c r="F138" s="123">
        <v>86.625</v>
      </c>
      <c r="G138" s="123">
        <v>26.490825688073393</v>
      </c>
      <c r="H138" s="118" t="s">
        <v>339</v>
      </c>
      <c r="I138" s="119"/>
      <c r="J138" s="127">
        <f t="shared" si="2"/>
        <v>44592</v>
      </c>
      <c r="K13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38" s="106" t="s">
        <v>321</v>
      </c>
      <c r="M138" s="106" t="s">
        <v>1122</v>
      </c>
      <c r="N138" s="106" t="s">
        <v>4</v>
      </c>
      <c r="O138" s="118"/>
    </row>
    <row r="139" spans="2:15" x14ac:dyDescent="0.25">
      <c r="B139" s="118" t="s">
        <v>73</v>
      </c>
      <c r="C139" s="118" t="s">
        <v>450</v>
      </c>
      <c r="D139" s="127">
        <v>44605</v>
      </c>
      <c r="E139" s="118" t="s">
        <v>338</v>
      </c>
      <c r="F139" s="123">
        <v>977.07500000000005</v>
      </c>
      <c r="G139" s="123">
        <v>298.79969418960246</v>
      </c>
      <c r="H139" s="118" t="s">
        <v>339</v>
      </c>
      <c r="I139" s="119"/>
      <c r="J139" s="127">
        <f t="shared" si="2"/>
        <v>44592</v>
      </c>
      <c r="K13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39" s="106" t="s">
        <v>321</v>
      </c>
      <c r="M139" s="106" t="s">
        <v>1122</v>
      </c>
      <c r="N139" s="106" t="s">
        <v>4</v>
      </c>
      <c r="O139" s="118"/>
    </row>
    <row r="140" spans="2:15" x14ac:dyDescent="0.25">
      <c r="B140" s="118" t="s">
        <v>73</v>
      </c>
      <c r="C140" s="118" t="s">
        <v>451</v>
      </c>
      <c r="D140" s="127">
        <v>44695</v>
      </c>
      <c r="E140" s="118" t="s">
        <v>338</v>
      </c>
      <c r="F140" s="123">
        <v>79.75</v>
      </c>
      <c r="G140" s="123">
        <v>24.388379204892967</v>
      </c>
      <c r="H140" s="118" t="s">
        <v>339</v>
      </c>
      <c r="I140" s="119"/>
      <c r="J140" s="127">
        <f t="shared" si="2"/>
        <v>44592</v>
      </c>
      <c r="K14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40" s="106" t="s">
        <v>321</v>
      </c>
      <c r="M140" s="106" t="s">
        <v>1122</v>
      </c>
      <c r="N140" s="106" t="s">
        <v>4</v>
      </c>
      <c r="O140" s="118"/>
    </row>
    <row r="141" spans="2:15" x14ac:dyDescent="0.25">
      <c r="B141" s="118" t="s">
        <v>73</v>
      </c>
      <c r="C141" s="118" t="s">
        <v>452</v>
      </c>
      <c r="D141" s="127">
        <v>44605</v>
      </c>
      <c r="E141" s="118" t="s">
        <v>338</v>
      </c>
      <c r="F141" s="123">
        <v>73.5625</v>
      </c>
      <c r="G141" s="123">
        <v>22.49617737003058</v>
      </c>
      <c r="H141" s="118" t="s">
        <v>339</v>
      </c>
      <c r="I141" s="119"/>
      <c r="J141" s="127">
        <f t="shared" si="2"/>
        <v>44592</v>
      </c>
      <c r="K14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41" s="106" t="s">
        <v>321</v>
      </c>
      <c r="M141" s="106" t="s">
        <v>1122</v>
      </c>
      <c r="N141" s="106" t="s">
        <v>4</v>
      </c>
      <c r="O141" s="118"/>
    </row>
    <row r="142" spans="2:15" x14ac:dyDescent="0.25">
      <c r="B142" s="118" t="s">
        <v>73</v>
      </c>
      <c r="C142" s="118" t="s">
        <v>453</v>
      </c>
      <c r="D142" s="127">
        <v>44635</v>
      </c>
      <c r="E142" s="118" t="s">
        <v>338</v>
      </c>
      <c r="F142" s="123">
        <v>88.275000000000006</v>
      </c>
      <c r="G142" s="123">
        <v>26.9954128440367</v>
      </c>
      <c r="H142" s="118" t="s">
        <v>339</v>
      </c>
      <c r="I142" s="119"/>
      <c r="J142" s="127">
        <f t="shared" si="2"/>
        <v>44592</v>
      </c>
      <c r="K14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42" s="106" t="s">
        <v>321</v>
      </c>
      <c r="M142" s="106" t="s">
        <v>1122</v>
      </c>
      <c r="N142" s="106" t="s">
        <v>4</v>
      </c>
      <c r="O142" s="118"/>
    </row>
    <row r="143" spans="2:15" x14ac:dyDescent="0.25">
      <c r="B143" s="118" t="s">
        <v>73</v>
      </c>
      <c r="C143" s="118" t="s">
        <v>406</v>
      </c>
      <c r="D143" s="127">
        <v>44605</v>
      </c>
      <c r="E143" s="118" t="s">
        <v>338</v>
      </c>
      <c r="F143" s="123">
        <v>709.91800000000001</v>
      </c>
      <c r="G143" s="123">
        <v>217.10030581039754</v>
      </c>
      <c r="H143" s="118" t="s">
        <v>339</v>
      </c>
      <c r="I143" s="119"/>
      <c r="J143" s="127">
        <f t="shared" si="2"/>
        <v>44592</v>
      </c>
      <c r="K14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43" s="106" t="s">
        <v>321</v>
      </c>
      <c r="M143" s="106" t="s">
        <v>1122</v>
      </c>
      <c r="N143" s="106" t="s">
        <v>4</v>
      </c>
      <c r="O143" s="118"/>
    </row>
    <row r="144" spans="2:15" x14ac:dyDescent="0.25">
      <c r="B144" s="118" t="s">
        <v>73</v>
      </c>
      <c r="C144" s="118" t="s">
        <v>454</v>
      </c>
      <c r="D144" s="127">
        <v>44635</v>
      </c>
      <c r="E144" s="118" t="s">
        <v>338</v>
      </c>
      <c r="F144" s="123">
        <v>192.32400000000001</v>
      </c>
      <c r="G144" s="123">
        <v>58.814678899082573</v>
      </c>
      <c r="H144" s="118" t="s">
        <v>339</v>
      </c>
      <c r="I144" s="119"/>
      <c r="J144" s="127">
        <f t="shared" si="2"/>
        <v>44592</v>
      </c>
      <c r="K14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44" s="106" t="s">
        <v>321</v>
      </c>
      <c r="M144" s="106" t="s">
        <v>1122</v>
      </c>
      <c r="N144" s="106" t="s">
        <v>4</v>
      </c>
      <c r="O144" s="118"/>
    </row>
    <row r="145" spans="2:15" x14ac:dyDescent="0.25">
      <c r="B145" s="118" t="s">
        <v>73</v>
      </c>
      <c r="C145" s="118" t="s">
        <v>455</v>
      </c>
      <c r="D145" s="127">
        <v>44605</v>
      </c>
      <c r="E145" s="118" t="s">
        <v>338</v>
      </c>
      <c r="F145" s="123">
        <v>342.70500000000004</v>
      </c>
      <c r="G145" s="123">
        <v>104.802752293578</v>
      </c>
      <c r="H145" s="118" t="s">
        <v>339</v>
      </c>
      <c r="I145" s="119"/>
      <c r="J145" s="127">
        <f t="shared" si="2"/>
        <v>44592</v>
      </c>
      <c r="K14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45" s="106" t="s">
        <v>321</v>
      </c>
      <c r="M145" s="106" t="s">
        <v>1122</v>
      </c>
      <c r="N145" s="106" t="s">
        <v>4</v>
      </c>
      <c r="O145" s="118"/>
    </row>
    <row r="146" spans="2:15" x14ac:dyDescent="0.25">
      <c r="B146" s="118" t="s">
        <v>73</v>
      </c>
      <c r="C146" s="118" t="s">
        <v>409</v>
      </c>
      <c r="D146" s="127">
        <v>44665</v>
      </c>
      <c r="E146" s="118" t="s">
        <v>338</v>
      </c>
      <c r="F146" s="123">
        <v>122.83370000000001</v>
      </c>
      <c r="G146" s="123">
        <v>37.563822629969422</v>
      </c>
      <c r="H146" s="118" t="s">
        <v>339</v>
      </c>
      <c r="I146" s="119"/>
      <c r="J146" s="127">
        <f t="shared" si="2"/>
        <v>44592</v>
      </c>
      <c r="K14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46" s="106" t="s">
        <v>321</v>
      </c>
      <c r="M146" s="106" t="s">
        <v>1122</v>
      </c>
      <c r="N146" s="106" t="s">
        <v>4</v>
      </c>
      <c r="O146" s="118"/>
    </row>
    <row r="147" spans="2:15" x14ac:dyDescent="0.25">
      <c r="B147" s="118" t="s">
        <v>73</v>
      </c>
      <c r="C147" s="118" t="s">
        <v>456</v>
      </c>
      <c r="D147" s="127">
        <v>44695</v>
      </c>
      <c r="E147" s="118" t="s">
        <v>338</v>
      </c>
      <c r="F147" s="123">
        <v>117.56250000000001</v>
      </c>
      <c r="G147" s="123">
        <v>35.951834862385326</v>
      </c>
      <c r="H147" s="118" t="s">
        <v>339</v>
      </c>
      <c r="I147" s="119"/>
      <c r="J147" s="127">
        <f t="shared" si="2"/>
        <v>44592</v>
      </c>
      <c r="K14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47" s="106" t="s">
        <v>321</v>
      </c>
      <c r="M147" s="106" t="s">
        <v>1122</v>
      </c>
      <c r="N147" s="106" t="s">
        <v>4</v>
      </c>
      <c r="O147" s="118"/>
    </row>
    <row r="148" spans="2:15" x14ac:dyDescent="0.25">
      <c r="B148" s="118" t="s">
        <v>73</v>
      </c>
      <c r="C148" s="118" t="s">
        <v>411</v>
      </c>
      <c r="D148" s="127">
        <v>44605</v>
      </c>
      <c r="E148" s="118" t="s">
        <v>338</v>
      </c>
      <c r="F148" s="123">
        <v>209.18370000000002</v>
      </c>
      <c r="G148" s="123">
        <v>63.9705504587156</v>
      </c>
      <c r="H148" s="118" t="s">
        <v>339</v>
      </c>
      <c r="I148" s="119"/>
      <c r="J148" s="127">
        <f t="shared" si="2"/>
        <v>44592</v>
      </c>
      <c r="K14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48" s="106" t="s">
        <v>321</v>
      </c>
      <c r="M148" s="106" t="s">
        <v>1122</v>
      </c>
      <c r="N148" s="106" t="s">
        <v>4</v>
      </c>
      <c r="O148" s="118"/>
    </row>
    <row r="149" spans="2:15" x14ac:dyDescent="0.25">
      <c r="B149" s="118" t="s">
        <v>73</v>
      </c>
      <c r="C149" s="118" t="s">
        <v>457</v>
      </c>
      <c r="D149" s="127">
        <v>44672</v>
      </c>
      <c r="E149" s="118" t="s">
        <v>338</v>
      </c>
      <c r="F149" s="123">
        <v>326.39090000000004</v>
      </c>
      <c r="G149" s="123">
        <v>99.813730886850166</v>
      </c>
      <c r="H149" s="118" t="s">
        <v>339</v>
      </c>
      <c r="I149" s="119"/>
      <c r="J149" s="127">
        <f t="shared" si="2"/>
        <v>44592</v>
      </c>
      <c r="K14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49" s="106" t="s">
        <v>321</v>
      </c>
      <c r="M149" s="106" t="s">
        <v>1122</v>
      </c>
      <c r="N149" s="106" t="s">
        <v>4</v>
      </c>
      <c r="O149" s="118"/>
    </row>
    <row r="150" spans="2:15" x14ac:dyDescent="0.25">
      <c r="B150" s="118" t="s">
        <v>73</v>
      </c>
      <c r="C150" s="118" t="s">
        <v>412</v>
      </c>
      <c r="D150" s="127">
        <v>44702</v>
      </c>
      <c r="E150" s="118" t="s">
        <v>338</v>
      </c>
      <c r="F150" s="123">
        <v>159.5</v>
      </c>
      <c r="G150" s="123">
        <v>48.776758409785934</v>
      </c>
      <c r="H150" s="118" t="s">
        <v>339</v>
      </c>
      <c r="I150" s="119"/>
      <c r="J150" s="127">
        <f t="shared" si="2"/>
        <v>44592</v>
      </c>
      <c r="K15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50" s="106" t="s">
        <v>321</v>
      </c>
      <c r="M150" s="106" t="s">
        <v>1122</v>
      </c>
      <c r="N150" s="106" t="s">
        <v>4</v>
      </c>
      <c r="O150" s="118"/>
    </row>
    <row r="151" spans="2:15" x14ac:dyDescent="0.25">
      <c r="B151" s="118" t="s">
        <v>73</v>
      </c>
      <c r="C151" s="118" t="s">
        <v>458</v>
      </c>
      <c r="D151" s="127">
        <v>44702</v>
      </c>
      <c r="E151" s="118" t="s">
        <v>338</v>
      </c>
      <c r="F151" s="123">
        <v>136.4</v>
      </c>
      <c r="G151" s="123">
        <v>41.712538226299692</v>
      </c>
      <c r="H151" s="118" t="s">
        <v>339</v>
      </c>
      <c r="I151" s="119"/>
      <c r="J151" s="127">
        <f t="shared" si="2"/>
        <v>44592</v>
      </c>
      <c r="K15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51" s="106" t="s">
        <v>321</v>
      </c>
      <c r="M151" s="106" t="s">
        <v>1122</v>
      </c>
      <c r="N151" s="106" t="s">
        <v>4</v>
      </c>
      <c r="O151" s="118"/>
    </row>
    <row r="152" spans="2:15" x14ac:dyDescent="0.25">
      <c r="B152" s="118" t="s">
        <v>73</v>
      </c>
      <c r="C152" s="118" t="s">
        <v>337</v>
      </c>
      <c r="D152" s="127">
        <v>44612</v>
      </c>
      <c r="E152" s="118" t="s">
        <v>338</v>
      </c>
      <c r="F152" s="123">
        <v>3285.0125000000003</v>
      </c>
      <c r="G152" s="123">
        <v>1004.5909785932722</v>
      </c>
      <c r="H152" s="118" t="s">
        <v>339</v>
      </c>
      <c r="I152" s="119"/>
      <c r="J152" s="127">
        <f t="shared" si="2"/>
        <v>44592</v>
      </c>
      <c r="K15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52" s="106" t="s">
        <v>321</v>
      </c>
      <c r="M152" s="106" t="s">
        <v>1122</v>
      </c>
      <c r="N152" s="106" t="s">
        <v>4</v>
      </c>
      <c r="O152" s="118"/>
    </row>
    <row r="153" spans="2:15" x14ac:dyDescent="0.25">
      <c r="B153" s="118" t="s">
        <v>73</v>
      </c>
      <c r="C153" s="118" t="s">
        <v>459</v>
      </c>
      <c r="D153" s="127">
        <v>44672</v>
      </c>
      <c r="E153" s="118" t="s">
        <v>338</v>
      </c>
      <c r="F153" s="123">
        <v>135.32750000000001</v>
      </c>
      <c r="G153" s="123">
        <v>41.38455657492355</v>
      </c>
      <c r="H153" s="118" t="s">
        <v>339</v>
      </c>
      <c r="I153" s="119"/>
      <c r="J153" s="127">
        <f t="shared" si="2"/>
        <v>44592</v>
      </c>
      <c r="K15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53" s="106" t="s">
        <v>321</v>
      </c>
      <c r="M153" s="106" t="s">
        <v>1122</v>
      </c>
      <c r="N153" s="106" t="s">
        <v>4</v>
      </c>
      <c r="O153" s="118"/>
    </row>
    <row r="154" spans="2:15" x14ac:dyDescent="0.25">
      <c r="B154" s="118" t="s">
        <v>73</v>
      </c>
      <c r="C154" s="118" t="s">
        <v>460</v>
      </c>
      <c r="D154" s="127">
        <v>44612</v>
      </c>
      <c r="E154" s="118" t="s">
        <v>338</v>
      </c>
      <c r="F154" s="123">
        <v>116.84200000000001</v>
      </c>
      <c r="G154" s="123">
        <v>35.731498470948019</v>
      </c>
      <c r="H154" s="118" t="s">
        <v>339</v>
      </c>
      <c r="I154" s="119"/>
      <c r="J154" s="127">
        <f t="shared" si="2"/>
        <v>44592</v>
      </c>
      <c r="K15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54" s="106" t="s">
        <v>321</v>
      </c>
      <c r="M154" s="106" t="s">
        <v>1122</v>
      </c>
      <c r="N154" s="106" t="s">
        <v>4</v>
      </c>
      <c r="O154" s="118"/>
    </row>
    <row r="155" spans="2:15" x14ac:dyDescent="0.25">
      <c r="B155" s="118" t="s">
        <v>73</v>
      </c>
      <c r="C155" s="118" t="s">
        <v>461</v>
      </c>
      <c r="D155" s="127">
        <v>44732</v>
      </c>
      <c r="E155" s="118" t="s">
        <v>338</v>
      </c>
      <c r="F155" s="123">
        <v>134.75</v>
      </c>
      <c r="G155" s="123">
        <v>41.207951070336392</v>
      </c>
      <c r="H155" s="118" t="s">
        <v>339</v>
      </c>
      <c r="I155" s="119"/>
      <c r="J155" s="127">
        <f t="shared" si="2"/>
        <v>44592</v>
      </c>
      <c r="K15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55" s="106" t="s">
        <v>321</v>
      </c>
      <c r="M155" s="106" t="s">
        <v>1122</v>
      </c>
      <c r="N155" s="106" t="s">
        <v>4</v>
      </c>
      <c r="O155" s="118"/>
    </row>
    <row r="156" spans="2:15" x14ac:dyDescent="0.25">
      <c r="B156" s="118" t="s">
        <v>73</v>
      </c>
      <c r="C156" s="118" t="s">
        <v>462</v>
      </c>
      <c r="D156" s="127">
        <v>44702</v>
      </c>
      <c r="E156" s="118" t="s">
        <v>338</v>
      </c>
      <c r="F156" s="123">
        <v>62.150000000000006</v>
      </c>
      <c r="G156" s="123">
        <v>19.006116207951074</v>
      </c>
      <c r="H156" s="118" t="s">
        <v>339</v>
      </c>
      <c r="I156" s="119"/>
      <c r="J156" s="127">
        <f t="shared" si="2"/>
        <v>44592</v>
      </c>
      <c r="K15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56" s="106" t="s">
        <v>321</v>
      </c>
      <c r="M156" s="106" t="s">
        <v>1122</v>
      </c>
      <c r="N156" s="106" t="s">
        <v>4</v>
      </c>
      <c r="O156" s="118"/>
    </row>
    <row r="157" spans="2:15" x14ac:dyDescent="0.25">
      <c r="B157" s="118" t="s">
        <v>73</v>
      </c>
      <c r="C157" s="118" t="s">
        <v>463</v>
      </c>
      <c r="D157" s="127">
        <v>44702</v>
      </c>
      <c r="E157" s="118" t="s">
        <v>338</v>
      </c>
      <c r="F157" s="123">
        <v>57.750000000000007</v>
      </c>
      <c r="G157" s="123">
        <v>17.660550458715598</v>
      </c>
      <c r="H157" s="118" t="s">
        <v>339</v>
      </c>
      <c r="I157" s="119"/>
      <c r="J157" s="127">
        <f t="shared" si="2"/>
        <v>44592</v>
      </c>
      <c r="K15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57" s="106" t="s">
        <v>321</v>
      </c>
      <c r="M157" s="106" t="s">
        <v>1122</v>
      </c>
      <c r="N157" s="106" t="s">
        <v>4</v>
      </c>
      <c r="O157" s="118"/>
    </row>
    <row r="158" spans="2:15" x14ac:dyDescent="0.25">
      <c r="B158" s="118" t="s">
        <v>73</v>
      </c>
      <c r="C158" s="118" t="s">
        <v>464</v>
      </c>
      <c r="D158" s="127">
        <v>44612</v>
      </c>
      <c r="E158" s="118" t="s">
        <v>338</v>
      </c>
      <c r="F158" s="123">
        <v>449.79</v>
      </c>
      <c r="G158" s="123">
        <v>137.55045871559633</v>
      </c>
      <c r="H158" s="118" t="s">
        <v>339</v>
      </c>
      <c r="I158" s="119"/>
      <c r="J158" s="127">
        <f t="shared" si="2"/>
        <v>44592</v>
      </c>
      <c r="K15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58" s="106" t="s">
        <v>321</v>
      </c>
      <c r="M158" s="106" t="s">
        <v>1122</v>
      </c>
      <c r="N158" s="106" t="s">
        <v>4</v>
      </c>
      <c r="O158" s="118"/>
    </row>
    <row r="159" spans="2:15" x14ac:dyDescent="0.25">
      <c r="B159" s="118" t="s">
        <v>73</v>
      </c>
      <c r="C159" s="118" t="s">
        <v>465</v>
      </c>
      <c r="D159" s="127">
        <v>44612</v>
      </c>
      <c r="E159" s="118" t="s">
        <v>338</v>
      </c>
      <c r="F159" s="123">
        <v>701.91000000000008</v>
      </c>
      <c r="G159" s="123">
        <v>214.651376146789</v>
      </c>
      <c r="H159" s="118" t="s">
        <v>339</v>
      </c>
      <c r="I159" s="119"/>
      <c r="J159" s="127">
        <f t="shared" si="2"/>
        <v>44592</v>
      </c>
      <c r="K15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59" s="106" t="s">
        <v>321</v>
      </c>
      <c r="M159" s="106" t="s">
        <v>1122</v>
      </c>
      <c r="N159" s="106" t="s">
        <v>4</v>
      </c>
      <c r="O159" s="118"/>
    </row>
    <row r="160" spans="2:15" x14ac:dyDescent="0.25">
      <c r="B160" s="118" t="s">
        <v>73</v>
      </c>
      <c r="C160" s="118" t="s">
        <v>466</v>
      </c>
      <c r="D160" s="127">
        <v>44672</v>
      </c>
      <c r="E160" s="118" t="s">
        <v>338</v>
      </c>
      <c r="F160" s="123">
        <v>562.16930000000002</v>
      </c>
      <c r="G160" s="123">
        <v>171.91721712538228</v>
      </c>
      <c r="H160" s="118" t="s">
        <v>339</v>
      </c>
      <c r="I160" s="119"/>
      <c r="J160" s="127">
        <f t="shared" si="2"/>
        <v>44592</v>
      </c>
      <c r="K16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60" s="106" t="s">
        <v>321</v>
      </c>
      <c r="M160" s="106" t="s">
        <v>1122</v>
      </c>
      <c r="N160" s="106" t="s">
        <v>4</v>
      </c>
      <c r="O160" s="118"/>
    </row>
    <row r="161" spans="2:15" x14ac:dyDescent="0.25">
      <c r="B161" s="118" t="s">
        <v>73</v>
      </c>
      <c r="C161" s="118" t="s">
        <v>467</v>
      </c>
      <c r="D161" s="127">
        <v>44672</v>
      </c>
      <c r="E161" s="118" t="s">
        <v>338</v>
      </c>
      <c r="F161" s="123">
        <v>495.00000000000006</v>
      </c>
      <c r="G161" s="123">
        <v>151.37614678899084</v>
      </c>
      <c r="H161" s="118" t="s">
        <v>339</v>
      </c>
      <c r="I161" s="119"/>
      <c r="J161" s="127">
        <f t="shared" si="2"/>
        <v>44592</v>
      </c>
      <c r="K16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61" s="106" t="s">
        <v>321</v>
      </c>
      <c r="M161" s="106" t="s">
        <v>1122</v>
      </c>
      <c r="N161" s="106" t="s">
        <v>4</v>
      </c>
      <c r="O161" s="118"/>
    </row>
    <row r="162" spans="2:15" x14ac:dyDescent="0.25">
      <c r="B162" s="118" t="s">
        <v>73</v>
      </c>
      <c r="C162" s="118" t="s">
        <v>419</v>
      </c>
      <c r="D162" s="127">
        <v>44672</v>
      </c>
      <c r="E162" s="118" t="s">
        <v>338</v>
      </c>
      <c r="F162" s="123">
        <v>2802.8</v>
      </c>
      <c r="G162" s="123">
        <v>857.12538226299694</v>
      </c>
      <c r="H162" s="118" t="s">
        <v>339</v>
      </c>
      <c r="I162" s="119"/>
      <c r="J162" s="127">
        <f t="shared" si="2"/>
        <v>44592</v>
      </c>
      <c r="K16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62" s="106" t="s">
        <v>321</v>
      </c>
      <c r="M162" s="106" t="s">
        <v>1122</v>
      </c>
      <c r="N162" s="106" t="s">
        <v>4</v>
      </c>
      <c r="O162" s="118"/>
    </row>
    <row r="163" spans="2:15" x14ac:dyDescent="0.25">
      <c r="B163" s="118" t="s">
        <v>73</v>
      </c>
      <c r="C163" s="118" t="s">
        <v>348</v>
      </c>
      <c r="D163" s="127">
        <v>44642</v>
      </c>
      <c r="E163" s="118" t="s">
        <v>338</v>
      </c>
      <c r="F163" s="123">
        <v>1488.0800000000002</v>
      </c>
      <c r="G163" s="123">
        <v>455.07033639143737</v>
      </c>
      <c r="H163" s="118" t="s">
        <v>339</v>
      </c>
      <c r="I163" s="119"/>
      <c r="J163" s="127">
        <f t="shared" si="2"/>
        <v>44592</v>
      </c>
      <c r="K16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63" s="106" t="s">
        <v>321</v>
      </c>
      <c r="M163" s="106" t="s">
        <v>1122</v>
      </c>
      <c r="N163" s="106" t="s">
        <v>4</v>
      </c>
      <c r="O163" s="118"/>
    </row>
    <row r="164" spans="2:15" x14ac:dyDescent="0.25">
      <c r="B164" s="118" t="s">
        <v>73</v>
      </c>
      <c r="C164" s="118" t="s">
        <v>350</v>
      </c>
      <c r="D164" s="127">
        <v>44672</v>
      </c>
      <c r="E164" s="118" t="s">
        <v>338</v>
      </c>
      <c r="F164" s="123">
        <v>191.29000000000002</v>
      </c>
      <c r="G164" s="123">
        <v>58.49847094801224</v>
      </c>
      <c r="H164" s="118" t="s">
        <v>339</v>
      </c>
      <c r="I164" s="119"/>
      <c r="J164" s="127">
        <f t="shared" si="2"/>
        <v>44592</v>
      </c>
      <c r="K16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64" s="106" t="s">
        <v>321</v>
      </c>
      <c r="M164" s="106" t="s">
        <v>1122</v>
      </c>
      <c r="N164" s="106" t="s">
        <v>4</v>
      </c>
      <c r="O164" s="118"/>
    </row>
    <row r="165" spans="2:15" x14ac:dyDescent="0.25">
      <c r="B165" s="118" t="s">
        <v>73</v>
      </c>
      <c r="C165" s="118" t="s">
        <v>468</v>
      </c>
      <c r="D165" s="127">
        <v>44612</v>
      </c>
      <c r="E165" s="118" t="s">
        <v>338</v>
      </c>
      <c r="F165" s="123">
        <v>740.90499999999997</v>
      </c>
      <c r="G165" s="123">
        <v>226.57645259938838</v>
      </c>
      <c r="H165" s="118" t="s">
        <v>339</v>
      </c>
      <c r="I165" s="119"/>
      <c r="J165" s="127">
        <f t="shared" si="2"/>
        <v>44592</v>
      </c>
      <c r="K16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65" s="106" t="s">
        <v>321</v>
      </c>
      <c r="M165" s="106" t="s">
        <v>1122</v>
      </c>
      <c r="N165" s="106" t="s">
        <v>4</v>
      </c>
      <c r="O165" s="118"/>
    </row>
    <row r="166" spans="2:15" x14ac:dyDescent="0.25">
      <c r="B166" s="118" t="s">
        <v>73</v>
      </c>
      <c r="C166" s="118" t="s">
        <v>469</v>
      </c>
      <c r="D166" s="127">
        <v>44672</v>
      </c>
      <c r="E166" s="118" t="s">
        <v>338</v>
      </c>
      <c r="F166" s="123">
        <v>503.80000000000007</v>
      </c>
      <c r="G166" s="123">
        <v>154.06727828746179</v>
      </c>
      <c r="H166" s="118" t="s">
        <v>339</v>
      </c>
      <c r="I166" s="119"/>
      <c r="J166" s="127">
        <f t="shared" si="2"/>
        <v>44592</v>
      </c>
      <c r="K16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66" s="106" t="s">
        <v>321</v>
      </c>
      <c r="M166" s="106" t="s">
        <v>1122</v>
      </c>
      <c r="N166" s="106" t="s">
        <v>4</v>
      </c>
      <c r="O166" s="118"/>
    </row>
    <row r="167" spans="2:15" x14ac:dyDescent="0.25">
      <c r="B167" s="118" t="s">
        <v>73</v>
      </c>
      <c r="C167" s="118" t="s">
        <v>470</v>
      </c>
      <c r="D167" s="127">
        <v>44672</v>
      </c>
      <c r="E167" s="118" t="s">
        <v>338</v>
      </c>
      <c r="F167" s="123">
        <v>1996.2272</v>
      </c>
      <c r="G167" s="123">
        <v>610.46703363914378</v>
      </c>
      <c r="H167" s="118" t="s">
        <v>339</v>
      </c>
      <c r="I167" s="119"/>
      <c r="J167" s="127">
        <f t="shared" si="2"/>
        <v>44592</v>
      </c>
      <c r="K16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67" s="106" t="s">
        <v>321</v>
      </c>
      <c r="M167" s="106" t="s">
        <v>1122</v>
      </c>
      <c r="N167" s="106" t="s">
        <v>4</v>
      </c>
      <c r="O167" s="118"/>
    </row>
    <row r="168" spans="2:15" x14ac:dyDescent="0.25">
      <c r="B168" s="118" t="s">
        <v>73</v>
      </c>
      <c r="C168" s="118" t="s">
        <v>353</v>
      </c>
      <c r="D168" s="127">
        <v>44702</v>
      </c>
      <c r="E168" s="118" t="s">
        <v>338</v>
      </c>
      <c r="F168" s="123">
        <v>3631.1000000000004</v>
      </c>
      <c r="G168" s="123">
        <v>1110.4281345565751</v>
      </c>
      <c r="H168" s="118" t="s">
        <v>339</v>
      </c>
      <c r="I168" s="119"/>
      <c r="J168" s="127">
        <f t="shared" si="2"/>
        <v>44592</v>
      </c>
      <c r="K16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68" s="106" t="s">
        <v>321</v>
      </c>
      <c r="M168" s="106" t="s">
        <v>1122</v>
      </c>
      <c r="N168" s="106" t="s">
        <v>4</v>
      </c>
      <c r="O168" s="118"/>
    </row>
    <row r="169" spans="2:15" x14ac:dyDescent="0.25">
      <c r="B169" s="118" t="s">
        <v>73</v>
      </c>
      <c r="C169" s="118" t="s">
        <v>471</v>
      </c>
      <c r="D169" s="127">
        <v>44612</v>
      </c>
      <c r="E169" s="118" t="s">
        <v>338</v>
      </c>
      <c r="F169" s="123">
        <v>142.45000000000002</v>
      </c>
      <c r="G169" s="123">
        <v>43.562691131498475</v>
      </c>
      <c r="H169" s="118" t="s">
        <v>339</v>
      </c>
      <c r="I169" s="119"/>
      <c r="J169" s="127">
        <f t="shared" si="2"/>
        <v>44592</v>
      </c>
      <c r="K16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69" s="106" t="s">
        <v>321</v>
      </c>
      <c r="M169" s="106" t="s">
        <v>1122</v>
      </c>
      <c r="N169" s="106" t="s">
        <v>4</v>
      </c>
      <c r="O169" s="118"/>
    </row>
    <row r="170" spans="2:15" x14ac:dyDescent="0.25">
      <c r="B170" s="118" t="s">
        <v>73</v>
      </c>
      <c r="C170" s="118" t="s">
        <v>472</v>
      </c>
      <c r="D170" s="127">
        <v>44612</v>
      </c>
      <c r="E170" s="118" t="s">
        <v>338</v>
      </c>
      <c r="F170" s="123">
        <v>740.90499999999997</v>
      </c>
      <c r="G170" s="123">
        <v>226.57645259938838</v>
      </c>
      <c r="H170" s="118" t="s">
        <v>339</v>
      </c>
      <c r="I170" s="119"/>
      <c r="J170" s="127">
        <f t="shared" si="2"/>
        <v>44592</v>
      </c>
      <c r="K17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70" s="106" t="s">
        <v>321</v>
      </c>
      <c r="M170" s="106" t="s">
        <v>1122</v>
      </c>
      <c r="N170" s="106" t="s">
        <v>4</v>
      </c>
      <c r="O170" s="118"/>
    </row>
    <row r="171" spans="2:15" x14ac:dyDescent="0.25">
      <c r="B171" s="118" t="s">
        <v>73</v>
      </c>
      <c r="C171" s="118" t="s">
        <v>473</v>
      </c>
      <c r="D171" s="127">
        <v>44702</v>
      </c>
      <c r="E171" s="118" t="s">
        <v>338</v>
      </c>
      <c r="F171" s="123">
        <v>161.9068</v>
      </c>
      <c r="G171" s="123">
        <v>49.512782874617741</v>
      </c>
      <c r="H171" s="118" t="s">
        <v>339</v>
      </c>
      <c r="I171" s="119"/>
      <c r="J171" s="127">
        <f t="shared" si="2"/>
        <v>44592</v>
      </c>
      <c r="K17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71" s="106" t="s">
        <v>321</v>
      </c>
      <c r="M171" s="106" t="s">
        <v>1122</v>
      </c>
      <c r="N171" s="106" t="s">
        <v>4</v>
      </c>
      <c r="O171" s="118"/>
    </row>
    <row r="172" spans="2:15" x14ac:dyDescent="0.25">
      <c r="B172" s="118" t="s">
        <v>73</v>
      </c>
      <c r="C172" s="118" t="s">
        <v>356</v>
      </c>
      <c r="D172" s="127">
        <v>44642</v>
      </c>
      <c r="E172" s="118" t="s">
        <v>338</v>
      </c>
      <c r="F172" s="123">
        <v>196.46</v>
      </c>
      <c r="G172" s="123">
        <v>60.079510703363916</v>
      </c>
      <c r="H172" s="118" t="s">
        <v>339</v>
      </c>
      <c r="I172" s="119"/>
      <c r="J172" s="127">
        <f t="shared" si="2"/>
        <v>44592</v>
      </c>
      <c r="K17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72" s="106" t="s">
        <v>321</v>
      </c>
      <c r="M172" s="106" t="s">
        <v>1122</v>
      </c>
      <c r="N172" s="106" t="s">
        <v>4</v>
      </c>
      <c r="O172" s="118"/>
    </row>
    <row r="173" spans="2:15" x14ac:dyDescent="0.25">
      <c r="B173" s="118" t="s">
        <v>73</v>
      </c>
      <c r="C173" s="118" t="s">
        <v>474</v>
      </c>
      <c r="D173" s="127">
        <v>44642</v>
      </c>
      <c r="E173" s="118" t="s">
        <v>338</v>
      </c>
      <c r="F173" s="123">
        <v>226.35910000000001</v>
      </c>
      <c r="G173" s="123">
        <v>69.222966360856276</v>
      </c>
      <c r="H173" s="118" t="s">
        <v>339</v>
      </c>
      <c r="I173" s="119"/>
      <c r="J173" s="127">
        <f t="shared" si="2"/>
        <v>44592</v>
      </c>
      <c r="K17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73" s="106" t="s">
        <v>321</v>
      </c>
      <c r="M173" s="106" t="s">
        <v>1122</v>
      </c>
      <c r="N173" s="106" t="s">
        <v>4</v>
      </c>
      <c r="O173" s="118"/>
    </row>
    <row r="174" spans="2:15" x14ac:dyDescent="0.25">
      <c r="B174" s="118" t="s">
        <v>73</v>
      </c>
      <c r="C174" s="118" t="s">
        <v>475</v>
      </c>
      <c r="D174" s="127">
        <v>44702</v>
      </c>
      <c r="E174" s="118" t="s">
        <v>338</v>
      </c>
      <c r="F174" s="123">
        <v>383.90000000000003</v>
      </c>
      <c r="G174" s="123">
        <v>117.40061162079512</v>
      </c>
      <c r="H174" s="118" t="s">
        <v>339</v>
      </c>
      <c r="I174" s="119"/>
      <c r="J174" s="127">
        <f t="shared" si="2"/>
        <v>44592</v>
      </c>
      <c r="K17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74" s="106" t="s">
        <v>321</v>
      </c>
      <c r="M174" s="106" t="s">
        <v>1122</v>
      </c>
      <c r="N174" s="106" t="s">
        <v>4</v>
      </c>
      <c r="O174" s="118"/>
    </row>
    <row r="175" spans="2:15" x14ac:dyDescent="0.25">
      <c r="B175" s="118" t="s">
        <v>73</v>
      </c>
      <c r="C175" s="118" t="s">
        <v>361</v>
      </c>
      <c r="D175" s="127">
        <v>44702</v>
      </c>
      <c r="E175" s="118" t="s">
        <v>338</v>
      </c>
      <c r="F175" s="123">
        <v>3211.4983999999999</v>
      </c>
      <c r="G175" s="123">
        <v>982.10960244648311</v>
      </c>
      <c r="H175" s="118" t="s">
        <v>339</v>
      </c>
      <c r="I175" s="119"/>
      <c r="J175" s="127">
        <f t="shared" si="2"/>
        <v>44592</v>
      </c>
      <c r="K17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75" s="106" t="s">
        <v>321</v>
      </c>
      <c r="M175" s="106" t="s">
        <v>1122</v>
      </c>
      <c r="N175" s="106" t="s">
        <v>4</v>
      </c>
      <c r="O175" s="118"/>
    </row>
    <row r="176" spans="2:15" x14ac:dyDescent="0.25">
      <c r="B176" s="118" t="s">
        <v>73</v>
      </c>
      <c r="C176" s="118" t="s">
        <v>362</v>
      </c>
      <c r="D176" s="127">
        <v>44702</v>
      </c>
      <c r="E176" s="118" t="s">
        <v>338</v>
      </c>
      <c r="F176" s="123">
        <v>3665.6950000000002</v>
      </c>
      <c r="G176" s="123">
        <v>1121.007645259939</v>
      </c>
      <c r="H176" s="118" t="s">
        <v>339</v>
      </c>
      <c r="I176" s="119"/>
      <c r="J176" s="127">
        <f t="shared" si="2"/>
        <v>44592</v>
      </c>
      <c r="K17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76" s="106" t="s">
        <v>321</v>
      </c>
      <c r="M176" s="106" t="s">
        <v>1122</v>
      </c>
      <c r="N176" s="106" t="s">
        <v>4</v>
      </c>
      <c r="O176" s="118"/>
    </row>
    <row r="177" spans="2:15" x14ac:dyDescent="0.25">
      <c r="B177" s="118" t="s">
        <v>73</v>
      </c>
      <c r="C177" s="118" t="s">
        <v>431</v>
      </c>
      <c r="D177" s="127">
        <v>44657</v>
      </c>
      <c r="E177" s="118" t="s">
        <v>338</v>
      </c>
      <c r="F177" s="123">
        <v>339.625</v>
      </c>
      <c r="G177" s="123">
        <v>103.86085626911314</v>
      </c>
      <c r="H177" s="118" t="s">
        <v>339</v>
      </c>
      <c r="I177" s="119"/>
      <c r="J177" s="127">
        <f t="shared" si="2"/>
        <v>44592</v>
      </c>
      <c r="K17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77" s="106" t="s">
        <v>321</v>
      </c>
      <c r="M177" s="106" t="s">
        <v>1122</v>
      </c>
      <c r="N177" s="106" t="s">
        <v>4</v>
      </c>
      <c r="O177" s="118"/>
    </row>
    <row r="178" spans="2:15" x14ac:dyDescent="0.25">
      <c r="B178" s="118" t="s">
        <v>73</v>
      </c>
      <c r="C178" s="118" t="s">
        <v>476</v>
      </c>
      <c r="D178" s="127">
        <v>44702</v>
      </c>
      <c r="E178" s="118" t="s">
        <v>338</v>
      </c>
      <c r="F178" s="123">
        <v>1019.5185000000001</v>
      </c>
      <c r="G178" s="123">
        <v>311.77935779816517</v>
      </c>
      <c r="H178" s="118" t="s">
        <v>339</v>
      </c>
      <c r="I178" s="119"/>
      <c r="J178" s="127">
        <f t="shared" si="2"/>
        <v>44592</v>
      </c>
      <c r="K17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78" s="106" t="s">
        <v>321</v>
      </c>
      <c r="M178" s="106" t="s">
        <v>1122</v>
      </c>
      <c r="N178" s="106" t="s">
        <v>4</v>
      </c>
      <c r="O178" s="118"/>
    </row>
    <row r="179" spans="2:15" x14ac:dyDescent="0.25">
      <c r="B179" s="118" t="s">
        <v>73</v>
      </c>
      <c r="C179" s="118" t="s">
        <v>363</v>
      </c>
      <c r="D179" s="127">
        <v>44612</v>
      </c>
      <c r="E179" s="118" t="s">
        <v>338</v>
      </c>
      <c r="F179" s="123">
        <v>15462.425000000001</v>
      </c>
      <c r="G179" s="123">
        <v>4728.5703363914372</v>
      </c>
      <c r="H179" s="118" t="s">
        <v>339</v>
      </c>
      <c r="I179" s="119"/>
      <c r="J179" s="127">
        <f t="shared" si="2"/>
        <v>44592</v>
      </c>
      <c r="K17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79" s="106" t="s">
        <v>321</v>
      </c>
      <c r="M179" s="106" t="s">
        <v>1122</v>
      </c>
      <c r="N179" s="106" t="s">
        <v>4</v>
      </c>
      <c r="O179" s="118"/>
    </row>
    <row r="180" spans="2:15" x14ac:dyDescent="0.25">
      <c r="B180" s="118" t="s">
        <v>73</v>
      </c>
      <c r="C180" s="118" t="s">
        <v>364</v>
      </c>
      <c r="D180" s="127">
        <v>44612</v>
      </c>
      <c r="E180" s="118" t="s">
        <v>338</v>
      </c>
      <c r="F180" s="123">
        <v>6177.05</v>
      </c>
      <c r="G180" s="123">
        <v>1889.0061162079512</v>
      </c>
      <c r="H180" s="118" t="s">
        <v>339</v>
      </c>
      <c r="I180" s="119"/>
      <c r="J180" s="127">
        <f t="shared" si="2"/>
        <v>44592</v>
      </c>
      <c r="K18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80" s="106" t="s">
        <v>321</v>
      </c>
      <c r="M180" s="106" t="s">
        <v>1122</v>
      </c>
      <c r="N180" s="106" t="s">
        <v>4</v>
      </c>
      <c r="O180" s="118"/>
    </row>
    <row r="181" spans="2:15" x14ac:dyDescent="0.25">
      <c r="B181" s="118" t="s">
        <v>73</v>
      </c>
      <c r="C181" s="118" t="s">
        <v>365</v>
      </c>
      <c r="D181" s="127">
        <v>44612</v>
      </c>
      <c r="E181" s="118" t="s">
        <v>338</v>
      </c>
      <c r="F181" s="123">
        <v>3289.2750000000001</v>
      </c>
      <c r="G181" s="123">
        <v>1005.8944954128441</v>
      </c>
      <c r="H181" s="118" t="s">
        <v>339</v>
      </c>
      <c r="I181" s="119"/>
      <c r="J181" s="127">
        <f t="shared" si="2"/>
        <v>44592</v>
      </c>
      <c r="K18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81" s="106" t="s">
        <v>321</v>
      </c>
      <c r="M181" s="106" t="s">
        <v>1122</v>
      </c>
      <c r="N181" s="106" t="s">
        <v>4</v>
      </c>
      <c r="O181" s="118"/>
    </row>
    <row r="182" spans="2:15" x14ac:dyDescent="0.25">
      <c r="B182" s="118" t="s">
        <v>73</v>
      </c>
      <c r="C182" s="118" t="s">
        <v>477</v>
      </c>
      <c r="D182" s="127">
        <v>44642</v>
      </c>
      <c r="E182" s="118" t="s">
        <v>338</v>
      </c>
      <c r="F182" s="123">
        <v>568.73410000000001</v>
      </c>
      <c r="G182" s="123">
        <v>173.92480122324159</v>
      </c>
      <c r="H182" s="118" t="s">
        <v>339</v>
      </c>
      <c r="I182" s="119"/>
      <c r="J182" s="127">
        <f t="shared" si="2"/>
        <v>44592</v>
      </c>
      <c r="K18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2" s="106" t="s">
        <v>321</v>
      </c>
      <c r="M182" s="106" t="s">
        <v>1122</v>
      </c>
      <c r="N182" s="106" t="s">
        <v>4</v>
      </c>
      <c r="O182" s="118"/>
    </row>
    <row r="183" spans="2:15" x14ac:dyDescent="0.25">
      <c r="B183" s="118" t="s">
        <v>73</v>
      </c>
      <c r="C183" s="118" t="s">
        <v>478</v>
      </c>
      <c r="D183" s="127">
        <v>44702</v>
      </c>
      <c r="E183" s="118" t="s">
        <v>338</v>
      </c>
      <c r="F183" s="123">
        <v>326.39090000000004</v>
      </c>
      <c r="G183" s="123">
        <v>99.813730886850166</v>
      </c>
      <c r="H183" s="118" t="s">
        <v>339</v>
      </c>
      <c r="I183" s="119"/>
      <c r="J183" s="127">
        <f t="shared" si="2"/>
        <v>44592</v>
      </c>
      <c r="K18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83" s="106" t="s">
        <v>321</v>
      </c>
      <c r="M183" s="106" t="s">
        <v>1122</v>
      </c>
      <c r="N183" s="106" t="s">
        <v>4</v>
      </c>
      <c r="O183" s="118"/>
    </row>
    <row r="184" spans="2:15" x14ac:dyDescent="0.25">
      <c r="B184" s="118" t="s">
        <v>73</v>
      </c>
      <c r="C184" s="118" t="s">
        <v>479</v>
      </c>
      <c r="D184" s="127">
        <v>44702</v>
      </c>
      <c r="E184" s="118" t="s">
        <v>338</v>
      </c>
      <c r="F184" s="123">
        <v>160.96630000000002</v>
      </c>
      <c r="G184" s="123">
        <v>49.225168195718659</v>
      </c>
      <c r="H184" s="118" t="s">
        <v>339</v>
      </c>
      <c r="I184" s="119"/>
      <c r="J184" s="127">
        <f t="shared" si="2"/>
        <v>44592</v>
      </c>
      <c r="K18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84" s="106" t="s">
        <v>321</v>
      </c>
      <c r="M184" s="106" t="s">
        <v>1122</v>
      </c>
      <c r="N184" s="106" t="s">
        <v>4</v>
      </c>
      <c r="O184" s="118"/>
    </row>
    <row r="185" spans="2:15" x14ac:dyDescent="0.25">
      <c r="B185" s="118" t="s">
        <v>73</v>
      </c>
      <c r="C185" s="118" t="s">
        <v>480</v>
      </c>
      <c r="D185" s="127">
        <v>44732</v>
      </c>
      <c r="E185" s="118" t="s">
        <v>338</v>
      </c>
      <c r="F185" s="123">
        <v>95.7</v>
      </c>
      <c r="G185" s="123">
        <v>29.26605504587156</v>
      </c>
      <c r="H185" s="118" t="s">
        <v>339</v>
      </c>
      <c r="I185" s="119"/>
      <c r="J185" s="127">
        <f t="shared" si="2"/>
        <v>44592</v>
      </c>
      <c r="K18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85" s="106" t="s">
        <v>321</v>
      </c>
      <c r="M185" s="106" t="s">
        <v>1122</v>
      </c>
      <c r="N185" s="106" t="s">
        <v>4</v>
      </c>
      <c r="O185" s="118"/>
    </row>
    <row r="186" spans="2:15" x14ac:dyDescent="0.25">
      <c r="B186" s="118" t="s">
        <v>73</v>
      </c>
      <c r="C186" s="118" t="s">
        <v>434</v>
      </c>
      <c r="D186" s="127">
        <v>44642</v>
      </c>
      <c r="E186" s="118" t="s">
        <v>338</v>
      </c>
      <c r="F186" s="123">
        <v>1844.8760000000002</v>
      </c>
      <c r="G186" s="123">
        <v>564.18226299694197</v>
      </c>
      <c r="H186" s="118" t="s">
        <v>339</v>
      </c>
      <c r="I186" s="119"/>
      <c r="J186" s="127">
        <f t="shared" si="2"/>
        <v>44592</v>
      </c>
      <c r="K18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6" s="106" t="s">
        <v>321</v>
      </c>
      <c r="M186" s="106" t="s">
        <v>1122</v>
      </c>
      <c r="N186" s="106" t="s">
        <v>4</v>
      </c>
      <c r="O186" s="118"/>
    </row>
    <row r="187" spans="2:15" x14ac:dyDescent="0.25">
      <c r="B187" s="118" t="s">
        <v>73</v>
      </c>
      <c r="C187" s="118" t="s">
        <v>366</v>
      </c>
      <c r="D187" s="127">
        <v>44642</v>
      </c>
      <c r="E187" s="118" t="s">
        <v>338</v>
      </c>
      <c r="F187" s="123">
        <v>86.625</v>
      </c>
      <c r="G187" s="123">
        <v>26.490825688073393</v>
      </c>
      <c r="H187" s="118" t="s">
        <v>339</v>
      </c>
      <c r="I187" s="119"/>
      <c r="J187" s="127">
        <f t="shared" si="2"/>
        <v>44592</v>
      </c>
      <c r="K18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7" s="106" t="s">
        <v>321</v>
      </c>
      <c r="M187" s="106" t="s">
        <v>1122</v>
      </c>
      <c r="N187" s="106" t="s">
        <v>4</v>
      </c>
      <c r="O187" s="118"/>
    </row>
    <row r="188" spans="2:15" x14ac:dyDescent="0.25">
      <c r="B188" s="118" t="s">
        <v>73</v>
      </c>
      <c r="C188" s="118" t="s">
        <v>481</v>
      </c>
      <c r="D188" s="127">
        <v>44702</v>
      </c>
      <c r="E188" s="118" t="s">
        <v>338</v>
      </c>
      <c r="F188" s="123">
        <v>374.55</v>
      </c>
      <c r="G188" s="123">
        <v>114.54128440366972</v>
      </c>
      <c r="H188" s="118" t="s">
        <v>339</v>
      </c>
      <c r="I188" s="119"/>
      <c r="J188" s="127">
        <f t="shared" si="2"/>
        <v>44592</v>
      </c>
      <c r="K18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88" s="106" t="s">
        <v>321</v>
      </c>
      <c r="M188" s="106" t="s">
        <v>1122</v>
      </c>
      <c r="N188" s="106" t="s">
        <v>4</v>
      </c>
      <c r="O188" s="118"/>
    </row>
    <row r="189" spans="2:15" x14ac:dyDescent="0.25">
      <c r="B189" s="118" t="s">
        <v>73</v>
      </c>
      <c r="C189" s="118" t="s">
        <v>482</v>
      </c>
      <c r="D189" s="127">
        <v>44612</v>
      </c>
      <c r="E189" s="118" t="s">
        <v>338</v>
      </c>
      <c r="F189" s="123">
        <v>749.89200000000005</v>
      </c>
      <c r="G189" s="123">
        <v>229.32477064220186</v>
      </c>
      <c r="H189" s="118" t="s">
        <v>339</v>
      </c>
      <c r="I189" s="119"/>
      <c r="J189" s="127">
        <f t="shared" si="2"/>
        <v>44592</v>
      </c>
      <c r="K18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89" s="106" t="s">
        <v>321</v>
      </c>
      <c r="M189" s="106" t="s">
        <v>1122</v>
      </c>
      <c r="N189" s="106" t="s">
        <v>4</v>
      </c>
      <c r="O189" s="118"/>
    </row>
    <row r="190" spans="2:15" x14ac:dyDescent="0.25">
      <c r="B190" s="118" t="s">
        <v>73</v>
      </c>
      <c r="C190" s="118" t="s">
        <v>483</v>
      </c>
      <c r="D190" s="127">
        <v>44612</v>
      </c>
      <c r="E190" s="118" t="s">
        <v>338</v>
      </c>
      <c r="F190" s="123">
        <v>2086.8650000000002</v>
      </c>
      <c r="G190" s="123">
        <v>638.18501529051991</v>
      </c>
      <c r="H190" s="118" t="s">
        <v>339</v>
      </c>
      <c r="I190" s="119"/>
      <c r="J190" s="127">
        <f t="shared" si="2"/>
        <v>44592</v>
      </c>
      <c r="K19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90" s="106" t="s">
        <v>321</v>
      </c>
      <c r="M190" s="106" t="s">
        <v>1122</v>
      </c>
      <c r="N190" s="106" t="s">
        <v>4</v>
      </c>
      <c r="O190" s="118"/>
    </row>
    <row r="191" spans="2:15" x14ac:dyDescent="0.25">
      <c r="B191" s="118" t="s">
        <v>73</v>
      </c>
      <c r="C191" s="118" t="s">
        <v>367</v>
      </c>
      <c r="D191" s="127">
        <v>44612</v>
      </c>
      <c r="E191" s="118" t="s">
        <v>338</v>
      </c>
      <c r="F191" s="123">
        <v>689.7</v>
      </c>
      <c r="G191" s="123">
        <v>210.91743119266056</v>
      </c>
      <c r="H191" s="118" t="s">
        <v>339</v>
      </c>
      <c r="I191" s="119"/>
      <c r="J191" s="127">
        <f t="shared" si="2"/>
        <v>44592</v>
      </c>
      <c r="K19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91" s="106" t="s">
        <v>321</v>
      </c>
      <c r="M191" s="106" t="s">
        <v>1122</v>
      </c>
      <c r="N191" s="106" t="s">
        <v>4</v>
      </c>
      <c r="O191" s="118"/>
    </row>
    <row r="192" spans="2:15" x14ac:dyDescent="0.25">
      <c r="B192" s="118" t="s">
        <v>73</v>
      </c>
      <c r="C192" s="118" t="s">
        <v>484</v>
      </c>
      <c r="D192" s="127">
        <v>44672</v>
      </c>
      <c r="E192" s="118" t="s">
        <v>338</v>
      </c>
      <c r="F192" s="123">
        <v>181.08750000000001</v>
      </c>
      <c r="G192" s="123">
        <v>55.378440366972477</v>
      </c>
      <c r="H192" s="118" t="s">
        <v>339</v>
      </c>
      <c r="I192" s="119"/>
      <c r="J192" s="127">
        <f t="shared" si="2"/>
        <v>44592</v>
      </c>
      <c r="K19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2" s="106" t="s">
        <v>321</v>
      </c>
      <c r="M192" s="106" t="s">
        <v>1122</v>
      </c>
      <c r="N192" s="106" t="s">
        <v>4</v>
      </c>
      <c r="O192" s="118"/>
    </row>
    <row r="193" spans="2:15" x14ac:dyDescent="0.25">
      <c r="B193" s="118" t="s">
        <v>73</v>
      </c>
      <c r="C193" s="118" t="s">
        <v>435</v>
      </c>
      <c r="D193" s="127">
        <v>44732</v>
      </c>
      <c r="E193" s="118" t="s">
        <v>338</v>
      </c>
      <c r="F193" s="123">
        <v>134.75</v>
      </c>
      <c r="G193" s="123">
        <v>41.207951070336392</v>
      </c>
      <c r="H193" s="118" t="s">
        <v>339</v>
      </c>
      <c r="I193" s="119"/>
      <c r="J193" s="127">
        <f t="shared" si="2"/>
        <v>44592</v>
      </c>
      <c r="K19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3" s="106" t="s">
        <v>321</v>
      </c>
      <c r="M193" s="106" t="s">
        <v>1122</v>
      </c>
      <c r="N193" s="106" t="s">
        <v>4</v>
      </c>
      <c r="O193" s="118"/>
    </row>
    <row r="194" spans="2:15" x14ac:dyDescent="0.25">
      <c r="B194" s="118" t="s">
        <v>73</v>
      </c>
      <c r="C194" s="118" t="s">
        <v>376</v>
      </c>
      <c r="D194" s="127">
        <v>44612</v>
      </c>
      <c r="E194" s="118" t="s">
        <v>338</v>
      </c>
      <c r="F194" s="123">
        <v>648.3125</v>
      </c>
      <c r="G194" s="123">
        <v>198.26070336391436</v>
      </c>
      <c r="H194" s="118" t="s">
        <v>339</v>
      </c>
      <c r="I194" s="119"/>
      <c r="J194" s="127">
        <f t="shared" si="2"/>
        <v>44592</v>
      </c>
      <c r="K19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94" s="106" t="s">
        <v>321</v>
      </c>
      <c r="M194" s="106" t="s">
        <v>1122</v>
      </c>
      <c r="N194" s="106" t="s">
        <v>4</v>
      </c>
      <c r="O194" s="118"/>
    </row>
    <row r="195" spans="2:15" x14ac:dyDescent="0.25">
      <c r="B195" s="118" t="s">
        <v>73</v>
      </c>
      <c r="C195" s="118" t="s">
        <v>485</v>
      </c>
      <c r="D195" s="127">
        <v>44702</v>
      </c>
      <c r="E195" s="118" t="s">
        <v>338</v>
      </c>
      <c r="F195" s="123">
        <v>194.70000000000002</v>
      </c>
      <c r="G195" s="123">
        <v>59.541284403669728</v>
      </c>
      <c r="H195" s="118" t="s">
        <v>339</v>
      </c>
      <c r="I195" s="119"/>
      <c r="J195" s="127">
        <f t="shared" si="2"/>
        <v>44592</v>
      </c>
      <c r="K19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5" s="106" t="s">
        <v>321</v>
      </c>
      <c r="M195" s="106" t="s">
        <v>1122</v>
      </c>
      <c r="N195" s="106" t="s">
        <v>4</v>
      </c>
      <c r="O195" s="118"/>
    </row>
    <row r="196" spans="2:15" x14ac:dyDescent="0.25">
      <c r="B196" s="118" t="s">
        <v>73</v>
      </c>
      <c r="C196" s="118" t="s">
        <v>377</v>
      </c>
      <c r="D196" s="127">
        <v>44642</v>
      </c>
      <c r="E196" s="118" t="s">
        <v>338</v>
      </c>
      <c r="F196" s="123">
        <v>157.89620000000002</v>
      </c>
      <c r="G196" s="123">
        <v>48.286299694189609</v>
      </c>
      <c r="H196" s="118" t="s">
        <v>339</v>
      </c>
      <c r="I196" s="119"/>
      <c r="J196" s="127">
        <f t="shared" ref="J196:J259" si="3">$J$1</f>
        <v>44592</v>
      </c>
      <c r="K19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96" s="106" t="s">
        <v>321</v>
      </c>
      <c r="M196" s="106" t="s">
        <v>1122</v>
      </c>
      <c r="N196" s="106" t="s">
        <v>4</v>
      </c>
      <c r="O196" s="118"/>
    </row>
    <row r="197" spans="2:15" x14ac:dyDescent="0.25">
      <c r="B197" s="118" t="s">
        <v>73</v>
      </c>
      <c r="C197" s="118" t="s">
        <v>378</v>
      </c>
      <c r="D197" s="127">
        <v>44672</v>
      </c>
      <c r="E197" s="118" t="s">
        <v>338</v>
      </c>
      <c r="F197" s="123">
        <v>120.72500000000001</v>
      </c>
      <c r="G197" s="123">
        <v>36.918960244648318</v>
      </c>
      <c r="H197" s="118" t="s">
        <v>339</v>
      </c>
      <c r="I197" s="119"/>
      <c r="J197" s="127">
        <f t="shared" si="3"/>
        <v>44592</v>
      </c>
      <c r="K19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7" s="106" t="s">
        <v>321</v>
      </c>
      <c r="M197" s="106" t="s">
        <v>1122</v>
      </c>
      <c r="N197" s="106" t="s">
        <v>4</v>
      </c>
      <c r="O197" s="118"/>
    </row>
    <row r="198" spans="2:15" x14ac:dyDescent="0.25">
      <c r="B198" s="118" t="s">
        <v>73</v>
      </c>
      <c r="C198" s="118" t="s">
        <v>486</v>
      </c>
      <c r="D198" s="127">
        <v>44702</v>
      </c>
      <c r="E198" s="118" t="s">
        <v>338</v>
      </c>
      <c r="F198" s="123">
        <v>129.80000000000001</v>
      </c>
      <c r="G198" s="123">
        <v>39.694189602446485</v>
      </c>
      <c r="H198" s="118" t="s">
        <v>339</v>
      </c>
      <c r="I198" s="119"/>
      <c r="J198" s="127">
        <f t="shared" si="3"/>
        <v>44592</v>
      </c>
      <c r="K19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8" s="106" t="s">
        <v>321</v>
      </c>
      <c r="M198" s="106" t="s">
        <v>1122</v>
      </c>
      <c r="N198" s="106" t="s">
        <v>4</v>
      </c>
      <c r="O198" s="118"/>
    </row>
    <row r="199" spans="2:15" x14ac:dyDescent="0.25">
      <c r="B199" s="118" t="s">
        <v>73</v>
      </c>
      <c r="C199" s="118" t="s">
        <v>379</v>
      </c>
      <c r="D199" s="127">
        <v>44732</v>
      </c>
      <c r="E199" s="118" t="s">
        <v>338</v>
      </c>
      <c r="F199" s="123">
        <v>80.483700000000013</v>
      </c>
      <c r="G199" s="123">
        <v>24.612752293577987</v>
      </c>
      <c r="H199" s="118" t="s">
        <v>339</v>
      </c>
      <c r="I199" s="119"/>
      <c r="J199" s="127">
        <f t="shared" si="3"/>
        <v>44592</v>
      </c>
      <c r="K19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9" s="106" t="s">
        <v>321</v>
      </c>
      <c r="M199" s="106" t="s">
        <v>1122</v>
      </c>
      <c r="N199" s="106" t="s">
        <v>4</v>
      </c>
      <c r="O199" s="118"/>
    </row>
    <row r="200" spans="2:15" x14ac:dyDescent="0.25">
      <c r="B200" s="118" t="s">
        <v>73</v>
      </c>
      <c r="C200" s="118" t="s">
        <v>487</v>
      </c>
      <c r="D200" s="127">
        <v>44672</v>
      </c>
      <c r="E200" s="118" t="s">
        <v>338</v>
      </c>
      <c r="F200" s="123">
        <v>96.800000000000011</v>
      </c>
      <c r="G200" s="123">
        <v>29.602446483180433</v>
      </c>
      <c r="H200" s="118" t="s">
        <v>339</v>
      </c>
      <c r="I200" s="119"/>
      <c r="J200" s="127">
        <f t="shared" si="3"/>
        <v>44592</v>
      </c>
      <c r="K20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0" s="106" t="s">
        <v>321</v>
      </c>
      <c r="M200" s="106" t="s">
        <v>1122</v>
      </c>
      <c r="N200" s="106" t="s">
        <v>4</v>
      </c>
      <c r="O200" s="118"/>
    </row>
    <row r="201" spans="2:15" x14ac:dyDescent="0.25">
      <c r="B201" s="118" t="s">
        <v>73</v>
      </c>
      <c r="C201" s="118" t="s">
        <v>488</v>
      </c>
      <c r="D201" s="127">
        <v>44612</v>
      </c>
      <c r="E201" s="118" t="s">
        <v>338</v>
      </c>
      <c r="F201" s="123">
        <v>147.33179999999999</v>
      </c>
      <c r="G201" s="123">
        <v>45.055596330275222</v>
      </c>
      <c r="H201" s="118" t="s">
        <v>339</v>
      </c>
      <c r="I201" s="119"/>
      <c r="J201" s="127">
        <f t="shared" si="3"/>
        <v>44592</v>
      </c>
      <c r="K20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201" s="106" t="s">
        <v>321</v>
      </c>
      <c r="M201" s="106" t="s">
        <v>1122</v>
      </c>
      <c r="N201" s="106" t="s">
        <v>4</v>
      </c>
      <c r="O201" s="118"/>
    </row>
    <row r="202" spans="2:15" x14ac:dyDescent="0.25">
      <c r="B202" s="118" t="s">
        <v>73</v>
      </c>
      <c r="C202" s="118" t="s">
        <v>384</v>
      </c>
      <c r="D202" s="127">
        <v>44642</v>
      </c>
      <c r="E202" s="118" t="s">
        <v>338</v>
      </c>
      <c r="F202" s="123">
        <v>91.437500000000014</v>
      </c>
      <c r="G202" s="123">
        <v>27.962538226299699</v>
      </c>
      <c r="H202" s="118" t="s">
        <v>339</v>
      </c>
      <c r="I202" s="119"/>
      <c r="J202" s="127">
        <f t="shared" si="3"/>
        <v>44592</v>
      </c>
      <c r="K20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202" s="106" t="s">
        <v>321</v>
      </c>
      <c r="M202" s="106" t="s">
        <v>1122</v>
      </c>
      <c r="N202" s="106" t="s">
        <v>4</v>
      </c>
      <c r="O202" s="118"/>
    </row>
    <row r="203" spans="2:15" x14ac:dyDescent="0.25">
      <c r="B203" s="118" t="s">
        <v>73</v>
      </c>
      <c r="C203" s="118" t="s">
        <v>388</v>
      </c>
      <c r="D203" s="127">
        <v>44612</v>
      </c>
      <c r="E203" s="118" t="s">
        <v>338</v>
      </c>
      <c r="F203" s="123">
        <v>1713.2500000000002</v>
      </c>
      <c r="G203" s="123">
        <v>523.92966360856281</v>
      </c>
      <c r="H203" s="118" t="s">
        <v>339</v>
      </c>
      <c r="I203" s="119"/>
      <c r="J203" s="127">
        <f t="shared" si="3"/>
        <v>44592</v>
      </c>
      <c r="K20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203" s="106" t="s">
        <v>321</v>
      </c>
      <c r="M203" s="106" t="s">
        <v>1122</v>
      </c>
      <c r="N203" s="106" t="s">
        <v>4</v>
      </c>
      <c r="O203" s="118"/>
    </row>
    <row r="204" spans="2:15" x14ac:dyDescent="0.25">
      <c r="B204" s="118" t="s">
        <v>73</v>
      </c>
      <c r="C204" s="118" t="s">
        <v>388</v>
      </c>
      <c r="D204" s="127">
        <v>44612</v>
      </c>
      <c r="E204" s="118" t="s">
        <v>338</v>
      </c>
      <c r="F204" s="123">
        <v>1093.95</v>
      </c>
      <c r="G204" s="123">
        <v>334.54128440366975</v>
      </c>
      <c r="H204" s="118" t="s">
        <v>339</v>
      </c>
      <c r="I204" s="119"/>
      <c r="J204" s="127">
        <f t="shared" si="3"/>
        <v>44592</v>
      </c>
      <c r="K20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204" s="106" t="s">
        <v>321</v>
      </c>
      <c r="M204" s="106" t="s">
        <v>1122</v>
      </c>
      <c r="N204" s="106" t="s">
        <v>4</v>
      </c>
      <c r="O204" s="118"/>
    </row>
    <row r="205" spans="2:15" x14ac:dyDescent="0.25">
      <c r="B205" s="118" t="s">
        <v>73</v>
      </c>
      <c r="C205" s="118" t="s">
        <v>389</v>
      </c>
      <c r="D205" s="127">
        <v>44612</v>
      </c>
      <c r="E205" s="118" t="s">
        <v>338</v>
      </c>
      <c r="F205" s="123">
        <v>470.2269</v>
      </c>
      <c r="G205" s="123">
        <v>143.80027522935779</v>
      </c>
      <c r="H205" s="118" t="s">
        <v>339</v>
      </c>
      <c r="I205" s="119"/>
      <c r="J205" s="127">
        <f t="shared" si="3"/>
        <v>44592</v>
      </c>
      <c r="K20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205" s="106" t="s">
        <v>321</v>
      </c>
      <c r="M205" s="106" t="s">
        <v>1122</v>
      </c>
      <c r="N205" s="106" t="s">
        <v>4</v>
      </c>
      <c r="O205" s="118"/>
    </row>
    <row r="206" spans="2:15" x14ac:dyDescent="0.25">
      <c r="B206" s="118" t="s">
        <v>73</v>
      </c>
      <c r="C206" s="118" t="s">
        <v>489</v>
      </c>
      <c r="D206" s="127">
        <v>44702</v>
      </c>
      <c r="E206" s="118" t="s">
        <v>338</v>
      </c>
      <c r="F206" s="123">
        <v>78.375</v>
      </c>
      <c r="G206" s="123">
        <v>23.967889908256879</v>
      </c>
      <c r="H206" s="118" t="s">
        <v>339</v>
      </c>
      <c r="I206" s="119"/>
      <c r="J206" s="127">
        <f t="shared" si="3"/>
        <v>44592</v>
      </c>
      <c r="K20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6" s="106" t="s">
        <v>321</v>
      </c>
      <c r="M206" s="106" t="s">
        <v>1122</v>
      </c>
      <c r="N206" s="106" t="s">
        <v>4</v>
      </c>
      <c r="O206" s="118"/>
    </row>
    <row r="207" spans="2:15" x14ac:dyDescent="0.25">
      <c r="B207" s="118" t="s">
        <v>73</v>
      </c>
      <c r="C207" s="118" t="s">
        <v>490</v>
      </c>
      <c r="D207" s="127">
        <v>44702</v>
      </c>
      <c r="E207" s="118" t="s">
        <v>338</v>
      </c>
      <c r="F207" s="123">
        <v>115.1337</v>
      </c>
      <c r="G207" s="123">
        <v>35.209082568807339</v>
      </c>
      <c r="H207" s="118" t="s">
        <v>339</v>
      </c>
      <c r="I207" s="119"/>
      <c r="J207" s="127">
        <f t="shared" si="3"/>
        <v>44592</v>
      </c>
      <c r="K20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7" s="106" t="s">
        <v>321</v>
      </c>
      <c r="M207" s="106" t="s">
        <v>1122</v>
      </c>
      <c r="N207" s="106" t="s">
        <v>4</v>
      </c>
      <c r="O207" s="118"/>
    </row>
    <row r="208" spans="2:15" x14ac:dyDescent="0.25">
      <c r="B208" s="118" t="s">
        <v>73</v>
      </c>
      <c r="C208" s="118" t="s">
        <v>491</v>
      </c>
      <c r="D208" s="127">
        <v>44612</v>
      </c>
      <c r="E208" s="118" t="s">
        <v>338</v>
      </c>
      <c r="F208" s="123">
        <v>40.241300000000003</v>
      </c>
      <c r="G208" s="123">
        <v>12.306207951070338</v>
      </c>
      <c r="H208" s="118" t="s">
        <v>339</v>
      </c>
      <c r="I208" s="119"/>
      <c r="J208" s="127">
        <f t="shared" si="3"/>
        <v>44592</v>
      </c>
      <c r="K20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208" s="106" t="s">
        <v>321</v>
      </c>
      <c r="M208" s="106" t="s">
        <v>1122</v>
      </c>
      <c r="N208" s="106" t="s">
        <v>4</v>
      </c>
      <c r="O208" s="118"/>
    </row>
    <row r="209" spans="2:15" x14ac:dyDescent="0.25">
      <c r="B209" s="118" t="s">
        <v>73</v>
      </c>
      <c r="C209" s="118" t="s">
        <v>492</v>
      </c>
      <c r="D209" s="127">
        <v>44702</v>
      </c>
      <c r="E209" s="118" t="s">
        <v>338</v>
      </c>
      <c r="F209" s="123">
        <v>141.6481</v>
      </c>
      <c r="G209" s="123">
        <v>43.317461773700309</v>
      </c>
      <c r="H209" s="118" t="s">
        <v>339</v>
      </c>
      <c r="I209" s="119"/>
      <c r="J209" s="127">
        <f t="shared" si="3"/>
        <v>44592</v>
      </c>
      <c r="K20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9" s="106" t="s">
        <v>321</v>
      </c>
      <c r="M209" s="106" t="s">
        <v>1122</v>
      </c>
      <c r="N209" s="106" t="s">
        <v>4</v>
      </c>
      <c r="O209" s="118"/>
    </row>
    <row r="210" spans="2:15" x14ac:dyDescent="0.25">
      <c r="B210" s="118" t="s">
        <v>73</v>
      </c>
      <c r="C210" s="118" t="s">
        <v>493</v>
      </c>
      <c r="D210" s="127">
        <v>44612</v>
      </c>
      <c r="E210" s="118" t="s">
        <v>338</v>
      </c>
      <c r="F210" s="123">
        <v>86.166300000000007</v>
      </c>
      <c r="G210" s="123">
        <v>26.350550458715599</v>
      </c>
      <c r="H210" s="118" t="s">
        <v>339</v>
      </c>
      <c r="I210" s="119"/>
      <c r="J210" s="127">
        <f t="shared" si="3"/>
        <v>44592</v>
      </c>
      <c r="K21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210" s="106" t="s">
        <v>321</v>
      </c>
      <c r="M210" s="106" t="s">
        <v>1122</v>
      </c>
      <c r="N210" s="106" t="s">
        <v>4</v>
      </c>
      <c r="O210" s="118"/>
    </row>
    <row r="211" spans="2:15" x14ac:dyDescent="0.25">
      <c r="B211" s="118" t="s">
        <v>73</v>
      </c>
      <c r="C211" s="118" t="s">
        <v>444</v>
      </c>
      <c r="D211" s="127">
        <v>44642</v>
      </c>
      <c r="E211" s="118" t="s">
        <v>338</v>
      </c>
      <c r="F211" s="123">
        <v>996.93000000000006</v>
      </c>
      <c r="G211" s="123">
        <v>304.87155963302752</v>
      </c>
      <c r="H211" s="118" t="s">
        <v>339</v>
      </c>
      <c r="I211" s="119"/>
      <c r="J211" s="127">
        <f t="shared" si="3"/>
        <v>44592</v>
      </c>
      <c r="K21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211" s="106" t="s">
        <v>321</v>
      </c>
      <c r="M211" s="106" t="s">
        <v>1122</v>
      </c>
      <c r="N211" s="106" t="s">
        <v>4</v>
      </c>
      <c r="O211" s="118"/>
    </row>
    <row r="212" spans="2:15" x14ac:dyDescent="0.25">
      <c r="B212" s="118" t="s">
        <v>73</v>
      </c>
      <c r="C212" s="118" t="s">
        <v>448</v>
      </c>
      <c r="D212" s="127">
        <v>44672</v>
      </c>
      <c r="E212" s="118" t="s">
        <v>338</v>
      </c>
      <c r="F212" s="123">
        <v>93.546200000000013</v>
      </c>
      <c r="G212" s="123">
        <v>28.6074006116208</v>
      </c>
      <c r="H212" s="118" t="s">
        <v>339</v>
      </c>
      <c r="I212" s="119"/>
      <c r="J212" s="127">
        <f t="shared" si="3"/>
        <v>44592</v>
      </c>
      <c r="K21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12" s="106" t="s">
        <v>321</v>
      </c>
      <c r="M212" s="106" t="s">
        <v>1122</v>
      </c>
      <c r="N212" s="106" t="s">
        <v>4</v>
      </c>
      <c r="O212" s="118"/>
    </row>
    <row r="213" spans="2:15" x14ac:dyDescent="0.25">
      <c r="B213" s="118" t="s">
        <v>73</v>
      </c>
      <c r="C213" s="118" t="s">
        <v>391</v>
      </c>
      <c r="D213" s="127">
        <v>44612</v>
      </c>
      <c r="E213" s="118" t="s">
        <v>338</v>
      </c>
      <c r="F213" s="123">
        <v>1959.232</v>
      </c>
      <c r="G213" s="123">
        <v>599.15351681957191</v>
      </c>
      <c r="H213" s="118" t="s">
        <v>339</v>
      </c>
      <c r="I213" s="119"/>
      <c r="J213" s="127">
        <f t="shared" si="3"/>
        <v>44592</v>
      </c>
      <c r="K21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213" s="106" t="s">
        <v>321</v>
      </c>
      <c r="M213" s="106" t="s">
        <v>1122</v>
      </c>
      <c r="N213" s="106" t="s">
        <v>4</v>
      </c>
      <c r="O213" s="118"/>
    </row>
    <row r="214" spans="2:15" x14ac:dyDescent="0.25">
      <c r="B214" s="118" t="s">
        <v>73</v>
      </c>
      <c r="C214" s="118" t="s">
        <v>392</v>
      </c>
      <c r="D214" s="127">
        <v>44612</v>
      </c>
      <c r="E214" s="118" t="s">
        <v>338</v>
      </c>
      <c r="F214" s="123">
        <v>1233.9250000000002</v>
      </c>
      <c r="G214" s="123">
        <v>377.34709480122331</v>
      </c>
      <c r="H214" s="118" t="s">
        <v>339</v>
      </c>
      <c r="I214" s="119"/>
      <c r="J214" s="127">
        <f t="shared" si="3"/>
        <v>44592</v>
      </c>
      <c r="K21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214" s="106" t="s">
        <v>321</v>
      </c>
      <c r="M214" s="106" t="s">
        <v>1122</v>
      </c>
      <c r="N214" s="106" t="s">
        <v>4</v>
      </c>
      <c r="O214" s="118"/>
    </row>
    <row r="215" spans="2:15" x14ac:dyDescent="0.25">
      <c r="B215" s="118" t="s">
        <v>73</v>
      </c>
      <c r="C215" s="118" t="s">
        <v>494</v>
      </c>
      <c r="D215" s="127">
        <v>44672</v>
      </c>
      <c r="E215" s="118" t="s">
        <v>338</v>
      </c>
      <c r="F215" s="123">
        <v>86.166300000000007</v>
      </c>
      <c r="G215" s="123">
        <v>26.350550458715599</v>
      </c>
      <c r="H215" s="118" t="s">
        <v>339</v>
      </c>
      <c r="I215" s="119"/>
      <c r="J215" s="127">
        <f t="shared" si="3"/>
        <v>44592</v>
      </c>
      <c r="K21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15" s="106" t="s">
        <v>321</v>
      </c>
      <c r="M215" s="106" t="s">
        <v>1122</v>
      </c>
      <c r="N215" s="106" t="s">
        <v>4</v>
      </c>
      <c r="O215" s="118"/>
    </row>
    <row r="216" spans="2:15" x14ac:dyDescent="0.25">
      <c r="B216" s="118" t="s">
        <v>73</v>
      </c>
      <c r="C216" s="118" t="s">
        <v>495</v>
      </c>
      <c r="D216" s="127">
        <v>44702</v>
      </c>
      <c r="E216" s="118" t="s">
        <v>338</v>
      </c>
      <c r="F216" s="123">
        <v>51.7913</v>
      </c>
      <c r="G216" s="123">
        <v>15.838318042813455</v>
      </c>
      <c r="H216" s="118" t="s">
        <v>339</v>
      </c>
      <c r="I216" s="119"/>
      <c r="J216" s="127">
        <f t="shared" si="3"/>
        <v>44592</v>
      </c>
      <c r="K21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16" s="106" t="s">
        <v>321</v>
      </c>
      <c r="M216" s="106" t="s">
        <v>1122</v>
      </c>
      <c r="N216" s="106" t="s">
        <v>4</v>
      </c>
      <c r="O216" s="118"/>
    </row>
    <row r="217" spans="2:15" x14ac:dyDescent="0.25">
      <c r="B217" s="118" t="s">
        <v>73</v>
      </c>
      <c r="C217" s="118" t="s">
        <v>393</v>
      </c>
      <c r="D217" s="127">
        <v>44612</v>
      </c>
      <c r="E217" s="118" t="s">
        <v>338</v>
      </c>
      <c r="F217" s="123">
        <v>65.3125</v>
      </c>
      <c r="G217" s="123">
        <v>19.973241590214066</v>
      </c>
      <c r="H217" s="118" t="s">
        <v>339</v>
      </c>
      <c r="I217" s="119"/>
      <c r="J217" s="127">
        <f t="shared" si="3"/>
        <v>44592</v>
      </c>
      <c r="K21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217" s="106" t="s">
        <v>321</v>
      </c>
      <c r="M217" s="106" t="s">
        <v>1122</v>
      </c>
      <c r="N217" s="106" t="s">
        <v>4</v>
      </c>
      <c r="O217" s="118"/>
    </row>
    <row r="218" spans="2:15" x14ac:dyDescent="0.25">
      <c r="B218" s="118" t="s">
        <v>73</v>
      </c>
      <c r="C218" s="118" t="s">
        <v>395</v>
      </c>
      <c r="D218" s="127">
        <v>44702</v>
      </c>
      <c r="E218" s="118" t="s">
        <v>338</v>
      </c>
      <c r="F218" s="123">
        <v>267.57500000000005</v>
      </c>
      <c r="G218" s="123">
        <v>81.827217125382276</v>
      </c>
      <c r="H218" s="118" t="s">
        <v>339</v>
      </c>
      <c r="I218" s="119"/>
      <c r="J218" s="127">
        <f t="shared" si="3"/>
        <v>44592</v>
      </c>
      <c r="K21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18" s="106" t="s">
        <v>321</v>
      </c>
      <c r="M218" s="106" t="s">
        <v>1122</v>
      </c>
      <c r="N218" s="106" t="s">
        <v>4</v>
      </c>
      <c r="O218" s="118"/>
    </row>
    <row r="219" spans="2:15" x14ac:dyDescent="0.25">
      <c r="B219" s="118" t="s">
        <v>73</v>
      </c>
      <c r="C219" s="118" t="s">
        <v>496</v>
      </c>
      <c r="D219" s="127">
        <v>44672</v>
      </c>
      <c r="E219" s="118" t="s">
        <v>338</v>
      </c>
      <c r="F219" s="123">
        <v>79.75</v>
      </c>
      <c r="G219" s="123">
        <v>24.388379204892967</v>
      </c>
      <c r="H219" s="118" t="s">
        <v>339</v>
      </c>
      <c r="I219" s="119"/>
      <c r="J219" s="127">
        <f t="shared" si="3"/>
        <v>44592</v>
      </c>
      <c r="K21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19" s="106" t="s">
        <v>321</v>
      </c>
      <c r="M219" s="106" t="s">
        <v>1122</v>
      </c>
      <c r="N219" s="106" t="s">
        <v>4</v>
      </c>
      <c r="O219" s="118"/>
    </row>
    <row r="220" spans="2:15" x14ac:dyDescent="0.25">
      <c r="B220" s="118" t="s">
        <v>73</v>
      </c>
      <c r="C220" s="118" t="s">
        <v>497</v>
      </c>
      <c r="D220" s="127">
        <v>44702</v>
      </c>
      <c r="E220" s="118" t="s">
        <v>338</v>
      </c>
      <c r="F220" s="123">
        <v>61.4163</v>
      </c>
      <c r="G220" s="123">
        <v>18.781743119266054</v>
      </c>
      <c r="H220" s="118" t="s">
        <v>339</v>
      </c>
      <c r="I220" s="119"/>
      <c r="J220" s="127">
        <f t="shared" si="3"/>
        <v>44592</v>
      </c>
      <c r="K22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20" s="106" t="s">
        <v>321</v>
      </c>
      <c r="M220" s="106" t="s">
        <v>1122</v>
      </c>
      <c r="N220" s="106" t="s">
        <v>4</v>
      </c>
      <c r="O220" s="118"/>
    </row>
    <row r="221" spans="2:15" x14ac:dyDescent="0.25">
      <c r="B221" s="118" t="s">
        <v>73</v>
      </c>
      <c r="C221" s="118" t="s">
        <v>498</v>
      </c>
      <c r="D221" s="127">
        <v>44612</v>
      </c>
      <c r="E221" s="118" t="s">
        <v>338</v>
      </c>
      <c r="F221" s="123">
        <v>163.07500000000002</v>
      </c>
      <c r="G221" s="123">
        <v>49.870030581039764</v>
      </c>
      <c r="H221" s="118" t="s">
        <v>339</v>
      </c>
      <c r="I221" s="119"/>
      <c r="J221" s="127">
        <f t="shared" si="3"/>
        <v>44592</v>
      </c>
      <c r="K22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221" s="106" t="s">
        <v>321</v>
      </c>
      <c r="M221" s="106" t="s">
        <v>1122</v>
      </c>
      <c r="N221" s="106" t="s">
        <v>4</v>
      </c>
      <c r="O221" s="118"/>
    </row>
    <row r="222" spans="2:15" x14ac:dyDescent="0.25">
      <c r="B222" s="118" t="s">
        <v>73</v>
      </c>
      <c r="C222" s="118" t="s">
        <v>499</v>
      </c>
      <c r="D222" s="127">
        <v>44612</v>
      </c>
      <c r="E222" s="118" t="s">
        <v>338</v>
      </c>
      <c r="F222" s="123">
        <v>303.05</v>
      </c>
      <c r="G222" s="123">
        <v>92.675840978593271</v>
      </c>
      <c r="H222" s="118" t="s">
        <v>339</v>
      </c>
      <c r="I222" s="119"/>
      <c r="J222" s="127">
        <f t="shared" si="3"/>
        <v>44592</v>
      </c>
      <c r="K22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222" s="106" t="s">
        <v>321</v>
      </c>
      <c r="M222" s="106" t="s">
        <v>1122</v>
      </c>
      <c r="N222" s="106" t="s">
        <v>4</v>
      </c>
      <c r="O222" s="118"/>
    </row>
    <row r="223" spans="2:15" x14ac:dyDescent="0.25">
      <c r="B223" s="118" t="s">
        <v>73</v>
      </c>
      <c r="C223" s="118" t="s">
        <v>500</v>
      </c>
      <c r="D223" s="127">
        <v>44612</v>
      </c>
      <c r="E223" s="118" t="s">
        <v>338</v>
      </c>
      <c r="F223" s="123">
        <v>258.11500000000001</v>
      </c>
      <c r="G223" s="123">
        <v>78.934250764525999</v>
      </c>
      <c r="H223" s="118" t="s">
        <v>339</v>
      </c>
      <c r="I223" s="119"/>
      <c r="J223" s="127">
        <f t="shared" si="3"/>
        <v>44592</v>
      </c>
      <c r="K22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223" s="106" t="s">
        <v>321</v>
      </c>
      <c r="M223" s="106" t="s">
        <v>1122</v>
      </c>
      <c r="N223" s="106" t="s">
        <v>4</v>
      </c>
      <c r="O223" s="118"/>
    </row>
    <row r="224" spans="2:15" x14ac:dyDescent="0.25">
      <c r="B224" s="118" t="s">
        <v>73</v>
      </c>
      <c r="C224" s="118" t="s">
        <v>450</v>
      </c>
      <c r="D224" s="127">
        <v>44612</v>
      </c>
      <c r="E224" s="118" t="s">
        <v>338</v>
      </c>
      <c r="F224" s="123">
        <v>529.29250000000002</v>
      </c>
      <c r="G224" s="123">
        <v>161.8631498470948</v>
      </c>
      <c r="H224" s="118" t="s">
        <v>339</v>
      </c>
      <c r="I224" s="119"/>
      <c r="J224" s="127">
        <f t="shared" si="3"/>
        <v>44592</v>
      </c>
      <c r="K22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224" s="106" t="s">
        <v>321</v>
      </c>
      <c r="M224" s="106" t="s">
        <v>1122</v>
      </c>
      <c r="N224" s="106" t="s">
        <v>4</v>
      </c>
      <c r="O224" s="118"/>
    </row>
    <row r="225" spans="2:15" x14ac:dyDescent="0.25">
      <c r="B225" s="118" t="s">
        <v>73</v>
      </c>
      <c r="C225" s="118" t="s">
        <v>501</v>
      </c>
      <c r="D225" s="127">
        <v>44642</v>
      </c>
      <c r="E225" s="118" t="s">
        <v>338</v>
      </c>
      <c r="F225" s="123">
        <v>488.48250000000002</v>
      </c>
      <c r="G225" s="123">
        <v>149.38302752293578</v>
      </c>
      <c r="H225" s="118" t="s">
        <v>339</v>
      </c>
      <c r="I225" s="119"/>
      <c r="J225" s="127">
        <f t="shared" si="3"/>
        <v>44592</v>
      </c>
      <c r="K22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225" s="106" t="s">
        <v>321</v>
      </c>
      <c r="M225" s="106" t="s">
        <v>1122</v>
      </c>
      <c r="N225" s="106" t="s">
        <v>4</v>
      </c>
      <c r="O225" s="118"/>
    </row>
    <row r="226" spans="2:15" x14ac:dyDescent="0.25">
      <c r="B226" s="118" t="s">
        <v>73</v>
      </c>
      <c r="C226" s="118" t="s">
        <v>502</v>
      </c>
      <c r="D226" s="127">
        <v>44702</v>
      </c>
      <c r="E226" s="118" t="s">
        <v>338</v>
      </c>
      <c r="F226" s="123">
        <v>129.9375</v>
      </c>
      <c r="G226" s="123">
        <v>39.736238532110093</v>
      </c>
      <c r="H226" s="118" t="s">
        <v>339</v>
      </c>
      <c r="I226" s="119"/>
      <c r="J226" s="127">
        <f t="shared" si="3"/>
        <v>44592</v>
      </c>
      <c r="K22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26" s="106" t="s">
        <v>321</v>
      </c>
      <c r="M226" s="106" t="s">
        <v>1122</v>
      </c>
      <c r="N226" s="106" t="s">
        <v>4</v>
      </c>
      <c r="O226" s="118"/>
    </row>
    <row r="227" spans="2:15" x14ac:dyDescent="0.25">
      <c r="B227" s="118" t="s">
        <v>73</v>
      </c>
      <c r="C227" s="118" t="s">
        <v>411</v>
      </c>
      <c r="D227" s="127">
        <v>44612</v>
      </c>
      <c r="E227" s="118" t="s">
        <v>338</v>
      </c>
      <c r="F227" s="123">
        <v>1361.9375</v>
      </c>
      <c r="G227" s="123">
        <v>416.49464831804283</v>
      </c>
      <c r="H227" s="118" t="s">
        <v>339</v>
      </c>
      <c r="I227" s="119"/>
      <c r="J227" s="127">
        <f t="shared" si="3"/>
        <v>44592</v>
      </c>
      <c r="K22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227" s="106" t="s">
        <v>321</v>
      </c>
      <c r="M227" s="106" t="s">
        <v>1122</v>
      </c>
      <c r="N227" s="106" t="s">
        <v>4</v>
      </c>
      <c r="O227" s="118"/>
    </row>
    <row r="228" spans="2:15" x14ac:dyDescent="0.25">
      <c r="B228" s="118" t="s">
        <v>73</v>
      </c>
      <c r="C228" s="118" t="s">
        <v>503</v>
      </c>
      <c r="D228" s="127">
        <v>44680</v>
      </c>
      <c r="E228" s="118" t="s">
        <v>338</v>
      </c>
      <c r="F228" s="123">
        <v>905.43750000000011</v>
      </c>
      <c r="G228" s="123">
        <v>276.89220183486242</v>
      </c>
      <c r="H228" s="118" t="s">
        <v>339</v>
      </c>
      <c r="I228" s="119"/>
      <c r="J228" s="127">
        <f t="shared" si="3"/>
        <v>44592</v>
      </c>
      <c r="K22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28" s="106" t="s">
        <v>321</v>
      </c>
      <c r="M228" s="106" t="s">
        <v>1122</v>
      </c>
      <c r="N228" s="106" t="s">
        <v>4</v>
      </c>
      <c r="O228" s="118"/>
    </row>
    <row r="229" spans="2:15" x14ac:dyDescent="0.25">
      <c r="B229" s="118" t="s">
        <v>73</v>
      </c>
      <c r="C229" s="118" t="s">
        <v>504</v>
      </c>
      <c r="D229" s="127">
        <v>44710</v>
      </c>
      <c r="E229" s="118" t="s">
        <v>338</v>
      </c>
      <c r="F229" s="123">
        <v>252.6568</v>
      </c>
      <c r="G229" s="123">
        <v>77.265076452599388</v>
      </c>
      <c r="H229" s="118" t="s">
        <v>339</v>
      </c>
      <c r="I229" s="119"/>
      <c r="J229" s="127">
        <f t="shared" si="3"/>
        <v>44592</v>
      </c>
      <c r="K22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29" s="106" t="s">
        <v>321</v>
      </c>
      <c r="M229" s="106" t="s">
        <v>1122</v>
      </c>
      <c r="N229" s="106" t="s">
        <v>4</v>
      </c>
      <c r="O229" s="118"/>
    </row>
    <row r="230" spans="2:15" x14ac:dyDescent="0.25">
      <c r="B230" s="118" t="s">
        <v>73</v>
      </c>
      <c r="C230" s="118" t="s">
        <v>505</v>
      </c>
      <c r="D230" s="127">
        <v>44680</v>
      </c>
      <c r="E230" s="118" t="s">
        <v>338</v>
      </c>
      <c r="F230" s="123">
        <v>731.15680000000009</v>
      </c>
      <c r="G230" s="123">
        <v>223.59535168195723</v>
      </c>
      <c r="H230" s="118" t="s">
        <v>339</v>
      </c>
      <c r="I230" s="119"/>
      <c r="J230" s="127">
        <f t="shared" si="3"/>
        <v>44592</v>
      </c>
      <c r="K23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30" s="106" t="s">
        <v>321</v>
      </c>
      <c r="M230" s="106" t="s">
        <v>1122</v>
      </c>
      <c r="N230" s="106" t="s">
        <v>4</v>
      </c>
      <c r="O230" s="118"/>
    </row>
    <row r="231" spans="2:15" x14ac:dyDescent="0.25">
      <c r="B231" s="118" t="s">
        <v>73</v>
      </c>
      <c r="C231" s="118" t="s">
        <v>506</v>
      </c>
      <c r="D231" s="127">
        <v>44680</v>
      </c>
      <c r="E231" s="118" t="s">
        <v>338</v>
      </c>
      <c r="F231" s="123">
        <v>183.70000000000002</v>
      </c>
      <c r="G231" s="123">
        <v>56.177370030581045</v>
      </c>
      <c r="H231" s="118" t="s">
        <v>339</v>
      </c>
      <c r="I231" s="119"/>
      <c r="J231" s="127">
        <f t="shared" si="3"/>
        <v>44592</v>
      </c>
      <c r="K23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31" s="106" t="s">
        <v>321</v>
      </c>
      <c r="M231" s="106" t="s">
        <v>1122</v>
      </c>
      <c r="N231" s="106" t="s">
        <v>4</v>
      </c>
      <c r="O231" s="118"/>
    </row>
    <row r="232" spans="2:15" x14ac:dyDescent="0.25">
      <c r="B232" s="118" t="s">
        <v>73</v>
      </c>
      <c r="C232" s="118" t="s">
        <v>458</v>
      </c>
      <c r="D232" s="127">
        <v>44710</v>
      </c>
      <c r="E232" s="118" t="s">
        <v>338</v>
      </c>
      <c r="F232" s="123">
        <v>845.90000000000009</v>
      </c>
      <c r="G232" s="123">
        <v>258.68501529051991</v>
      </c>
      <c r="H232" s="118" t="s">
        <v>339</v>
      </c>
      <c r="I232" s="119"/>
      <c r="J232" s="127">
        <f t="shared" si="3"/>
        <v>44592</v>
      </c>
      <c r="K23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32" s="106" t="s">
        <v>321</v>
      </c>
      <c r="M232" s="106" t="s">
        <v>1122</v>
      </c>
      <c r="N232" s="106" t="s">
        <v>4</v>
      </c>
      <c r="O232" s="118"/>
    </row>
    <row r="233" spans="2:15" x14ac:dyDescent="0.25">
      <c r="B233" s="118" t="s">
        <v>73</v>
      </c>
      <c r="C233" s="118" t="s">
        <v>507</v>
      </c>
      <c r="D233" s="127">
        <v>44680</v>
      </c>
      <c r="E233" s="118" t="s">
        <v>338</v>
      </c>
      <c r="F233" s="123">
        <v>235.41430000000003</v>
      </c>
      <c r="G233" s="123">
        <v>71.992140672782881</v>
      </c>
      <c r="H233" s="118" t="s">
        <v>339</v>
      </c>
      <c r="I233" s="119"/>
      <c r="J233" s="127">
        <f t="shared" si="3"/>
        <v>44592</v>
      </c>
      <c r="K23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33" s="106" t="s">
        <v>321</v>
      </c>
      <c r="M233" s="106" t="s">
        <v>1122</v>
      </c>
      <c r="N233" s="106" t="s">
        <v>4</v>
      </c>
      <c r="O233" s="118"/>
    </row>
    <row r="234" spans="2:15" x14ac:dyDescent="0.25">
      <c r="B234" s="118" t="s">
        <v>73</v>
      </c>
      <c r="C234" s="118" t="s">
        <v>337</v>
      </c>
      <c r="D234" s="127">
        <v>44620</v>
      </c>
      <c r="E234" s="118" t="s">
        <v>338</v>
      </c>
      <c r="F234" s="123">
        <v>1218.0443000000002</v>
      </c>
      <c r="G234" s="123">
        <v>372.49061162079516</v>
      </c>
      <c r="H234" s="118" t="s">
        <v>339</v>
      </c>
      <c r="I234" s="119"/>
      <c r="J234" s="127">
        <f t="shared" si="3"/>
        <v>44592</v>
      </c>
      <c r="K23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234" s="106" t="s">
        <v>321</v>
      </c>
      <c r="M234" s="106" t="s">
        <v>1122</v>
      </c>
      <c r="N234" s="106" t="s">
        <v>4</v>
      </c>
      <c r="O234" s="118"/>
    </row>
    <row r="235" spans="2:15" x14ac:dyDescent="0.25">
      <c r="B235" s="118" t="s">
        <v>73</v>
      </c>
      <c r="C235" s="118" t="s">
        <v>508</v>
      </c>
      <c r="D235" s="127">
        <v>44650</v>
      </c>
      <c r="E235" s="118" t="s">
        <v>338</v>
      </c>
      <c r="F235" s="123">
        <v>192.32400000000001</v>
      </c>
      <c r="G235" s="123">
        <v>58.814678899082573</v>
      </c>
      <c r="H235" s="118" t="s">
        <v>339</v>
      </c>
      <c r="I235" s="119"/>
      <c r="J235" s="127">
        <f t="shared" si="3"/>
        <v>44592</v>
      </c>
      <c r="K23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35" s="106" t="s">
        <v>321</v>
      </c>
      <c r="M235" s="106" t="s">
        <v>1122</v>
      </c>
      <c r="N235" s="106" t="s">
        <v>4</v>
      </c>
      <c r="O235" s="118"/>
    </row>
    <row r="236" spans="2:15" x14ac:dyDescent="0.25">
      <c r="B236" s="118" t="s">
        <v>73</v>
      </c>
      <c r="C236" s="118" t="s">
        <v>509</v>
      </c>
      <c r="D236" s="127">
        <v>44710</v>
      </c>
      <c r="E236" s="118" t="s">
        <v>338</v>
      </c>
      <c r="F236" s="123">
        <v>5227.2000000000007</v>
      </c>
      <c r="G236" s="123">
        <v>1598.5321100917433</v>
      </c>
      <c r="H236" s="118" t="s">
        <v>339</v>
      </c>
      <c r="I236" s="119"/>
      <c r="J236" s="127">
        <f t="shared" si="3"/>
        <v>44592</v>
      </c>
      <c r="K23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36" s="106" t="s">
        <v>321</v>
      </c>
      <c r="M236" s="106" t="s">
        <v>1122</v>
      </c>
      <c r="N236" s="106" t="s">
        <v>4</v>
      </c>
      <c r="O236" s="118"/>
    </row>
    <row r="237" spans="2:15" x14ac:dyDescent="0.25">
      <c r="B237" s="118" t="s">
        <v>73</v>
      </c>
      <c r="C237" s="118" t="s">
        <v>510</v>
      </c>
      <c r="D237" s="127">
        <v>44650</v>
      </c>
      <c r="E237" s="118" t="s">
        <v>338</v>
      </c>
      <c r="F237" s="123">
        <v>1802.1025000000002</v>
      </c>
      <c r="G237" s="123">
        <v>551.10168195718666</v>
      </c>
      <c r="H237" s="118" t="s">
        <v>339</v>
      </c>
      <c r="I237" s="119"/>
      <c r="J237" s="127">
        <f t="shared" si="3"/>
        <v>44592</v>
      </c>
      <c r="K23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37" s="106" t="s">
        <v>321</v>
      </c>
      <c r="M237" s="106" t="s">
        <v>1122</v>
      </c>
      <c r="N237" s="106" t="s">
        <v>4</v>
      </c>
      <c r="O237" s="118"/>
    </row>
    <row r="238" spans="2:15" x14ac:dyDescent="0.25">
      <c r="B238" s="118" t="s">
        <v>73</v>
      </c>
      <c r="C238" s="118" t="s">
        <v>511</v>
      </c>
      <c r="D238" s="127">
        <v>44680</v>
      </c>
      <c r="E238" s="118" t="s">
        <v>338</v>
      </c>
      <c r="F238" s="123">
        <v>3124.55</v>
      </c>
      <c r="G238" s="123">
        <v>955.51987767584103</v>
      </c>
      <c r="H238" s="118" t="s">
        <v>339</v>
      </c>
      <c r="I238" s="119"/>
      <c r="J238" s="127">
        <f t="shared" si="3"/>
        <v>44592</v>
      </c>
      <c r="K23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38" s="106" t="s">
        <v>321</v>
      </c>
      <c r="M238" s="106" t="s">
        <v>1122</v>
      </c>
      <c r="N238" s="106" t="s">
        <v>4</v>
      </c>
      <c r="O238" s="118"/>
    </row>
    <row r="239" spans="2:15" x14ac:dyDescent="0.25">
      <c r="B239" s="118" t="s">
        <v>73</v>
      </c>
      <c r="C239" s="118" t="s">
        <v>512</v>
      </c>
      <c r="D239" s="127">
        <v>44710</v>
      </c>
      <c r="E239" s="118" t="s">
        <v>338</v>
      </c>
      <c r="F239" s="123">
        <v>1256.2440000000001</v>
      </c>
      <c r="G239" s="123">
        <v>384.17247706422023</v>
      </c>
      <c r="H239" s="118" t="s">
        <v>339</v>
      </c>
      <c r="I239" s="119"/>
      <c r="J239" s="127">
        <f t="shared" si="3"/>
        <v>44592</v>
      </c>
      <c r="K23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39" s="106" t="s">
        <v>321</v>
      </c>
      <c r="M239" s="106" t="s">
        <v>1122</v>
      </c>
      <c r="N239" s="106" t="s">
        <v>4</v>
      </c>
      <c r="O239" s="118"/>
    </row>
    <row r="240" spans="2:15" x14ac:dyDescent="0.25">
      <c r="B240" s="118" t="s">
        <v>73</v>
      </c>
      <c r="C240" s="118" t="s">
        <v>513</v>
      </c>
      <c r="D240" s="127">
        <v>44680</v>
      </c>
      <c r="E240" s="118" t="s">
        <v>338</v>
      </c>
      <c r="F240" s="123">
        <v>175.03750000000002</v>
      </c>
      <c r="G240" s="123">
        <v>53.528287461773708</v>
      </c>
      <c r="H240" s="118" t="s">
        <v>339</v>
      </c>
      <c r="I240" s="119"/>
      <c r="J240" s="127">
        <f t="shared" si="3"/>
        <v>44592</v>
      </c>
      <c r="K24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40" s="106" t="s">
        <v>321</v>
      </c>
      <c r="M240" s="106" t="s">
        <v>1122</v>
      </c>
      <c r="N240" s="106" t="s">
        <v>4</v>
      </c>
      <c r="O240" s="118"/>
    </row>
    <row r="241" spans="2:15" x14ac:dyDescent="0.25">
      <c r="B241" s="118" t="s">
        <v>73</v>
      </c>
      <c r="C241" s="118" t="s">
        <v>514</v>
      </c>
      <c r="D241" s="127">
        <v>44710</v>
      </c>
      <c r="E241" s="118" t="s">
        <v>338</v>
      </c>
      <c r="F241" s="123">
        <v>637.45000000000005</v>
      </c>
      <c r="G241" s="123">
        <v>194.93883792048931</v>
      </c>
      <c r="H241" s="118" t="s">
        <v>339</v>
      </c>
      <c r="I241" s="119"/>
      <c r="J241" s="127">
        <f t="shared" si="3"/>
        <v>44592</v>
      </c>
      <c r="K24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41" s="106" t="s">
        <v>321</v>
      </c>
      <c r="M241" s="106" t="s">
        <v>1122</v>
      </c>
      <c r="N241" s="106" t="s">
        <v>4</v>
      </c>
      <c r="O241" s="118"/>
    </row>
    <row r="242" spans="2:15" x14ac:dyDescent="0.25">
      <c r="B242" s="118" t="s">
        <v>73</v>
      </c>
      <c r="C242" s="118" t="s">
        <v>515</v>
      </c>
      <c r="D242" s="127">
        <v>44680</v>
      </c>
      <c r="E242" s="118" t="s">
        <v>338</v>
      </c>
      <c r="F242" s="123">
        <v>3047.2200000000003</v>
      </c>
      <c r="G242" s="123">
        <v>931.87155963302757</v>
      </c>
      <c r="H242" s="118" t="s">
        <v>339</v>
      </c>
      <c r="I242" s="119"/>
      <c r="J242" s="127">
        <f t="shared" si="3"/>
        <v>44592</v>
      </c>
      <c r="K24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42" s="106" t="s">
        <v>321</v>
      </c>
      <c r="M242" s="106" t="s">
        <v>1122</v>
      </c>
      <c r="N242" s="106" t="s">
        <v>4</v>
      </c>
      <c r="O242" s="118"/>
    </row>
    <row r="243" spans="2:15" x14ac:dyDescent="0.25">
      <c r="B243" s="118" t="s">
        <v>73</v>
      </c>
      <c r="C243" s="118" t="s">
        <v>516</v>
      </c>
      <c r="D243" s="127">
        <v>44680</v>
      </c>
      <c r="E243" s="118" t="s">
        <v>338</v>
      </c>
      <c r="F243" s="123">
        <v>655.13800000000015</v>
      </c>
      <c r="G243" s="123">
        <v>200.34801223241595</v>
      </c>
      <c r="H243" s="118" t="s">
        <v>339</v>
      </c>
      <c r="I243" s="119"/>
      <c r="J243" s="127">
        <f t="shared" si="3"/>
        <v>44592</v>
      </c>
      <c r="K24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43" s="106" t="s">
        <v>321</v>
      </c>
      <c r="M243" s="106" t="s">
        <v>1122</v>
      </c>
      <c r="N243" s="106" t="s">
        <v>4</v>
      </c>
      <c r="O243" s="118"/>
    </row>
    <row r="244" spans="2:15" x14ac:dyDescent="0.25">
      <c r="B244" s="118" t="s">
        <v>73</v>
      </c>
      <c r="C244" s="118" t="s">
        <v>517</v>
      </c>
      <c r="D244" s="127">
        <v>44710</v>
      </c>
      <c r="E244" s="118" t="s">
        <v>338</v>
      </c>
      <c r="F244" s="123">
        <v>1913.3950000000002</v>
      </c>
      <c r="G244" s="123">
        <v>585.13608562691138</v>
      </c>
      <c r="H244" s="118" t="s">
        <v>339</v>
      </c>
      <c r="I244" s="119"/>
      <c r="J244" s="127">
        <f t="shared" si="3"/>
        <v>44592</v>
      </c>
      <c r="K24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44" s="106" t="s">
        <v>321</v>
      </c>
      <c r="M244" s="106" t="s">
        <v>1122</v>
      </c>
      <c r="N244" s="106" t="s">
        <v>4</v>
      </c>
      <c r="O244" s="118"/>
    </row>
    <row r="245" spans="2:15" x14ac:dyDescent="0.25">
      <c r="B245" s="118" t="s">
        <v>73</v>
      </c>
      <c r="C245" s="118" t="s">
        <v>518</v>
      </c>
      <c r="D245" s="127">
        <v>44710</v>
      </c>
      <c r="E245" s="118" t="s">
        <v>338</v>
      </c>
      <c r="F245" s="123">
        <v>3714.7605000000003</v>
      </c>
      <c r="G245" s="123">
        <v>1136.012385321101</v>
      </c>
      <c r="H245" s="118" t="s">
        <v>339</v>
      </c>
      <c r="I245" s="119"/>
      <c r="J245" s="127">
        <f t="shared" si="3"/>
        <v>44592</v>
      </c>
      <c r="K24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45" s="106" t="s">
        <v>321</v>
      </c>
      <c r="M245" s="106" t="s">
        <v>1122</v>
      </c>
      <c r="N245" s="106" t="s">
        <v>4</v>
      </c>
      <c r="O245" s="118"/>
    </row>
    <row r="246" spans="2:15" x14ac:dyDescent="0.25">
      <c r="B246" s="118" t="s">
        <v>73</v>
      </c>
      <c r="C246" s="118" t="s">
        <v>519</v>
      </c>
      <c r="D246" s="127">
        <v>44710</v>
      </c>
      <c r="E246" s="118" t="s">
        <v>338</v>
      </c>
      <c r="F246" s="123">
        <v>4590.9380000000001</v>
      </c>
      <c r="G246" s="123">
        <v>1403.9565749235474</v>
      </c>
      <c r="H246" s="118" t="s">
        <v>339</v>
      </c>
      <c r="I246" s="119"/>
      <c r="J246" s="127">
        <f t="shared" si="3"/>
        <v>44592</v>
      </c>
      <c r="K24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46" s="106" t="s">
        <v>321</v>
      </c>
      <c r="M246" s="106" t="s">
        <v>1122</v>
      </c>
      <c r="N246" s="106" t="s">
        <v>4</v>
      </c>
      <c r="O246" s="118"/>
    </row>
    <row r="247" spans="2:15" x14ac:dyDescent="0.25">
      <c r="B247" s="118" t="s">
        <v>73</v>
      </c>
      <c r="C247" s="118" t="s">
        <v>415</v>
      </c>
      <c r="D247" s="127">
        <v>44665</v>
      </c>
      <c r="E247" s="118" t="s">
        <v>338</v>
      </c>
      <c r="F247" s="123">
        <v>350.07500000000005</v>
      </c>
      <c r="G247" s="123">
        <v>107.05657492354742</v>
      </c>
      <c r="H247" s="118" t="s">
        <v>339</v>
      </c>
      <c r="I247" s="119"/>
      <c r="J247" s="127">
        <f t="shared" si="3"/>
        <v>44592</v>
      </c>
      <c r="K24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47" s="106" t="s">
        <v>321</v>
      </c>
      <c r="M247" s="106" t="s">
        <v>1122</v>
      </c>
      <c r="N247" s="106" t="s">
        <v>4</v>
      </c>
      <c r="O247" s="118"/>
    </row>
    <row r="248" spans="2:15" x14ac:dyDescent="0.25">
      <c r="B248" s="118" t="s">
        <v>73</v>
      </c>
      <c r="C248" s="118" t="s">
        <v>520</v>
      </c>
      <c r="D248" s="127">
        <v>44680</v>
      </c>
      <c r="E248" s="118" t="s">
        <v>338</v>
      </c>
      <c r="F248" s="123">
        <v>687.61000000000013</v>
      </c>
      <c r="G248" s="123">
        <v>210.27828746177374</v>
      </c>
      <c r="H248" s="118" t="s">
        <v>339</v>
      </c>
      <c r="I248" s="119"/>
      <c r="J248" s="127">
        <f t="shared" si="3"/>
        <v>44592</v>
      </c>
      <c r="K24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48" s="106" t="s">
        <v>321</v>
      </c>
      <c r="M248" s="106" t="s">
        <v>1122</v>
      </c>
      <c r="N248" s="106" t="s">
        <v>4</v>
      </c>
      <c r="O248" s="118"/>
    </row>
    <row r="249" spans="2:15" x14ac:dyDescent="0.25">
      <c r="B249" s="118" t="s">
        <v>73</v>
      </c>
      <c r="C249" s="118" t="s">
        <v>521</v>
      </c>
      <c r="D249" s="127">
        <v>44710</v>
      </c>
      <c r="E249" s="118" t="s">
        <v>338</v>
      </c>
      <c r="F249" s="123">
        <v>1179.0900000000001</v>
      </c>
      <c r="G249" s="123">
        <v>360.57798165137621</v>
      </c>
      <c r="H249" s="118" t="s">
        <v>339</v>
      </c>
      <c r="I249" s="119"/>
      <c r="J249" s="127">
        <f t="shared" si="3"/>
        <v>44592</v>
      </c>
      <c r="K24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49" s="106" t="s">
        <v>321</v>
      </c>
      <c r="M249" s="106" t="s">
        <v>1122</v>
      </c>
      <c r="N249" s="106" t="s">
        <v>4</v>
      </c>
      <c r="O249" s="118"/>
    </row>
    <row r="250" spans="2:15" x14ac:dyDescent="0.25">
      <c r="B250" s="118" t="s">
        <v>73</v>
      </c>
      <c r="C250" s="118" t="s">
        <v>522</v>
      </c>
      <c r="D250" s="127">
        <v>44710</v>
      </c>
      <c r="E250" s="118" t="s">
        <v>338</v>
      </c>
      <c r="F250" s="123">
        <v>300.56400000000002</v>
      </c>
      <c r="G250" s="123">
        <v>91.915596330275235</v>
      </c>
      <c r="H250" s="118" t="s">
        <v>339</v>
      </c>
      <c r="I250" s="119"/>
      <c r="J250" s="127">
        <f t="shared" si="3"/>
        <v>44592</v>
      </c>
      <c r="K25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50" s="106" t="s">
        <v>321</v>
      </c>
      <c r="M250" s="106" t="s">
        <v>1122</v>
      </c>
      <c r="N250" s="106" t="s">
        <v>4</v>
      </c>
      <c r="O250" s="118"/>
    </row>
    <row r="251" spans="2:15" x14ac:dyDescent="0.25">
      <c r="B251" s="118" t="s">
        <v>73</v>
      </c>
      <c r="C251" s="118" t="s">
        <v>523</v>
      </c>
      <c r="D251" s="127">
        <v>44710</v>
      </c>
      <c r="E251" s="118" t="s">
        <v>338</v>
      </c>
      <c r="F251" s="123">
        <v>1684.3860000000002</v>
      </c>
      <c r="G251" s="123">
        <v>515.10275229357808</v>
      </c>
      <c r="H251" s="118" t="s">
        <v>339</v>
      </c>
      <c r="I251" s="119"/>
      <c r="J251" s="127">
        <f t="shared" si="3"/>
        <v>44592</v>
      </c>
      <c r="K25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51" s="106" t="s">
        <v>321</v>
      </c>
      <c r="M251" s="106" t="s">
        <v>1122</v>
      </c>
      <c r="N251" s="106" t="s">
        <v>4</v>
      </c>
      <c r="O251" s="118"/>
    </row>
    <row r="252" spans="2:15" x14ac:dyDescent="0.25">
      <c r="B252" s="118" t="s">
        <v>73</v>
      </c>
      <c r="C252" s="118" t="s">
        <v>524</v>
      </c>
      <c r="D252" s="127">
        <v>44680</v>
      </c>
      <c r="E252" s="118" t="s">
        <v>338</v>
      </c>
      <c r="F252" s="123">
        <v>688.74850000000004</v>
      </c>
      <c r="G252" s="123">
        <v>210.62645259938839</v>
      </c>
      <c r="H252" s="118" t="s">
        <v>339</v>
      </c>
      <c r="I252" s="119"/>
      <c r="J252" s="127">
        <f t="shared" si="3"/>
        <v>44592</v>
      </c>
      <c r="K25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52" s="106" t="s">
        <v>321</v>
      </c>
      <c r="M252" s="106" t="s">
        <v>1122</v>
      </c>
      <c r="N252" s="106" t="s">
        <v>4</v>
      </c>
      <c r="O252" s="118"/>
    </row>
    <row r="253" spans="2:15" x14ac:dyDescent="0.25">
      <c r="B253" s="118" t="s">
        <v>73</v>
      </c>
      <c r="C253" s="118" t="s">
        <v>525</v>
      </c>
      <c r="D253" s="119">
        <v>44740</v>
      </c>
      <c r="E253" s="118" t="s">
        <v>338</v>
      </c>
      <c r="F253" s="123">
        <v>4659.7540000000008</v>
      </c>
      <c r="G253" s="123">
        <v>1425.0012232415904</v>
      </c>
      <c r="H253" s="118" t="s">
        <v>339</v>
      </c>
      <c r="I253" s="119"/>
      <c r="J253" s="127">
        <f t="shared" si="3"/>
        <v>44592</v>
      </c>
      <c r="K253" s="106">
        <v>0</v>
      </c>
      <c r="L253" s="106" t="s">
        <v>321</v>
      </c>
      <c r="M253" s="106" t="s">
        <v>1122</v>
      </c>
      <c r="N253" s="106" t="s">
        <v>4</v>
      </c>
      <c r="O253" s="118"/>
    </row>
    <row r="254" spans="2:15" x14ac:dyDescent="0.25">
      <c r="B254" s="118" t="s">
        <v>73</v>
      </c>
      <c r="C254" s="118" t="s">
        <v>526</v>
      </c>
      <c r="D254" s="127">
        <v>44710</v>
      </c>
      <c r="E254" s="118" t="s">
        <v>338</v>
      </c>
      <c r="F254" s="123">
        <v>3168.5720000000001</v>
      </c>
      <c r="G254" s="123">
        <v>968.98226299694193</v>
      </c>
      <c r="H254" s="118" t="s">
        <v>339</v>
      </c>
      <c r="I254" s="119"/>
      <c r="J254" s="127">
        <f t="shared" si="3"/>
        <v>44592</v>
      </c>
      <c r="K254" s="106">
        <v>1</v>
      </c>
      <c r="L254" s="106" t="s">
        <v>321</v>
      </c>
      <c r="M254" s="106" t="s">
        <v>1122</v>
      </c>
      <c r="N254" s="106" t="s">
        <v>4</v>
      </c>
      <c r="O254" s="118"/>
    </row>
    <row r="255" spans="2:15" x14ac:dyDescent="0.25">
      <c r="B255" s="118" t="s">
        <v>73</v>
      </c>
      <c r="C255" s="118" t="s">
        <v>527</v>
      </c>
      <c r="D255" s="127">
        <v>44680</v>
      </c>
      <c r="E255" s="118" t="s">
        <v>338</v>
      </c>
      <c r="F255" s="123">
        <v>250.47</v>
      </c>
      <c r="G255" s="123">
        <v>76.596330275229363</v>
      </c>
      <c r="H255" s="118" t="s">
        <v>339</v>
      </c>
      <c r="I255" s="119"/>
      <c r="J255" s="127">
        <f t="shared" si="3"/>
        <v>44592</v>
      </c>
      <c r="K255" s="106">
        <v>1</v>
      </c>
      <c r="L255" s="106" t="s">
        <v>321</v>
      </c>
      <c r="M255" s="106" t="s">
        <v>1122</v>
      </c>
      <c r="N255" s="106" t="s">
        <v>4</v>
      </c>
      <c r="O255" s="118"/>
    </row>
    <row r="256" spans="2:15" x14ac:dyDescent="0.25">
      <c r="B256" s="118" t="s">
        <v>73</v>
      </c>
      <c r="C256" s="118" t="s">
        <v>528</v>
      </c>
      <c r="D256" s="119">
        <v>44710</v>
      </c>
      <c r="E256" s="118" t="s">
        <v>338</v>
      </c>
      <c r="F256" s="123">
        <v>1000.5875000000001</v>
      </c>
      <c r="G256" s="123">
        <v>305.99006116207954</v>
      </c>
      <c r="H256" s="118" t="s">
        <v>339</v>
      </c>
      <c r="I256" s="119"/>
      <c r="J256" s="127">
        <f t="shared" si="3"/>
        <v>44592</v>
      </c>
      <c r="K256" s="106">
        <v>0</v>
      </c>
      <c r="L256" s="106" t="s">
        <v>321</v>
      </c>
      <c r="M256" s="106" t="s">
        <v>1122</v>
      </c>
      <c r="N256" s="106" t="s">
        <v>4</v>
      </c>
      <c r="O256" s="118"/>
    </row>
    <row r="257" spans="2:15" x14ac:dyDescent="0.25">
      <c r="B257" s="118" t="s">
        <v>73</v>
      </c>
      <c r="C257" s="118" t="s">
        <v>529</v>
      </c>
      <c r="D257" s="119">
        <v>44710</v>
      </c>
      <c r="E257" s="118" t="s">
        <v>338</v>
      </c>
      <c r="F257" s="123">
        <v>2118.1489999999999</v>
      </c>
      <c r="G257" s="123">
        <v>647.75198776758407</v>
      </c>
      <c r="H257" s="118" t="s">
        <v>339</v>
      </c>
      <c r="I257" s="119"/>
      <c r="J257" s="127">
        <f t="shared" si="3"/>
        <v>44592</v>
      </c>
      <c r="K257" s="106">
        <v>0</v>
      </c>
      <c r="L257" s="106" t="s">
        <v>321</v>
      </c>
      <c r="M257" s="106" t="s">
        <v>1122</v>
      </c>
      <c r="N257" s="106" t="s">
        <v>4</v>
      </c>
      <c r="O257" s="118"/>
    </row>
    <row r="258" spans="2:15" x14ac:dyDescent="0.25">
      <c r="B258" s="118" t="s">
        <v>73</v>
      </c>
      <c r="C258" s="118" t="s">
        <v>530</v>
      </c>
      <c r="D258" s="119">
        <v>44740</v>
      </c>
      <c r="E258" s="118" t="s">
        <v>338</v>
      </c>
      <c r="F258" s="123">
        <v>1678.5450000000001</v>
      </c>
      <c r="G258" s="123">
        <v>513.31651376146795</v>
      </c>
      <c r="H258" s="118" t="s">
        <v>339</v>
      </c>
      <c r="I258" s="119"/>
      <c r="J258" s="127">
        <f t="shared" si="3"/>
        <v>44592</v>
      </c>
      <c r="K258" s="106">
        <v>0</v>
      </c>
      <c r="L258" s="106" t="s">
        <v>321</v>
      </c>
      <c r="M258" s="106" t="s">
        <v>1122</v>
      </c>
      <c r="N258" s="106" t="s">
        <v>4</v>
      </c>
      <c r="O258" s="118"/>
    </row>
    <row r="259" spans="2:15" x14ac:dyDescent="0.25">
      <c r="B259" s="118" t="s">
        <v>73</v>
      </c>
      <c r="C259" s="118" t="s">
        <v>531</v>
      </c>
      <c r="D259" s="127">
        <v>44710</v>
      </c>
      <c r="E259" s="118" t="s">
        <v>338</v>
      </c>
      <c r="F259" s="123">
        <v>709.55500000000006</v>
      </c>
      <c r="G259" s="123">
        <v>216.98929663608564</v>
      </c>
      <c r="H259" s="118" t="s">
        <v>339</v>
      </c>
      <c r="I259" s="119"/>
      <c r="J259" s="127">
        <f t="shared" si="3"/>
        <v>44592</v>
      </c>
      <c r="K259" s="106">
        <v>1</v>
      </c>
      <c r="L259" s="106" t="s">
        <v>321</v>
      </c>
      <c r="M259" s="106" t="s">
        <v>1122</v>
      </c>
      <c r="N259" s="106" t="s">
        <v>4</v>
      </c>
      <c r="O259" s="118"/>
    </row>
    <row r="260" spans="2:15" x14ac:dyDescent="0.25">
      <c r="B260" s="118" t="s">
        <v>73</v>
      </c>
      <c r="C260" s="118" t="s">
        <v>532</v>
      </c>
      <c r="D260" s="127">
        <v>44710</v>
      </c>
      <c r="E260" s="118" t="s">
        <v>338</v>
      </c>
      <c r="F260" s="123">
        <v>2930.3835000000004</v>
      </c>
      <c r="G260" s="123">
        <v>896.14174311926615</v>
      </c>
      <c r="H260" s="118" t="s">
        <v>339</v>
      </c>
      <c r="I260" s="119"/>
      <c r="J260" s="127">
        <f t="shared" ref="J260:J323" si="4">$J$1</f>
        <v>44592</v>
      </c>
      <c r="K260" s="106">
        <v>1</v>
      </c>
      <c r="L260" s="106" t="s">
        <v>321</v>
      </c>
      <c r="M260" s="106" t="s">
        <v>1122</v>
      </c>
      <c r="N260" s="106" t="s">
        <v>4</v>
      </c>
      <c r="O260" s="118"/>
    </row>
    <row r="261" spans="2:15" x14ac:dyDescent="0.25">
      <c r="B261" s="118" t="s">
        <v>73</v>
      </c>
      <c r="C261" s="118" t="s">
        <v>533</v>
      </c>
      <c r="D261" s="127">
        <v>44740</v>
      </c>
      <c r="E261" s="118" t="s">
        <v>338</v>
      </c>
      <c r="F261" s="123">
        <v>16038.594000000003</v>
      </c>
      <c r="G261" s="123">
        <v>4904.7688073394502</v>
      </c>
      <c r="H261" s="118" t="s">
        <v>339</v>
      </c>
      <c r="I261" s="119"/>
      <c r="J261" s="127">
        <f t="shared" si="4"/>
        <v>44592</v>
      </c>
      <c r="K261" s="106">
        <v>1</v>
      </c>
      <c r="L261" s="106" t="s">
        <v>321</v>
      </c>
      <c r="M261" s="106" t="s">
        <v>1122</v>
      </c>
      <c r="N261" s="106" t="s">
        <v>4</v>
      </c>
      <c r="O261" s="118"/>
    </row>
    <row r="262" spans="2:15" x14ac:dyDescent="0.25">
      <c r="B262" s="118" t="s">
        <v>73</v>
      </c>
      <c r="C262" s="118" t="s">
        <v>534</v>
      </c>
      <c r="D262" s="119">
        <v>44740</v>
      </c>
      <c r="E262" s="118" t="s">
        <v>338</v>
      </c>
      <c r="F262" s="123">
        <v>1586.31</v>
      </c>
      <c r="G262" s="123">
        <v>485.11009174311926</v>
      </c>
      <c r="H262" s="118" t="s">
        <v>339</v>
      </c>
      <c r="I262" s="119"/>
      <c r="J262" s="127">
        <f t="shared" si="4"/>
        <v>44592</v>
      </c>
      <c r="K262" s="106">
        <v>0</v>
      </c>
      <c r="L262" s="106" t="s">
        <v>321</v>
      </c>
      <c r="M262" s="106" t="s">
        <v>1122</v>
      </c>
      <c r="N262" s="106" t="s">
        <v>4</v>
      </c>
      <c r="O262" s="118"/>
    </row>
    <row r="263" spans="2:15" x14ac:dyDescent="0.25">
      <c r="B263" s="118" t="s">
        <v>73</v>
      </c>
      <c r="C263" s="118" t="s">
        <v>535</v>
      </c>
      <c r="D263" s="119">
        <v>44710</v>
      </c>
      <c r="E263" s="118" t="s">
        <v>338</v>
      </c>
      <c r="F263" s="123">
        <v>586.24500000000012</v>
      </c>
      <c r="G263" s="123">
        <v>179.27981651376152</v>
      </c>
      <c r="H263" s="118" t="s">
        <v>339</v>
      </c>
      <c r="I263" s="119"/>
      <c r="J263" s="127">
        <f t="shared" si="4"/>
        <v>44592</v>
      </c>
      <c r="K263" s="106">
        <v>0</v>
      </c>
      <c r="L263" s="106" t="s">
        <v>321</v>
      </c>
      <c r="M263" s="106" t="s">
        <v>1122</v>
      </c>
      <c r="N263" s="106" t="s">
        <v>4</v>
      </c>
      <c r="O263" s="118"/>
    </row>
    <row r="264" spans="2:15" x14ac:dyDescent="0.25">
      <c r="B264" s="118" t="s">
        <v>73</v>
      </c>
      <c r="C264" s="118" t="s">
        <v>536</v>
      </c>
      <c r="D264" s="119">
        <v>44680</v>
      </c>
      <c r="E264" s="118" t="s">
        <v>338</v>
      </c>
      <c r="F264" s="123">
        <v>898.19400000000007</v>
      </c>
      <c r="G264" s="123">
        <v>274.67706422018352</v>
      </c>
      <c r="H264" s="118" t="s">
        <v>339</v>
      </c>
      <c r="I264" s="119"/>
      <c r="J264" s="127">
        <f t="shared" si="4"/>
        <v>44592</v>
      </c>
      <c r="K264" s="106">
        <v>0</v>
      </c>
      <c r="L264" s="106" t="s">
        <v>321</v>
      </c>
      <c r="M264" s="106" t="s">
        <v>1122</v>
      </c>
      <c r="N264" s="106" t="s">
        <v>4</v>
      </c>
      <c r="O264" s="118"/>
    </row>
    <row r="265" spans="2:15" x14ac:dyDescent="0.25">
      <c r="B265" s="118" t="s">
        <v>73</v>
      </c>
      <c r="C265" s="118" t="s">
        <v>537</v>
      </c>
      <c r="D265" s="119">
        <v>44710</v>
      </c>
      <c r="E265" s="118" t="s">
        <v>338</v>
      </c>
      <c r="F265" s="123">
        <v>761.53</v>
      </c>
      <c r="G265" s="123">
        <v>232.88379204892965</v>
      </c>
      <c r="H265" s="118" t="s">
        <v>339</v>
      </c>
      <c r="I265" s="119"/>
      <c r="J265" s="127">
        <f t="shared" si="4"/>
        <v>44592</v>
      </c>
      <c r="K265" s="106">
        <v>0</v>
      </c>
      <c r="L265" s="106" t="s">
        <v>321</v>
      </c>
      <c r="M265" s="106" t="s">
        <v>1122</v>
      </c>
      <c r="N265" s="106" t="s">
        <v>4</v>
      </c>
      <c r="O265" s="118"/>
    </row>
    <row r="266" spans="2:15" x14ac:dyDescent="0.25">
      <c r="B266" s="118" t="s">
        <v>73</v>
      </c>
      <c r="C266" s="118" t="s">
        <v>538</v>
      </c>
      <c r="D266" s="119">
        <v>44740</v>
      </c>
      <c r="E266" s="118" t="s">
        <v>338</v>
      </c>
      <c r="F266" s="123">
        <v>6377.5800000000008</v>
      </c>
      <c r="G266" s="123">
        <v>1950.330275229358</v>
      </c>
      <c r="H266" s="118" t="s">
        <v>339</v>
      </c>
      <c r="I266" s="119"/>
      <c r="J266" s="127">
        <f t="shared" si="4"/>
        <v>44592</v>
      </c>
      <c r="K266" s="106">
        <v>0</v>
      </c>
      <c r="L266" s="106" t="s">
        <v>321</v>
      </c>
      <c r="M266" s="106" t="s">
        <v>1122</v>
      </c>
      <c r="N266" s="106" t="s">
        <v>4</v>
      </c>
      <c r="O266" s="118"/>
    </row>
    <row r="267" spans="2:15" x14ac:dyDescent="0.25">
      <c r="B267" s="118" t="s">
        <v>73</v>
      </c>
      <c r="C267" s="118" t="s">
        <v>340</v>
      </c>
      <c r="D267" s="127">
        <v>44680</v>
      </c>
      <c r="E267" s="118" t="s">
        <v>338</v>
      </c>
      <c r="F267" s="123">
        <v>24440.13</v>
      </c>
      <c r="G267" s="123">
        <v>7474.0458715596333</v>
      </c>
      <c r="H267" s="118" t="s">
        <v>339</v>
      </c>
      <c r="I267" s="119"/>
      <c r="J267" s="127">
        <f t="shared" si="4"/>
        <v>44592</v>
      </c>
      <c r="K267" s="106">
        <v>1</v>
      </c>
      <c r="L267" s="106" t="s">
        <v>321</v>
      </c>
      <c r="M267" s="106" t="s">
        <v>1122</v>
      </c>
      <c r="N267" s="106" t="s">
        <v>4</v>
      </c>
      <c r="O267" s="118"/>
    </row>
    <row r="268" spans="2:15" x14ac:dyDescent="0.25">
      <c r="B268" s="118" t="s">
        <v>73</v>
      </c>
      <c r="C268" s="118" t="s">
        <v>539</v>
      </c>
      <c r="D268" s="119">
        <v>44680</v>
      </c>
      <c r="E268" s="118" t="s">
        <v>338</v>
      </c>
      <c r="F268" s="123">
        <v>364.1825</v>
      </c>
      <c r="G268" s="123">
        <v>111.37079510703364</v>
      </c>
      <c r="H268" s="118" t="s">
        <v>339</v>
      </c>
      <c r="I268" s="119"/>
      <c r="J268" s="127">
        <f t="shared" si="4"/>
        <v>44592</v>
      </c>
      <c r="K268" s="106">
        <v>0</v>
      </c>
      <c r="L268" s="106" t="s">
        <v>321</v>
      </c>
      <c r="M268" s="106" t="s">
        <v>1122</v>
      </c>
      <c r="N268" s="106" t="s">
        <v>4</v>
      </c>
      <c r="O268" s="118"/>
    </row>
    <row r="269" spans="2:15" x14ac:dyDescent="0.25">
      <c r="B269" s="118" t="s">
        <v>73</v>
      </c>
      <c r="C269" s="118" t="s">
        <v>540</v>
      </c>
      <c r="D269" s="119">
        <v>44680</v>
      </c>
      <c r="E269" s="118" t="s">
        <v>338</v>
      </c>
      <c r="F269" s="123">
        <v>599.98950000000013</v>
      </c>
      <c r="G269" s="123">
        <v>183.48302752293583</v>
      </c>
      <c r="H269" s="118" t="s">
        <v>339</v>
      </c>
      <c r="I269" s="119"/>
      <c r="J269" s="127">
        <f t="shared" si="4"/>
        <v>44592</v>
      </c>
      <c r="K269" s="106">
        <v>0</v>
      </c>
      <c r="L269" s="106" t="s">
        <v>321</v>
      </c>
      <c r="M269" s="106" t="s">
        <v>1122</v>
      </c>
      <c r="N269" s="106" t="s">
        <v>4</v>
      </c>
      <c r="O269" s="118"/>
    </row>
    <row r="270" spans="2:15" x14ac:dyDescent="0.25">
      <c r="B270" s="118" t="s">
        <v>73</v>
      </c>
      <c r="C270" s="118" t="s">
        <v>541</v>
      </c>
      <c r="D270" s="119">
        <v>44680</v>
      </c>
      <c r="E270" s="118" t="s">
        <v>338</v>
      </c>
      <c r="F270" s="123">
        <v>575.4375</v>
      </c>
      <c r="G270" s="123">
        <v>175.97477064220183</v>
      </c>
      <c r="H270" s="118" t="s">
        <v>339</v>
      </c>
      <c r="I270" s="119"/>
      <c r="J270" s="127">
        <f t="shared" si="4"/>
        <v>44592</v>
      </c>
      <c r="K270" s="106">
        <v>0</v>
      </c>
      <c r="L270" s="106" t="s">
        <v>321</v>
      </c>
      <c r="M270" s="106" t="s">
        <v>1122</v>
      </c>
      <c r="N270" s="106" t="s">
        <v>4</v>
      </c>
      <c r="O270" s="118"/>
    </row>
    <row r="271" spans="2:15" x14ac:dyDescent="0.25">
      <c r="B271" s="118" t="s">
        <v>73</v>
      </c>
      <c r="C271" s="118" t="s">
        <v>542</v>
      </c>
      <c r="D271" s="127">
        <v>44740</v>
      </c>
      <c r="E271" s="118" t="s">
        <v>338</v>
      </c>
      <c r="F271" s="123">
        <v>11808.720000000001</v>
      </c>
      <c r="G271" s="123">
        <v>3611.2293577981654</v>
      </c>
      <c r="H271" s="118" t="s">
        <v>339</v>
      </c>
      <c r="I271" s="119"/>
      <c r="J271" s="127">
        <f t="shared" si="4"/>
        <v>44592</v>
      </c>
      <c r="K271" s="106">
        <v>1</v>
      </c>
      <c r="L271" s="106" t="s">
        <v>321</v>
      </c>
      <c r="M271" s="106" t="s">
        <v>1122</v>
      </c>
      <c r="N271" s="106" t="s">
        <v>4</v>
      </c>
      <c r="O271" s="118"/>
    </row>
    <row r="272" spans="2:15" x14ac:dyDescent="0.25">
      <c r="B272" s="118" t="s">
        <v>73</v>
      </c>
      <c r="C272" s="118" t="s">
        <v>543</v>
      </c>
      <c r="D272" s="127">
        <v>44710</v>
      </c>
      <c r="E272" s="118" t="s">
        <v>338</v>
      </c>
      <c r="F272" s="123">
        <v>4569.2295000000004</v>
      </c>
      <c r="G272" s="123">
        <v>1397.317889908257</v>
      </c>
      <c r="H272" s="118" t="s">
        <v>339</v>
      </c>
      <c r="I272" s="119"/>
      <c r="J272" s="127">
        <f t="shared" si="4"/>
        <v>44592</v>
      </c>
      <c r="K272" s="106">
        <v>1</v>
      </c>
      <c r="L272" s="106" t="s">
        <v>321</v>
      </c>
      <c r="M272" s="106" t="s">
        <v>1122</v>
      </c>
      <c r="N272" s="106" t="s">
        <v>4</v>
      </c>
      <c r="O272" s="118"/>
    </row>
    <row r="273" spans="2:15" x14ac:dyDescent="0.25">
      <c r="B273" s="118" t="s">
        <v>73</v>
      </c>
      <c r="C273" s="118" t="s">
        <v>544</v>
      </c>
      <c r="D273" s="127">
        <v>44710</v>
      </c>
      <c r="E273" s="118" t="s">
        <v>338</v>
      </c>
      <c r="F273" s="123">
        <v>228.71200000000002</v>
      </c>
      <c r="G273" s="123">
        <v>69.942507645259937</v>
      </c>
      <c r="H273" s="118" t="s">
        <v>339</v>
      </c>
      <c r="I273" s="119"/>
      <c r="J273" s="127">
        <f t="shared" si="4"/>
        <v>44592</v>
      </c>
      <c r="K273" s="106">
        <v>1</v>
      </c>
      <c r="L273" s="106" t="s">
        <v>321</v>
      </c>
      <c r="M273" s="106" t="s">
        <v>1122</v>
      </c>
      <c r="N273" s="106" t="s">
        <v>4</v>
      </c>
      <c r="O273" s="118"/>
    </row>
    <row r="274" spans="2:15" x14ac:dyDescent="0.25">
      <c r="B274" s="118" t="s">
        <v>73</v>
      </c>
      <c r="C274" s="118" t="s">
        <v>545</v>
      </c>
      <c r="D274" s="127">
        <v>44710</v>
      </c>
      <c r="E274" s="118" t="s">
        <v>338</v>
      </c>
      <c r="F274" s="123">
        <v>2116.0920000000001</v>
      </c>
      <c r="G274" s="123">
        <v>647.12293577981654</v>
      </c>
      <c r="H274" s="118" t="s">
        <v>339</v>
      </c>
      <c r="I274" s="119"/>
      <c r="J274" s="127">
        <f t="shared" si="4"/>
        <v>44592</v>
      </c>
      <c r="K274" s="106">
        <v>1</v>
      </c>
      <c r="L274" s="106" t="s">
        <v>321</v>
      </c>
      <c r="M274" s="106" t="s">
        <v>1122</v>
      </c>
      <c r="N274" s="106" t="s">
        <v>4</v>
      </c>
      <c r="O274" s="118"/>
    </row>
    <row r="275" spans="2:15" x14ac:dyDescent="0.25">
      <c r="B275" s="118" t="s">
        <v>73</v>
      </c>
      <c r="C275" s="118" t="s">
        <v>546</v>
      </c>
      <c r="D275" s="127">
        <v>44710</v>
      </c>
      <c r="E275" s="118" t="s">
        <v>338</v>
      </c>
      <c r="F275" s="123">
        <v>3217.8465000000001</v>
      </c>
      <c r="G275" s="123">
        <v>984.05091743119272</v>
      </c>
      <c r="H275" s="118" t="s">
        <v>339</v>
      </c>
      <c r="I275" s="119"/>
      <c r="J275" s="127">
        <f t="shared" si="4"/>
        <v>44592</v>
      </c>
      <c r="K275" s="106">
        <v>1</v>
      </c>
      <c r="L275" s="106" t="s">
        <v>321</v>
      </c>
      <c r="M275" s="106" t="s">
        <v>1122</v>
      </c>
      <c r="N275" s="106" t="s">
        <v>4</v>
      </c>
      <c r="O275" s="118"/>
    </row>
    <row r="276" spans="2:15" x14ac:dyDescent="0.25">
      <c r="B276" s="118" t="s">
        <v>73</v>
      </c>
      <c r="C276" s="118" t="s">
        <v>547</v>
      </c>
      <c r="D276" s="127">
        <v>44710</v>
      </c>
      <c r="E276" s="118" t="s">
        <v>338</v>
      </c>
      <c r="F276" s="123">
        <v>3783.0540000000001</v>
      </c>
      <c r="G276" s="123">
        <v>1156.8972477064221</v>
      </c>
      <c r="H276" s="118" t="s">
        <v>339</v>
      </c>
      <c r="I276" s="119"/>
      <c r="J276" s="127">
        <f t="shared" si="4"/>
        <v>44592</v>
      </c>
      <c r="K276" s="106">
        <v>1</v>
      </c>
      <c r="L276" s="106" t="s">
        <v>321</v>
      </c>
      <c r="M276" s="106" t="s">
        <v>1122</v>
      </c>
      <c r="N276" s="106" t="s">
        <v>4</v>
      </c>
      <c r="O276" s="118"/>
    </row>
    <row r="277" spans="2:15" x14ac:dyDescent="0.25">
      <c r="B277" s="118" t="s">
        <v>73</v>
      </c>
      <c r="C277" s="118" t="s">
        <v>548</v>
      </c>
      <c r="D277" s="127">
        <v>44710</v>
      </c>
      <c r="E277" s="118" t="s">
        <v>338</v>
      </c>
      <c r="F277" s="123">
        <v>587.31200000000001</v>
      </c>
      <c r="G277" s="123">
        <v>179.60611620795106</v>
      </c>
      <c r="H277" s="118" t="s">
        <v>339</v>
      </c>
      <c r="I277" s="119"/>
      <c r="J277" s="127">
        <f t="shared" si="4"/>
        <v>44592</v>
      </c>
      <c r="K277" s="106">
        <v>1</v>
      </c>
      <c r="L277" s="106" t="s">
        <v>321</v>
      </c>
      <c r="M277" s="106" t="s">
        <v>1122</v>
      </c>
      <c r="N277" s="106" t="s">
        <v>4</v>
      </c>
      <c r="O277" s="118"/>
    </row>
    <row r="278" spans="2:15" x14ac:dyDescent="0.25">
      <c r="B278" s="118" t="s">
        <v>73</v>
      </c>
      <c r="C278" s="118" t="s">
        <v>549</v>
      </c>
      <c r="D278" s="127">
        <v>44680</v>
      </c>
      <c r="E278" s="118" t="s">
        <v>338</v>
      </c>
      <c r="F278" s="123">
        <v>303.60000000000002</v>
      </c>
      <c r="G278" s="123">
        <v>92.844036697247716</v>
      </c>
      <c r="H278" s="118" t="s">
        <v>339</v>
      </c>
      <c r="I278" s="119"/>
      <c r="J278" s="127">
        <f t="shared" si="4"/>
        <v>44592</v>
      </c>
      <c r="K278" s="106">
        <v>0</v>
      </c>
      <c r="L278" s="106" t="s">
        <v>321</v>
      </c>
      <c r="M278" s="106" t="s">
        <v>1122</v>
      </c>
      <c r="N278" s="106" t="s">
        <v>4</v>
      </c>
      <c r="O278" s="118"/>
    </row>
    <row r="279" spans="2:15" x14ac:dyDescent="0.25">
      <c r="B279" s="118" t="s">
        <v>73</v>
      </c>
      <c r="C279" s="118" t="s">
        <v>550</v>
      </c>
      <c r="D279" s="127">
        <v>44740</v>
      </c>
      <c r="E279" s="118" t="s">
        <v>338</v>
      </c>
      <c r="F279" s="123">
        <v>537.5865</v>
      </c>
      <c r="G279" s="123">
        <v>164.39954128440368</v>
      </c>
      <c r="H279" s="118" t="s">
        <v>339</v>
      </c>
      <c r="I279" s="119"/>
      <c r="J279" s="127">
        <f t="shared" si="4"/>
        <v>44592</v>
      </c>
      <c r="K279" s="106">
        <v>0</v>
      </c>
      <c r="L279" s="106" t="s">
        <v>321</v>
      </c>
      <c r="M279" s="106" t="s">
        <v>1122</v>
      </c>
      <c r="N279" s="106" t="s">
        <v>4</v>
      </c>
      <c r="O279" s="118"/>
    </row>
    <row r="280" spans="2:15" x14ac:dyDescent="0.25">
      <c r="B280" s="118" t="s">
        <v>73</v>
      </c>
      <c r="C280" s="118" t="s">
        <v>551</v>
      </c>
      <c r="D280" s="127">
        <v>44680</v>
      </c>
      <c r="E280" s="118" t="s">
        <v>338</v>
      </c>
      <c r="F280" s="123">
        <v>175.03750000000002</v>
      </c>
      <c r="G280" s="123">
        <v>53.528287461773708</v>
      </c>
      <c r="H280" s="118" t="s">
        <v>339</v>
      </c>
      <c r="I280" s="119"/>
      <c r="J280" s="127">
        <f t="shared" si="4"/>
        <v>44592</v>
      </c>
      <c r="K280" s="106">
        <v>0</v>
      </c>
      <c r="L280" s="106" t="s">
        <v>321</v>
      </c>
      <c r="M280" s="106" t="s">
        <v>1122</v>
      </c>
      <c r="N280" s="106" t="s">
        <v>4</v>
      </c>
      <c r="O280" s="118"/>
    </row>
    <row r="281" spans="2:15" x14ac:dyDescent="0.25">
      <c r="B281" s="118" t="s">
        <v>73</v>
      </c>
      <c r="C281" s="118" t="s">
        <v>552</v>
      </c>
      <c r="D281" s="127">
        <v>44680</v>
      </c>
      <c r="E281" s="118" t="s">
        <v>338</v>
      </c>
      <c r="F281" s="123">
        <v>719.68050000000005</v>
      </c>
      <c r="G281" s="123">
        <v>220.08577981651376</v>
      </c>
      <c r="H281" s="118" t="s">
        <v>339</v>
      </c>
      <c r="I281" s="119"/>
      <c r="J281" s="127">
        <f t="shared" si="4"/>
        <v>44592</v>
      </c>
      <c r="K281" s="106">
        <v>0</v>
      </c>
      <c r="L281" s="106" t="s">
        <v>321</v>
      </c>
      <c r="M281" s="106" t="s">
        <v>1122</v>
      </c>
      <c r="N281" s="106" t="s">
        <v>4</v>
      </c>
      <c r="O281" s="118"/>
    </row>
    <row r="282" spans="2:15" x14ac:dyDescent="0.25">
      <c r="B282" s="118" t="s">
        <v>73</v>
      </c>
      <c r="C282" s="118" t="s">
        <v>553</v>
      </c>
      <c r="D282" s="127">
        <v>44680</v>
      </c>
      <c r="E282" s="118" t="s">
        <v>338</v>
      </c>
      <c r="F282" s="123">
        <v>381.029</v>
      </c>
      <c r="G282" s="123">
        <v>116.52262996941896</v>
      </c>
      <c r="H282" s="118" t="s">
        <v>339</v>
      </c>
      <c r="I282" s="119"/>
      <c r="J282" s="127">
        <f t="shared" si="4"/>
        <v>44592</v>
      </c>
      <c r="K282" s="106">
        <v>0</v>
      </c>
      <c r="L282" s="106" t="s">
        <v>321</v>
      </c>
      <c r="M282" s="106" t="s">
        <v>1122</v>
      </c>
      <c r="N282" s="106" t="s">
        <v>4</v>
      </c>
      <c r="O282" s="118"/>
    </row>
    <row r="283" spans="2:15" x14ac:dyDescent="0.25">
      <c r="B283" s="118" t="s">
        <v>73</v>
      </c>
      <c r="C283" s="118" t="s">
        <v>554</v>
      </c>
      <c r="D283" s="127">
        <v>44710</v>
      </c>
      <c r="E283" s="118" t="s">
        <v>338</v>
      </c>
      <c r="F283" s="123">
        <v>1764.4825000000003</v>
      </c>
      <c r="G283" s="123">
        <v>539.59709480122331</v>
      </c>
      <c r="H283" s="118" t="s">
        <v>339</v>
      </c>
      <c r="I283" s="119"/>
      <c r="J283" s="127">
        <f t="shared" si="4"/>
        <v>44592</v>
      </c>
      <c r="K283" s="106">
        <v>1</v>
      </c>
      <c r="L283" s="106" t="s">
        <v>321</v>
      </c>
      <c r="M283" s="106" t="s">
        <v>1122</v>
      </c>
      <c r="N283" s="106" t="s">
        <v>4</v>
      </c>
      <c r="O283" s="118"/>
    </row>
    <row r="284" spans="2:15" x14ac:dyDescent="0.25">
      <c r="B284" s="118" t="s">
        <v>73</v>
      </c>
      <c r="C284" s="118" t="s">
        <v>555</v>
      </c>
      <c r="D284" s="127">
        <v>44680</v>
      </c>
      <c r="E284" s="118" t="s">
        <v>338</v>
      </c>
      <c r="F284" s="123">
        <v>571.91200000000003</v>
      </c>
      <c r="G284" s="123">
        <v>174.89663608562691</v>
      </c>
      <c r="H284" s="118" t="s">
        <v>339</v>
      </c>
      <c r="I284" s="119"/>
      <c r="J284" s="127">
        <f t="shared" si="4"/>
        <v>44592</v>
      </c>
      <c r="K284" s="106">
        <v>0</v>
      </c>
      <c r="L284" s="106" t="s">
        <v>321</v>
      </c>
      <c r="M284" s="106" t="s">
        <v>1122</v>
      </c>
      <c r="N284" s="106" t="s">
        <v>4</v>
      </c>
      <c r="O284" s="118"/>
    </row>
    <row r="285" spans="2:15" x14ac:dyDescent="0.25">
      <c r="B285" s="118" t="s">
        <v>73</v>
      </c>
      <c r="C285" s="118" t="s">
        <v>556</v>
      </c>
      <c r="D285" s="127">
        <v>44680</v>
      </c>
      <c r="E285" s="118" t="s">
        <v>338</v>
      </c>
      <c r="F285" s="123">
        <v>9450.0560000000005</v>
      </c>
      <c r="G285" s="123">
        <v>2889.9253822629971</v>
      </c>
      <c r="H285" s="118" t="s">
        <v>339</v>
      </c>
      <c r="I285" s="119"/>
      <c r="J285" s="127">
        <f t="shared" si="4"/>
        <v>44592</v>
      </c>
      <c r="K285" s="106">
        <v>0</v>
      </c>
      <c r="L285" s="106" t="s">
        <v>321</v>
      </c>
      <c r="M285" s="106" t="s">
        <v>1122</v>
      </c>
      <c r="N285" s="106" t="s">
        <v>4</v>
      </c>
      <c r="O285" s="118"/>
    </row>
    <row r="286" spans="2:15" x14ac:dyDescent="0.25">
      <c r="B286" s="118" t="s">
        <v>73</v>
      </c>
      <c r="C286" s="118" t="s">
        <v>557</v>
      </c>
      <c r="D286" s="127">
        <v>44710</v>
      </c>
      <c r="E286" s="118" t="s">
        <v>338</v>
      </c>
      <c r="F286" s="123">
        <v>906.37800000000004</v>
      </c>
      <c r="G286" s="123">
        <v>277.17981651376147</v>
      </c>
      <c r="H286" s="118" t="s">
        <v>339</v>
      </c>
      <c r="I286" s="119"/>
      <c r="J286" s="127">
        <f t="shared" si="4"/>
        <v>44592</v>
      </c>
      <c r="K286" s="106">
        <v>0</v>
      </c>
      <c r="L286" s="106" t="s">
        <v>321</v>
      </c>
      <c r="M286" s="106" t="s">
        <v>1122</v>
      </c>
      <c r="N286" s="106" t="s">
        <v>4</v>
      </c>
      <c r="O286" s="118"/>
    </row>
    <row r="287" spans="2:15" x14ac:dyDescent="0.25">
      <c r="B287" s="118" t="s">
        <v>73</v>
      </c>
      <c r="C287" s="118" t="s">
        <v>558</v>
      </c>
      <c r="D287" s="127">
        <v>44680</v>
      </c>
      <c r="E287" s="118" t="s">
        <v>338</v>
      </c>
      <c r="F287" s="123">
        <v>2792.317</v>
      </c>
      <c r="G287" s="123">
        <v>853.91957186544346</v>
      </c>
      <c r="H287" s="118" t="s">
        <v>339</v>
      </c>
      <c r="I287" s="119"/>
      <c r="J287" s="127">
        <f t="shared" si="4"/>
        <v>44592</v>
      </c>
      <c r="K287" s="106">
        <v>1</v>
      </c>
      <c r="L287" s="106" t="s">
        <v>321</v>
      </c>
      <c r="M287" s="106" t="s">
        <v>1122</v>
      </c>
      <c r="N287" s="106" t="s">
        <v>4</v>
      </c>
      <c r="O287" s="118"/>
    </row>
    <row r="288" spans="2:15" x14ac:dyDescent="0.25">
      <c r="B288" s="118" t="s">
        <v>73</v>
      </c>
      <c r="C288" s="118" t="s">
        <v>559</v>
      </c>
      <c r="D288" s="119">
        <v>44680</v>
      </c>
      <c r="E288" s="118" t="s">
        <v>338</v>
      </c>
      <c r="F288" s="123">
        <v>918.15350000000001</v>
      </c>
      <c r="G288" s="123">
        <v>280.78088685015291</v>
      </c>
      <c r="H288" s="118" t="s">
        <v>339</v>
      </c>
      <c r="I288" s="119"/>
      <c r="J288" s="127">
        <f t="shared" si="4"/>
        <v>44592</v>
      </c>
      <c r="K288" s="106">
        <v>0</v>
      </c>
      <c r="L288" s="106" t="s">
        <v>321</v>
      </c>
      <c r="M288" s="106" t="s">
        <v>1122</v>
      </c>
      <c r="N288" s="106" t="s">
        <v>4</v>
      </c>
      <c r="O288" s="118"/>
    </row>
    <row r="289" spans="2:15" x14ac:dyDescent="0.25">
      <c r="B289" s="118" t="s">
        <v>73</v>
      </c>
      <c r="C289" s="118" t="s">
        <v>560</v>
      </c>
      <c r="D289" s="119">
        <v>44740</v>
      </c>
      <c r="E289" s="118" t="s">
        <v>338</v>
      </c>
      <c r="F289" s="123">
        <v>1608.1560000000002</v>
      </c>
      <c r="G289" s="123">
        <v>491.79082568807343</v>
      </c>
      <c r="H289" s="118" t="s">
        <v>339</v>
      </c>
      <c r="I289" s="119"/>
      <c r="J289" s="127">
        <f t="shared" si="4"/>
        <v>44592</v>
      </c>
      <c r="K289" s="106">
        <v>0</v>
      </c>
      <c r="L289" s="106" t="s">
        <v>321</v>
      </c>
      <c r="M289" s="106" t="s">
        <v>1122</v>
      </c>
      <c r="N289" s="106" t="s">
        <v>4</v>
      </c>
      <c r="O289" s="118"/>
    </row>
    <row r="290" spans="2:15" x14ac:dyDescent="0.25">
      <c r="B290" s="118" t="s">
        <v>73</v>
      </c>
      <c r="C290" s="118" t="s">
        <v>561</v>
      </c>
      <c r="D290" s="119">
        <v>44710</v>
      </c>
      <c r="E290" s="118" t="s">
        <v>338</v>
      </c>
      <c r="F290" s="123">
        <v>515.18500000000006</v>
      </c>
      <c r="G290" s="123">
        <v>157.54892966360859</v>
      </c>
      <c r="H290" s="118" t="s">
        <v>339</v>
      </c>
      <c r="I290" s="119"/>
      <c r="J290" s="127">
        <f t="shared" si="4"/>
        <v>44592</v>
      </c>
      <c r="K290" s="106">
        <v>0</v>
      </c>
      <c r="L290" s="106" t="s">
        <v>321</v>
      </c>
      <c r="M290" s="106" t="s">
        <v>1122</v>
      </c>
      <c r="N290" s="106" t="s">
        <v>4</v>
      </c>
      <c r="O290" s="118"/>
    </row>
    <row r="291" spans="2:15" x14ac:dyDescent="0.25">
      <c r="B291" s="118" t="s">
        <v>73</v>
      </c>
      <c r="C291" s="118" t="s">
        <v>562</v>
      </c>
      <c r="D291" s="119">
        <v>44740</v>
      </c>
      <c r="E291" s="118" t="s">
        <v>338</v>
      </c>
      <c r="F291" s="123">
        <v>7116.4995000000008</v>
      </c>
      <c r="G291" s="123">
        <v>2176.2995412844039</v>
      </c>
      <c r="H291" s="118" t="s">
        <v>339</v>
      </c>
      <c r="I291" s="119"/>
      <c r="J291" s="127">
        <f t="shared" si="4"/>
        <v>44592</v>
      </c>
      <c r="K291" s="106">
        <v>0</v>
      </c>
      <c r="L291" s="106" t="s">
        <v>321</v>
      </c>
      <c r="M291" s="106" t="s">
        <v>1122</v>
      </c>
      <c r="N291" s="106" t="s">
        <v>4</v>
      </c>
      <c r="O291" s="118"/>
    </row>
    <row r="292" spans="2:15" x14ac:dyDescent="0.25">
      <c r="B292" s="118" t="s">
        <v>73</v>
      </c>
      <c r="C292" s="118" t="s">
        <v>563</v>
      </c>
      <c r="D292" s="119">
        <v>44710</v>
      </c>
      <c r="E292" s="118" t="s">
        <v>338</v>
      </c>
      <c r="F292" s="123">
        <v>8863.4700000000012</v>
      </c>
      <c r="G292" s="123">
        <v>2710.54128440367</v>
      </c>
      <c r="H292" s="118" t="s">
        <v>339</v>
      </c>
      <c r="I292" s="119"/>
      <c r="J292" s="127">
        <f t="shared" si="4"/>
        <v>44592</v>
      </c>
      <c r="K292" s="106">
        <v>0</v>
      </c>
      <c r="L292" s="106" t="s">
        <v>321</v>
      </c>
      <c r="M292" s="106" t="s">
        <v>1122</v>
      </c>
      <c r="N292" s="106" t="s">
        <v>4</v>
      </c>
      <c r="O292" s="118"/>
    </row>
    <row r="293" spans="2:15" x14ac:dyDescent="0.25">
      <c r="B293" s="118" t="s">
        <v>73</v>
      </c>
      <c r="C293" s="118" t="s">
        <v>564</v>
      </c>
      <c r="D293" s="119">
        <v>44710</v>
      </c>
      <c r="E293" s="118" t="s">
        <v>338</v>
      </c>
      <c r="F293" s="123">
        <v>1119.1950000000002</v>
      </c>
      <c r="G293" s="123">
        <v>342.26146788990832</v>
      </c>
      <c r="H293" s="118" t="s">
        <v>339</v>
      </c>
      <c r="I293" s="119"/>
      <c r="J293" s="127">
        <f t="shared" si="4"/>
        <v>44592</v>
      </c>
      <c r="K293" s="106">
        <v>0</v>
      </c>
      <c r="L293" s="106" t="s">
        <v>321</v>
      </c>
      <c r="M293" s="106" t="s">
        <v>1122</v>
      </c>
      <c r="N293" s="106" t="s">
        <v>4</v>
      </c>
      <c r="O293" s="118"/>
    </row>
    <row r="294" spans="2:15" x14ac:dyDescent="0.25">
      <c r="B294" s="118" t="s">
        <v>73</v>
      </c>
      <c r="C294" s="118" t="s">
        <v>565</v>
      </c>
      <c r="D294" s="119">
        <v>44710</v>
      </c>
      <c r="E294" s="118" t="s">
        <v>338</v>
      </c>
      <c r="F294" s="123">
        <v>1232.0550000000001</v>
      </c>
      <c r="G294" s="123">
        <v>376.7752293577982</v>
      </c>
      <c r="H294" s="118" t="s">
        <v>339</v>
      </c>
      <c r="I294" s="119"/>
      <c r="J294" s="127">
        <f t="shared" si="4"/>
        <v>44592</v>
      </c>
      <c r="K294" s="106">
        <v>0</v>
      </c>
      <c r="L294" s="106" t="s">
        <v>321</v>
      </c>
      <c r="M294" s="106" t="s">
        <v>1122</v>
      </c>
      <c r="N294" s="106" t="s">
        <v>4</v>
      </c>
      <c r="O294" s="118"/>
    </row>
    <row r="295" spans="2:15" x14ac:dyDescent="0.25">
      <c r="B295" s="118" t="s">
        <v>73</v>
      </c>
      <c r="C295" s="118" t="s">
        <v>566</v>
      </c>
      <c r="D295" s="119">
        <v>44740</v>
      </c>
      <c r="E295" s="118" t="s">
        <v>338</v>
      </c>
      <c r="F295" s="123">
        <v>8223.3855000000003</v>
      </c>
      <c r="G295" s="123">
        <v>2514.7967889908259</v>
      </c>
      <c r="H295" s="118" t="s">
        <v>339</v>
      </c>
      <c r="I295" s="119"/>
      <c r="J295" s="127">
        <f t="shared" si="4"/>
        <v>44592</v>
      </c>
      <c r="K29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95" s="106" t="s">
        <v>321</v>
      </c>
      <c r="M295" s="106" t="s">
        <v>1122</v>
      </c>
      <c r="N295" s="106" t="s">
        <v>4</v>
      </c>
      <c r="O295" s="118"/>
    </row>
    <row r="296" spans="2:15" x14ac:dyDescent="0.25">
      <c r="B296" s="118" t="s">
        <v>73</v>
      </c>
      <c r="C296" s="118" t="s">
        <v>567</v>
      </c>
      <c r="D296" s="119">
        <v>44620</v>
      </c>
      <c r="E296" s="118" t="s">
        <v>338</v>
      </c>
      <c r="F296" s="123">
        <v>769.72500000000002</v>
      </c>
      <c r="G296" s="123">
        <v>235.38990825688074</v>
      </c>
      <c r="H296" s="118" t="s">
        <v>339</v>
      </c>
      <c r="I296" s="119"/>
      <c r="J296" s="127">
        <f t="shared" si="4"/>
        <v>44592</v>
      </c>
      <c r="K29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296" s="106" t="s">
        <v>321</v>
      </c>
      <c r="M296" s="106" t="s">
        <v>1122</v>
      </c>
      <c r="N296" s="106" t="s">
        <v>4</v>
      </c>
      <c r="O296" s="118"/>
    </row>
    <row r="297" spans="2:15" x14ac:dyDescent="0.25">
      <c r="B297" s="118" t="s">
        <v>73</v>
      </c>
      <c r="C297" s="118" t="s">
        <v>568</v>
      </c>
      <c r="D297" s="119">
        <v>44680</v>
      </c>
      <c r="E297" s="118" t="s">
        <v>338</v>
      </c>
      <c r="F297" s="123">
        <v>980.73250000000007</v>
      </c>
      <c r="G297" s="123">
        <v>299.91819571865443</v>
      </c>
      <c r="H297" s="118" t="s">
        <v>339</v>
      </c>
      <c r="I297" s="119"/>
      <c r="J297" s="127">
        <f t="shared" si="4"/>
        <v>44592</v>
      </c>
      <c r="K29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97" s="106" t="s">
        <v>321</v>
      </c>
      <c r="M297" s="106" t="s">
        <v>1122</v>
      </c>
      <c r="N297" s="106" t="s">
        <v>4</v>
      </c>
      <c r="O297" s="118"/>
    </row>
    <row r="298" spans="2:15" x14ac:dyDescent="0.25">
      <c r="B298" s="118" t="s">
        <v>73</v>
      </c>
      <c r="C298" s="118" t="s">
        <v>569</v>
      </c>
      <c r="D298" s="119">
        <v>44680</v>
      </c>
      <c r="E298" s="118" t="s">
        <v>338</v>
      </c>
      <c r="F298" s="123">
        <v>5934.8740000000007</v>
      </c>
      <c r="G298" s="123">
        <v>1814.9461773700307</v>
      </c>
      <c r="H298" s="118" t="s">
        <v>339</v>
      </c>
      <c r="I298" s="119"/>
      <c r="J298" s="127">
        <f t="shared" si="4"/>
        <v>44592</v>
      </c>
      <c r="K29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98" s="106" t="s">
        <v>321</v>
      </c>
      <c r="M298" s="106" t="s">
        <v>1122</v>
      </c>
      <c r="N298" s="106" t="s">
        <v>4</v>
      </c>
      <c r="O298" s="118"/>
    </row>
    <row r="299" spans="2:15" x14ac:dyDescent="0.25">
      <c r="B299" s="118" t="s">
        <v>73</v>
      </c>
      <c r="C299" s="118" t="s">
        <v>570</v>
      </c>
      <c r="D299" s="119">
        <v>44710</v>
      </c>
      <c r="E299" s="118" t="s">
        <v>338</v>
      </c>
      <c r="F299" s="123">
        <v>513.09500000000003</v>
      </c>
      <c r="G299" s="123">
        <v>156.90978593272172</v>
      </c>
      <c r="H299" s="118" t="s">
        <v>339</v>
      </c>
      <c r="I299" s="119"/>
      <c r="J299" s="127">
        <f t="shared" si="4"/>
        <v>44592</v>
      </c>
      <c r="K29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99" s="106" t="s">
        <v>321</v>
      </c>
      <c r="M299" s="106" t="s">
        <v>1122</v>
      </c>
      <c r="N299" s="106" t="s">
        <v>4</v>
      </c>
      <c r="O299" s="118"/>
    </row>
    <row r="300" spans="2:15" x14ac:dyDescent="0.25">
      <c r="B300" s="118" t="s">
        <v>73</v>
      </c>
      <c r="C300" s="118" t="s">
        <v>571</v>
      </c>
      <c r="D300" s="119">
        <v>44710</v>
      </c>
      <c r="E300" s="118" t="s">
        <v>338</v>
      </c>
      <c r="F300" s="123">
        <v>506.82500000000005</v>
      </c>
      <c r="G300" s="123">
        <v>154.99235474006119</v>
      </c>
      <c r="H300" s="118" t="s">
        <v>339</v>
      </c>
      <c r="I300" s="119"/>
      <c r="J300" s="127">
        <f t="shared" si="4"/>
        <v>44592</v>
      </c>
      <c r="K30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00" s="106" t="s">
        <v>321</v>
      </c>
      <c r="M300" s="106" t="s">
        <v>1122</v>
      </c>
      <c r="N300" s="106" t="s">
        <v>4</v>
      </c>
      <c r="O300" s="118"/>
    </row>
    <row r="301" spans="2:15" x14ac:dyDescent="0.25">
      <c r="B301" s="118" t="s">
        <v>73</v>
      </c>
      <c r="C301" s="118" t="s">
        <v>572</v>
      </c>
      <c r="D301" s="119">
        <v>44710</v>
      </c>
      <c r="E301" s="118" t="s">
        <v>338</v>
      </c>
      <c r="F301" s="123">
        <v>891.3850000000001</v>
      </c>
      <c r="G301" s="123">
        <v>272.59480122324163</v>
      </c>
      <c r="H301" s="118" t="s">
        <v>339</v>
      </c>
      <c r="I301" s="119"/>
      <c r="J301" s="127">
        <f t="shared" si="4"/>
        <v>44592</v>
      </c>
      <c r="K30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01" s="106" t="s">
        <v>321</v>
      </c>
      <c r="M301" s="106" t="s">
        <v>1122</v>
      </c>
      <c r="N301" s="106" t="s">
        <v>4</v>
      </c>
      <c r="O301" s="118"/>
    </row>
    <row r="302" spans="2:15" x14ac:dyDescent="0.25">
      <c r="B302" s="118" t="s">
        <v>73</v>
      </c>
      <c r="C302" s="118" t="s">
        <v>573</v>
      </c>
      <c r="D302" s="119">
        <v>44710</v>
      </c>
      <c r="E302" s="118" t="s">
        <v>338</v>
      </c>
      <c r="F302" s="123">
        <v>1338.1224999999999</v>
      </c>
      <c r="G302" s="123">
        <v>409.2117737003058</v>
      </c>
      <c r="H302" s="118" t="s">
        <v>339</v>
      </c>
      <c r="I302" s="119"/>
      <c r="J302" s="127">
        <f t="shared" si="4"/>
        <v>44592</v>
      </c>
      <c r="K30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02" s="106" t="s">
        <v>321</v>
      </c>
      <c r="M302" s="106" t="s">
        <v>1122</v>
      </c>
      <c r="N302" s="106" t="s">
        <v>4</v>
      </c>
      <c r="O302" s="118"/>
    </row>
    <row r="303" spans="2:15" x14ac:dyDescent="0.25">
      <c r="B303" s="118" t="s">
        <v>73</v>
      </c>
      <c r="C303" s="118" t="s">
        <v>574</v>
      </c>
      <c r="D303" s="119">
        <v>44710</v>
      </c>
      <c r="E303" s="118" t="s">
        <v>338</v>
      </c>
      <c r="F303" s="123">
        <v>4875.8270000000002</v>
      </c>
      <c r="G303" s="123">
        <v>1491.0785932721712</v>
      </c>
      <c r="H303" s="118" t="s">
        <v>339</v>
      </c>
      <c r="I303" s="119"/>
      <c r="J303" s="127">
        <f t="shared" si="4"/>
        <v>44592</v>
      </c>
      <c r="K30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03" s="106" t="s">
        <v>321</v>
      </c>
      <c r="M303" s="106" t="s">
        <v>1122</v>
      </c>
      <c r="N303" s="106" t="s">
        <v>4</v>
      </c>
      <c r="O303" s="118"/>
    </row>
    <row r="304" spans="2:15" x14ac:dyDescent="0.25">
      <c r="B304" s="118" t="s">
        <v>73</v>
      </c>
      <c r="C304" s="118" t="s">
        <v>575</v>
      </c>
      <c r="D304" s="119">
        <v>44710</v>
      </c>
      <c r="E304" s="118" t="s">
        <v>338</v>
      </c>
      <c r="F304" s="123">
        <v>741.42750000000001</v>
      </c>
      <c r="G304" s="123">
        <v>226.73623853211009</v>
      </c>
      <c r="H304" s="118" t="s">
        <v>339</v>
      </c>
      <c r="I304" s="119"/>
      <c r="J304" s="127">
        <f t="shared" si="4"/>
        <v>44592</v>
      </c>
      <c r="K30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04" s="106" t="s">
        <v>321</v>
      </c>
      <c r="M304" s="106" t="s">
        <v>1122</v>
      </c>
      <c r="N304" s="106" t="s">
        <v>4</v>
      </c>
      <c r="O304" s="118"/>
    </row>
    <row r="305" spans="2:15" x14ac:dyDescent="0.25">
      <c r="B305" s="118" t="s">
        <v>73</v>
      </c>
      <c r="C305" s="118" t="s">
        <v>576</v>
      </c>
      <c r="D305" s="119">
        <v>44710</v>
      </c>
      <c r="E305" s="118" t="s">
        <v>338</v>
      </c>
      <c r="F305" s="123">
        <v>1108.4204999999999</v>
      </c>
      <c r="G305" s="123">
        <v>338.96651376146787</v>
      </c>
      <c r="H305" s="118" t="s">
        <v>339</v>
      </c>
      <c r="I305" s="119"/>
      <c r="J305" s="127">
        <f t="shared" si="4"/>
        <v>44592</v>
      </c>
      <c r="K30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05" s="106" t="s">
        <v>321</v>
      </c>
      <c r="M305" s="106" t="s">
        <v>1122</v>
      </c>
      <c r="N305" s="106" t="s">
        <v>4</v>
      </c>
      <c r="O305" s="118"/>
    </row>
    <row r="306" spans="2:15" x14ac:dyDescent="0.25">
      <c r="B306" s="118" t="s">
        <v>73</v>
      </c>
      <c r="C306" s="118" t="s">
        <v>577</v>
      </c>
      <c r="D306" s="119">
        <v>44650</v>
      </c>
      <c r="E306" s="118" t="s">
        <v>338</v>
      </c>
      <c r="F306" s="123">
        <v>1855.7220000000002</v>
      </c>
      <c r="G306" s="123">
        <v>567.49908256880735</v>
      </c>
      <c r="H306" s="118" t="s">
        <v>339</v>
      </c>
      <c r="I306" s="119"/>
      <c r="J306" s="127">
        <f t="shared" si="4"/>
        <v>44592</v>
      </c>
      <c r="K30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06" s="106" t="s">
        <v>321</v>
      </c>
      <c r="M306" s="106" t="s">
        <v>1122</v>
      </c>
      <c r="N306" s="106" t="s">
        <v>4</v>
      </c>
      <c r="O306" s="118"/>
    </row>
    <row r="307" spans="2:15" x14ac:dyDescent="0.25">
      <c r="B307" s="118" t="s">
        <v>73</v>
      </c>
      <c r="C307" s="118" t="s">
        <v>578</v>
      </c>
      <c r="D307" s="119">
        <v>44710</v>
      </c>
      <c r="E307" s="118" t="s">
        <v>338</v>
      </c>
      <c r="F307" s="123">
        <v>116.84200000000001</v>
      </c>
      <c r="G307" s="123">
        <v>35.731498470948019</v>
      </c>
      <c r="H307" s="118" t="s">
        <v>339</v>
      </c>
      <c r="I307" s="119"/>
      <c r="J307" s="127">
        <f t="shared" si="4"/>
        <v>44592</v>
      </c>
      <c r="K30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07" s="106" t="s">
        <v>321</v>
      </c>
      <c r="M307" s="106" t="s">
        <v>1122</v>
      </c>
      <c r="N307" s="106" t="s">
        <v>4</v>
      </c>
      <c r="O307" s="118"/>
    </row>
    <row r="308" spans="2:15" x14ac:dyDescent="0.25">
      <c r="B308" s="118" t="s">
        <v>73</v>
      </c>
      <c r="C308" s="118" t="s">
        <v>579</v>
      </c>
      <c r="D308" s="119">
        <v>44680</v>
      </c>
      <c r="E308" s="118" t="s">
        <v>338</v>
      </c>
      <c r="F308" s="123">
        <v>248.71</v>
      </c>
      <c r="G308" s="123">
        <v>76.058103975535175</v>
      </c>
      <c r="H308" s="118" t="s">
        <v>339</v>
      </c>
      <c r="I308" s="119"/>
      <c r="J308" s="127">
        <f t="shared" si="4"/>
        <v>44592</v>
      </c>
      <c r="K30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08" s="106" t="s">
        <v>321</v>
      </c>
      <c r="M308" s="106" t="s">
        <v>1122</v>
      </c>
      <c r="N308" s="106" t="s">
        <v>4</v>
      </c>
      <c r="O308" s="118"/>
    </row>
    <row r="309" spans="2:15" x14ac:dyDescent="0.25">
      <c r="B309" s="118" t="s">
        <v>73</v>
      </c>
      <c r="C309" s="118" t="s">
        <v>580</v>
      </c>
      <c r="D309" s="119">
        <v>44710</v>
      </c>
      <c r="E309" s="118" t="s">
        <v>338</v>
      </c>
      <c r="F309" s="123">
        <v>961.40000000000009</v>
      </c>
      <c r="G309" s="123">
        <v>294.0061162079511</v>
      </c>
      <c r="H309" s="118" t="s">
        <v>339</v>
      </c>
      <c r="I309" s="119"/>
      <c r="J309" s="127">
        <f t="shared" si="4"/>
        <v>44592</v>
      </c>
      <c r="K30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09" s="106" t="s">
        <v>321</v>
      </c>
      <c r="M309" s="106" t="s">
        <v>1122</v>
      </c>
      <c r="N309" s="106" t="s">
        <v>4</v>
      </c>
      <c r="O309" s="118"/>
    </row>
    <row r="310" spans="2:15" x14ac:dyDescent="0.25">
      <c r="B310" s="118" t="s">
        <v>73</v>
      </c>
      <c r="C310" s="118" t="s">
        <v>581</v>
      </c>
      <c r="D310" s="119">
        <v>44650</v>
      </c>
      <c r="E310" s="118" t="s">
        <v>338</v>
      </c>
      <c r="F310" s="123">
        <v>1133.4400000000003</v>
      </c>
      <c r="G310" s="123">
        <v>346.61773700305821</v>
      </c>
      <c r="H310" s="118" t="s">
        <v>339</v>
      </c>
      <c r="I310" s="119"/>
      <c r="J310" s="127">
        <f t="shared" si="4"/>
        <v>44592</v>
      </c>
      <c r="K31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10" s="106" t="s">
        <v>321</v>
      </c>
      <c r="M310" s="106" t="s">
        <v>1122</v>
      </c>
      <c r="N310" s="106" t="s">
        <v>4</v>
      </c>
      <c r="O310" s="118"/>
    </row>
    <row r="311" spans="2:15" x14ac:dyDescent="0.25">
      <c r="B311" s="118" t="s">
        <v>73</v>
      </c>
      <c r="C311" s="118" t="s">
        <v>582</v>
      </c>
      <c r="D311" s="119">
        <v>44710</v>
      </c>
      <c r="E311" s="118" t="s">
        <v>338</v>
      </c>
      <c r="F311" s="123">
        <v>1873.6245000000001</v>
      </c>
      <c r="G311" s="123">
        <v>572.97385321100921</v>
      </c>
      <c r="H311" s="118" t="s">
        <v>339</v>
      </c>
      <c r="I311" s="119"/>
      <c r="J311" s="127">
        <f t="shared" si="4"/>
        <v>44592</v>
      </c>
      <c r="K31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11" s="106" t="s">
        <v>321</v>
      </c>
      <c r="M311" s="106" t="s">
        <v>1122</v>
      </c>
      <c r="N311" s="106" t="s">
        <v>4</v>
      </c>
      <c r="O311" s="118"/>
    </row>
    <row r="312" spans="2:15" x14ac:dyDescent="0.25">
      <c r="B312" s="118" t="s">
        <v>73</v>
      </c>
      <c r="C312" s="118" t="s">
        <v>583</v>
      </c>
      <c r="D312" s="119">
        <v>44680</v>
      </c>
      <c r="E312" s="118" t="s">
        <v>338</v>
      </c>
      <c r="F312" s="123">
        <v>10731.248000000001</v>
      </c>
      <c r="G312" s="123">
        <v>3281.7272171253826</v>
      </c>
      <c r="H312" s="118" t="s">
        <v>339</v>
      </c>
      <c r="I312" s="119"/>
      <c r="J312" s="127">
        <f t="shared" si="4"/>
        <v>44592</v>
      </c>
      <c r="K31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12" s="106" t="s">
        <v>321</v>
      </c>
      <c r="M312" s="106" t="s">
        <v>1122</v>
      </c>
      <c r="N312" s="106" t="s">
        <v>4</v>
      </c>
      <c r="O312" s="118"/>
    </row>
    <row r="313" spans="2:15" x14ac:dyDescent="0.25">
      <c r="B313" s="118" t="s">
        <v>73</v>
      </c>
      <c r="C313" s="118" t="s">
        <v>584</v>
      </c>
      <c r="D313" s="119">
        <v>44680</v>
      </c>
      <c r="E313" s="118" t="s">
        <v>338</v>
      </c>
      <c r="F313" s="123">
        <v>717.07900000000006</v>
      </c>
      <c r="G313" s="123">
        <v>219.2902140672783</v>
      </c>
      <c r="H313" s="118" t="s">
        <v>339</v>
      </c>
      <c r="I313" s="119"/>
      <c r="J313" s="127">
        <f t="shared" si="4"/>
        <v>44592</v>
      </c>
      <c r="K31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13" s="106" t="s">
        <v>321</v>
      </c>
      <c r="M313" s="106" t="s">
        <v>1122</v>
      </c>
      <c r="N313" s="106" t="s">
        <v>4</v>
      </c>
      <c r="O313" s="118"/>
    </row>
    <row r="314" spans="2:15" x14ac:dyDescent="0.25">
      <c r="B314" s="118" t="s">
        <v>73</v>
      </c>
      <c r="C314" s="118" t="s">
        <v>585</v>
      </c>
      <c r="D314" s="119">
        <v>44680</v>
      </c>
      <c r="E314" s="118" t="s">
        <v>338</v>
      </c>
      <c r="F314" s="123">
        <v>3839.8525000000004</v>
      </c>
      <c r="G314" s="123">
        <v>1174.2668195718657</v>
      </c>
      <c r="H314" s="118" t="s">
        <v>339</v>
      </c>
      <c r="I314" s="119"/>
      <c r="J314" s="127">
        <f t="shared" si="4"/>
        <v>44592</v>
      </c>
      <c r="K31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14" s="106" t="s">
        <v>321</v>
      </c>
      <c r="M314" s="106" t="s">
        <v>1122</v>
      </c>
      <c r="N314" s="106" t="s">
        <v>4</v>
      </c>
      <c r="O314" s="118"/>
    </row>
    <row r="315" spans="2:15" x14ac:dyDescent="0.25">
      <c r="B315" s="118" t="s">
        <v>73</v>
      </c>
      <c r="C315" s="118" t="s">
        <v>586</v>
      </c>
      <c r="D315" s="119">
        <v>44680</v>
      </c>
      <c r="E315" s="118" t="s">
        <v>338</v>
      </c>
      <c r="F315" s="123">
        <v>421.65750000000003</v>
      </c>
      <c r="G315" s="123">
        <v>128.94724770642202</v>
      </c>
      <c r="H315" s="118" t="s">
        <v>339</v>
      </c>
      <c r="I315" s="119"/>
      <c r="J315" s="127">
        <f t="shared" si="4"/>
        <v>44592</v>
      </c>
      <c r="K31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15" s="106" t="s">
        <v>321</v>
      </c>
      <c r="M315" s="106" t="s">
        <v>1122</v>
      </c>
      <c r="N315" s="106" t="s">
        <v>4</v>
      </c>
      <c r="O315" s="118"/>
    </row>
    <row r="316" spans="2:15" x14ac:dyDescent="0.25">
      <c r="B316" s="118" t="s">
        <v>73</v>
      </c>
      <c r="C316" s="118" t="s">
        <v>587</v>
      </c>
      <c r="D316" s="119">
        <v>44740</v>
      </c>
      <c r="E316" s="118" t="s">
        <v>338</v>
      </c>
      <c r="F316" s="123">
        <v>6297.5880000000006</v>
      </c>
      <c r="G316" s="123">
        <v>1925.867889908257</v>
      </c>
      <c r="H316" s="118" t="s">
        <v>339</v>
      </c>
      <c r="I316" s="119"/>
      <c r="J316" s="127">
        <f t="shared" si="4"/>
        <v>44592</v>
      </c>
      <c r="K31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16" s="106" t="s">
        <v>321</v>
      </c>
      <c r="M316" s="106" t="s">
        <v>1122</v>
      </c>
      <c r="N316" s="106" t="s">
        <v>4</v>
      </c>
      <c r="O316" s="118"/>
    </row>
    <row r="317" spans="2:15" x14ac:dyDescent="0.25">
      <c r="B317" s="118" t="s">
        <v>73</v>
      </c>
      <c r="C317" s="118" t="s">
        <v>588</v>
      </c>
      <c r="D317" s="119">
        <v>44740</v>
      </c>
      <c r="E317" s="118" t="s">
        <v>338</v>
      </c>
      <c r="F317" s="123">
        <v>2433.7170000000001</v>
      </c>
      <c r="G317" s="123">
        <v>744.25596330275232</v>
      </c>
      <c r="H317" s="118" t="s">
        <v>339</v>
      </c>
      <c r="I317" s="119"/>
      <c r="J317" s="127">
        <f t="shared" si="4"/>
        <v>44592</v>
      </c>
      <c r="K31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17" s="106" t="s">
        <v>321</v>
      </c>
      <c r="M317" s="106" t="s">
        <v>1122</v>
      </c>
      <c r="N317" s="106" t="s">
        <v>4</v>
      </c>
      <c r="O317" s="118"/>
    </row>
    <row r="318" spans="2:15" x14ac:dyDescent="0.25">
      <c r="B318" s="118" t="s">
        <v>73</v>
      </c>
      <c r="C318" s="118" t="s">
        <v>589</v>
      </c>
      <c r="D318" s="119">
        <v>44710</v>
      </c>
      <c r="E318" s="118" t="s">
        <v>338</v>
      </c>
      <c r="F318" s="123">
        <v>520.10200000000009</v>
      </c>
      <c r="G318" s="123">
        <v>159.05259938837924</v>
      </c>
      <c r="H318" s="118" t="s">
        <v>339</v>
      </c>
      <c r="I318" s="119"/>
      <c r="J318" s="127">
        <f t="shared" si="4"/>
        <v>44592</v>
      </c>
      <c r="K31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18" s="106" t="s">
        <v>321</v>
      </c>
      <c r="M318" s="106" t="s">
        <v>1122</v>
      </c>
      <c r="N318" s="106" t="s">
        <v>4</v>
      </c>
      <c r="O318" s="118"/>
    </row>
    <row r="319" spans="2:15" x14ac:dyDescent="0.25">
      <c r="B319" s="118" t="s">
        <v>73</v>
      </c>
      <c r="C319" s="118" t="s">
        <v>590</v>
      </c>
      <c r="D319" s="119">
        <v>44710</v>
      </c>
      <c r="E319" s="118" t="s">
        <v>338</v>
      </c>
      <c r="F319" s="123">
        <v>9940.0950000000012</v>
      </c>
      <c r="G319" s="123">
        <v>3039.7844036697252</v>
      </c>
      <c r="H319" s="118" t="s">
        <v>339</v>
      </c>
      <c r="I319" s="119"/>
      <c r="J319" s="127">
        <f t="shared" si="4"/>
        <v>44592</v>
      </c>
      <c r="K31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19" s="106" t="s">
        <v>321</v>
      </c>
      <c r="M319" s="106" t="s">
        <v>1122</v>
      </c>
      <c r="N319" s="106" t="s">
        <v>4</v>
      </c>
      <c r="O319" s="118"/>
    </row>
    <row r="320" spans="2:15" x14ac:dyDescent="0.25">
      <c r="B320" s="118" t="s">
        <v>73</v>
      </c>
      <c r="C320" s="118" t="s">
        <v>591</v>
      </c>
      <c r="D320" s="119">
        <v>44680</v>
      </c>
      <c r="E320" s="118" t="s">
        <v>338</v>
      </c>
      <c r="F320" s="123">
        <v>20069.280000000002</v>
      </c>
      <c r="G320" s="123">
        <v>6137.3944954128447</v>
      </c>
      <c r="H320" s="118" t="s">
        <v>339</v>
      </c>
      <c r="I320" s="119"/>
      <c r="J320" s="127">
        <f t="shared" si="4"/>
        <v>44592</v>
      </c>
      <c r="K32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20" s="106" t="s">
        <v>321</v>
      </c>
      <c r="M320" s="106" t="s">
        <v>1122</v>
      </c>
      <c r="N320" s="106" t="s">
        <v>4</v>
      </c>
      <c r="O320" s="118"/>
    </row>
    <row r="321" spans="2:15" x14ac:dyDescent="0.25">
      <c r="B321" s="118" t="s">
        <v>73</v>
      </c>
      <c r="C321" s="118" t="s">
        <v>592</v>
      </c>
      <c r="D321" s="119">
        <v>44680</v>
      </c>
      <c r="E321" s="118" t="s">
        <v>338</v>
      </c>
      <c r="F321" s="123">
        <v>1157.5630000000001</v>
      </c>
      <c r="G321" s="123">
        <v>353.99480122324161</v>
      </c>
      <c r="H321" s="118" t="s">
        <v>339</v>
      </c>
      <c r="I321" s="119"/>
      <c r="J321" s="127">
        <f t="shared" si="4"/>
        <v>44592</v>
      </c>
      <c r="K32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21" s="106" t="s">
        <v>321</v>
      </c>
      <c r="M321" s="106" t="s">
        <v>1122</v>
      </c>
      <c r="N321" s="106" t="s">
        <v>4</v>
      </c>
      <c r="O321" s="118"/>
    </row>
    <row r="322" spans="2:15" x14ac:dyDescent="0.25">
      <c r="B322" s="118" t="s">
        <v>73</v>
      </c>
      <c r="C322" s="118" t="s">
        <v>593</v>
      </c>
      <c r="D322" s="119">
        <v>44710</v>
      </c>
      <c r="E322" s="118" t="s">
        <v>338</v>
      </c>
      <c r="F322" s="123">
        <v>1487.6400000000003</v>
      </c>
      <c r="G322" s="123">
        <v>454.93577981651384</v>
      </c>
      <c r="H322" s="118" t="s">
        <v>339</v>
      </c>
      <c r="I322" s="119"/>
      <c r="J322" s="127">
        <f t="shared" si="4"/>
        <v>44592</v>
      </c>
      <c r="K32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22" s="106" t="s">
        <v>321</v>
      </c>
      <c r="M322" s="106" t="s">
        <v>1122</v>
      </c>
      <c r="N322" s="106" t="s">
        <v>4</v>
      </c>
      <c r="O322" s="118"/>
    </row>
    <row r="323" spans="2:15" x14ac:dyDescent="0.25">
      <c r="B323" s="118" t="s">
        <v>73</v>
      </c>
      <c r="C323" s="118" t="s">
        <v>594</v>
      </c>
      <c r="D323" s="119">
        <v>44650</v>
      </c>
      <c r="E323" s="118" t="s">
        <v>338</v>
      </c>
      <c r="F323" s="123">
        <v>688.47900000000004</v>
      </c>
      <c r="G323" s="123">
        <v>210.54403669724772</v>
      </c>
      <c r="H323" s="118" t="s">
        <v>339</v>
      </c>
      <c r="I323" s="119"/>
      <c r="J323" s="127">
        <f t="shared" si="4"/>
        <v>44592</v>
      </c>
      <c r="K32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23" s="106" t="s">
        <v>321</v>
      </c>
      <c r="M323" s="106" t="s">
        <v>1122</v>
      </c>
      <c r="N323" s="106" t="s">
        <v>4</v>
      </c>
      <c r="O323" s="118"/>
    </row>
    <row r="324" spans="2:15" x14ac:dyDescent="0.25">
      <c r="B324" s="118" t="s">
        <v>73</v>
      </c>
      <c r="C324" s="118" t="s">
        <v>595</v>
      </c>
      <c r="D324" s="119">
        <v>44710</v>
      </c>
      <c r="E324" s="118" t="s">
        <v>338</v>
      </c>
      <c r="F324" s="123">
        <v>1803.296</v>
      </c>
      <c r="G324" s="123">
        <v>551.4666666666667</v>
      </c>
      <c r="H324" s="118" t="s">
        <v>339</v>
      </c>
      <c r="I324" s="119"/>
      <c r="J324" s="127">
        <f t="shared" ref="J324:J389" si="5">$J$1</f>
        <v>44592</v>
      </c>
      <c r="K32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24" s="106" t="s">
        <v>321</v>
      </c>
      <c r="M324" s="106" t="s">
        <v>1122</v>
      </c>
      <c r="N324" s="106" t="s">
        <v>4</v>
      </c>
      <c r="O324" s="118"/>
    </row>
    <row r="325" spans="2:15" x14ac:dyDescent="0.25">
      <c r="B325" s="118" t="s">
        <v>73</v>
      </c>
      <c r="C325" s="118" t="s">
        <v>596</v>
      </c>
      <c r="D325" s="119">
        <v>44680</v>
      </c>
      <c r="E325" s="118" t="s">
        <v>338</v>
      </c>
      <c r="F325" s="123">
        <v>2276.6865000000003</v>
      </c>
      <c r="G325" s="123">
        <v>696.23440366972488</v>
      </c>
      <c r="H325" s="118" t="s">
        <v>339</v>
      </c>
      <c r="I325" s="119"/>
      <c r="J325" s="127">
        <f t="shared" si="5"/>
        <v>44592</v>
      </c>
      <c r="K32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25" s="106" t="s">
        <v>321</v>
      </c>
      <c r="M325" s="106" t="s">
        <v>1122</v>
      </c>
      <c r="N325" s="106" t="s">
        <v>4</v>
      </c>
      <c r="O325" s="118"/>
    </row>
    <row r="326" spans="2:15" x14ac:dyDescent="0.25">
      <c r="B326" s="118" t="s">
        <v>73</v>
      </c>
      <c r="C326" s="118" t="s">
        <v>597</v>
      </c>
      <c r="D326" s="119">
        <v>44740</v>
      </c>
      <c r="E326" s="118" t="s">
        <v>338</v>
      </c>
      <c r="F326" s="123">
        <v>861.71800000000007</v>
      </c>
      <c r="G326" s="123">
        <v>263.52232415902142</v>
      </c>
      <c r="H326" s="118" t="s">
        <v>339</v>
      </c>
      <c r="I326" s="119"/>
      <c r="J326" s="127">
        <f t="shared" si="5"/>
        <v>44592</v>
      </c>
      <c r="K32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26" s="106" t="s">
        <v>321</v>
      </c>
      <c r="M326" s="106" t="s">
        <v>1122</v>
      </c>
      <c r="N326" s="106" t="s">
        <v>4</v>
      </c>
      <c r="O326" s="118"/>
    </row>
    <row r="327" spans="2:15" x14ac:dyDescent="0.25">
      <c r="B327" s="118" t="s">
        <v>73</v>
      </c>
      <c r="C327" s="118" t="s">
        <v>598</v>
      </c>
      <c r="D327" s="119">
        <v>44740</v>
      </c>
      <c r="E327" s="118" t="s">
        <v>338</v>
      </c>
      <c r="F327" s="123">
        <v>1650.3300000000002</v>
      </c>
      <c r="G327" s="123">
        <v>504.68807339449546</v>
      </c>
      <c r="H327" s="118" t="s">
        <v>339</v>
      </c>
      <c r="I327" s="119"/>
      <c r="J327" s="127">
        <f t="shared" si="5"/>
        <v>44592</v>
      </c>
      <c r="K32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27" s="106" t="s">
        <v>321</v>
      </c>
      <c r="M327" s="106" t="s">
        <v>1122</v>
      </c>
      <c r="N327" s="106" t="s">
        <v>4</v>
      </c>
      <c r="O327" s="118"/>
    </row>
    <row r="328" spans="2:15" x14ac:dyDescent="0.25">
      <c r="B328" s="118" t="s">
        <v>73</v>
      </c>
      <c r="C328" s="118" t="s">
        <v>599</v>
      </c>
      <c r="D328" s="119">
        <v>44680</v>
      </c>
      <c r="E328" s="118" t="s">
        <v>338</v>
      </c>
      <c r="F328" s="123">
        <v>370.97500000000002</v>
      </c>
      <c r="G328" s="123">
        <v>113.44801223241591</v>
      </c>
      <c r="H328" s="118" t="s">
        <v>339</v>
      </c>
      <c r="I328" s="119"/>
      <c r="J328" s="127">
        <f t="shared" si="5"/>
        <v>44592</v>
      </c>
      <c r="K32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28" s="106" t="s">
        <v>321</v>
      </c>
      <c r="M328" s="106" t="s">
        <v>1122</v>
      </c>
      <c r="N328" s="106" t="s">
        <v>4</v>
      </c>
      <c r="O328" s="118"/>
    </row>
    <row r="329" spans="2:15" x14ac:dyDescent="0.25">
      <c r="B329" s="118" t="s">
        <v>73</v>
      </c>
      <c r="C329" s="118" t="s">
        <v>600</v>
      </c>
      <c r="D329" s="119">
        <v>44710</v>
      </c>
      <c r="E329" s="118" t="s">
        <v>338</v>
      </c>
      <c r="F329" s="123">
        <v>455.90600000000001</v>
      </c>
      <c r="G329" s="123">
        <v>139.42079510703363</v>
      </c>
      <c r="H329" s="118" t="s">
        <v>339</v>
      </c>
      <c r="I329" s="119"/>
      <c r="J329" s="127">
        <f t="shared" si="5"/>
        <v>44592</v>
      </c>
      <c r="K32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29" s="106" t="s">
        <v>321</v>
      </c>
      <c r="M329" s="106" t="s">
        <v>1122</v>
      </c>
      <c r="N329" s="106" t="s">
        <v>4</v>
      </c>
      <c r="O329" s="118"/>
    </row>
    <row r="330" spans="2:15" x14ac:dyDescent="0.25">
      <c r="B330" s="118" t="s">
        <v>73</v>
      </c>
      <c r="C330" s="118" t="s">
        <v>601</v>
      </c>
      <c r="D330" s="119">
        <v>44680</v>
      </c>
      <c r="E330" s="118" t="s">
        <v>338</v>
      </c>
      <c r="F330" s="123">
        <v>473.05500000000006</v>
      </c>
      <c r="G330" s="123">
        <v>144.66513761467891</v>
      </c>
      <c r="H330" s="118" t="s">
        <v>339</v>
      </c>
      <c r="I330" s="119"/>
      <c r="J330" s="127">
        <f t="shared" si="5"/>
        <v>44592</v>
      </c>
      <c r="K33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30" s="106" t="s">
        <v>321</v>
      </c>
      <c r="M330" s="106" t="s">
        <v>1122</v>
      </c>
      <c r="N330" s="106" t="s">
        <v>4</v>
      </c>
      <c r="O330" s="118"/>
    </row>
    <row r="331" spans="2:15" x14ac:dyDescent="0.25">
      <c r="B331" s="118" t="s">
        <v>73</v>
      </c>
      <c r="C331" s="118" t="s">
        <v>602</v>
      </c>
      <c r="D331" s="119">
        <v>44740</v>
      </c>
      <c r="E331" s="118" t="s">
        <v>338</v>
      </c>
      <c r="F331" s="123">
        <v>4117.41</v>
      </c>
      <c r="G331" s="123">
        <v>1259.1467889908256</v>
      </c>
      <c r="H331" s="118" t="s">
        <v>339</v>
      </c>
      <c r="I331" s="119"/>
      <c r="J331" s="127">
        <f t="shared" si="5"/>
        <v>44592</v>
      </c>
      <c r="K33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31" s="106" t="s">
        <v>321</v>
      </c>
      <c r="M331" s="106" t="s">
        <v>1122</v>
      </c>
      <c r="N331" s="106" t="s">
        <v>4</v>
      </c>
      <c r="O331" s="118"/>
    </row>
    <row r="332" spans="2:15" x14ac:dyDescent="0.25">
      <c r="B332" s="118" t="s">
        <v>73</v>
      </c>
      <c r="C332" s="118" t="s">
        <v>603</v>
      </c>
      <c r="D332" s="119">
        <v>44620</v>
      </c>
      <c r="E332" s="118" t="s">
        <v>338</v>
      </c>
      <c r="F332" s="123">
        <v>1586.31</v>
      </c>
      <c r="G332" s="123">
        <v>485.11009174311926</v>
      </c>
      <c r="H332" s="118" t="s">
        <v>339</v>
      </c>
      <c r="I332" s="119"/>
      <c r="J332" s="127">
        <f t="shared" si="5"/>
        <v>44592</v>
      </c>
      <c r="K33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332" s="106" t="s">
        <v>321</v>
      </c>
      <c r="M332" s="106" t="s">
        <v>1122</v>
      </c>
      <c r="N332" s="106" t="s">
        <v>4</v>
      </c>
      <c r="O332" s="118"/>
    </row>
    <row r="333" spans="2:15" x14ac:dyDescent="0.25">
      <c r="B333" s="118" t="s">
        <v>73</v>
      </c>
      <c r="C333" s="118" t="s">
        <v>604</v>
      </c>
      <c r="D333" s="119">
        <v>44710</v>
      </c>
      <c r="E333" s="118" t="s">
        <v>338</v>
      </c>
      <c r="F333" s="123">
        <v>1224.0194999999999</v>
      </c>
      <c r="G333" s="123">
        <v>374.31788990825686</v>
      </c>
      <c r="H333" s="118" t="s">
        <v>339</v>
      </c>
      <c r="I333" s="119"/>
      <c r="J333" s="127">
        <f t="shared" si="5"/>
        <v>44592</v>
      </c>
      <c r="K33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33" s="106" t="s">
        <v>321</v>
      </c>
      <c r="M333" s="106" t="s">
        <v>1122</v>
      </c>
      <c r="N333" s="106" t="s">
        <v>4</v>
      </c>
      <c r="O333" s="118"/>
    </row>
    <row r="334" spans="2:15" x14ac:dyDescent="0.25">
      <c r="B334" s="118" t="s">
        <v>73</v>
      </c>
      <c r="C334" s="118" t="s">
        <v>605</v>
      </c>
      <c r="D334" s="119">
        <v>44650</v>
      </c>
      <c r="E334" s="118" t="s">
        <v>338</v>
      </c>
      <c r="F334" s="123">
        <v>959.8325000000001</v>
      </c>
      <c r="G334" s="123">
        <v>293.52675840978594</v>
      </c>
      <c r="H334" s="118" t="s">
        <v>339</v>
      </c>
      <c r="I334" s="119"/>
      <c r="J334" s="127">
        <f t="shared" si="5"/>
        <v>44592</v>
      </c>
      <c r="K33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34" s="106" t="s">
        <v>321</v>
      </c>
      <c r="M334" s="106" t="s">
        <v>1122</v>
      </c>
      <c r="N334" s="106" t="s">
        <v>4</v>
      </c>
      <c r="O334" s="118"/>
    </row>
    <row r="335" spans="2:15" x14ac:dyDescent="0.25">
      <c r="B335" s="118" t="s">
        <v>73</v>
      </c>
      <c r="C335" s="118" t="s">
        <v>606</v>
      </c>
      <c r="D335" s="119">
        <v>44710</v>
      </c>
      <c r="E335" s="118" t="s">
        <v>338</v>
      </c>
      <c r="F335" s="123">
        <v>3526.3139999999999</v>
      </c>
      <c r="G335" s="123">
        <v>1078.383486238532</v>
      </c>
      <c r="H335" s="118" t="s">
        <v>339</v>
      </c>
      <c r="I335" s="119"/>
      <c r="J335" s="127">
        <f t="shared" si="5"/>
        <v>44592</v>
      </c>
      <c r="K33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35" s="106" t="s">
        <v>321</v>
      </c>
      <c r="M335" s="106" t="s">
        <v>1122</v>
      </c>
      <c r="N335" s="106" t="s">
        <v>4</v>
      </c>
      <c r="O335" s="118"/>
    </row>
    <row r="336" spans="2:15" x14ac:dyDescent="0.25">
      <c r="B336" s="118" t="s">
        <v>73</v>
      </c>
      <c r="C336" s="118" t="s">
        <v>607</v>
      </c>
      <c r="D336" s="119">
        <v>44740</v>
      </c>
      <c r="E336" s="118" t="s">
        <v>338</v>
      </c>
      <c r="F336" s="123">
        <v>930.6</v>
      </c>
      <c r="G336" s="123">
        <v>284.58715596330273</v>
      </c>
      <c r="H336" s="118" t="s">
        <v>339</v>
      </c>
      <c r="I336" s="119"/>
      <c r="J336" s="127">
        <f t="shared" si="5"/>
        <v>44592</v>
      </c>
      <c r="K33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36" s="106" t="s">
        <v>321</v>
      </c>
      <c r="M336" s="106" t="s">
        <v>1122</v>
      </c>
      <c r="N336" s="106" t="s">
        <v>4</v>
      </c>
      <c r="O336" s="118"/>
    </row>
    <row r="337" spans="2:15" x14ac:dyDescent="0.25">
      <c r="B337" s="118" t="s">
        <v>73</v>
      </c>
      <c r="C337" s="118" t="s">
        <v>608</v>
      </c>
      <c r="D337" s="119">
        <v>44680</v>
      </c>
      <c r="E337" s="118" t="s">
        <v>338</v>
      </c>
      <c r="F337" s="123">
        <v>979.52250000000015</v>
      </c>
      <c r="G337" s="123">
        <v>299.54816513761472</v>
      </c>
      <c r="H337" s="118" t="s">
        <v>339</v>
      </c>
      <c r="I337" s="119"/>
      <c r="J337" s="127">
        <f t="shared" si="5"/>
        <v>44592</v>
      </c>
      <c r="K33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37" s="106" t="s">
        <v>321</v>
      </c>
      <c r="M337" s="106" t="s">
        <v>1122</v>
      </c>
      <c r="N337" s="106" t="s">
        <v>4</v>
      </c>
      <c r="O337" s="118"/>
    </row>
    <row r="338" spans="2:15" x14ac:dyDescent="0.25">
      <c r="B338" s="118" t="s">
        <v>73</v>
      </c>
      <c r="C338" s="118" t="s">
        <v>609</v>
      </c>
      <c r="D338" s="119">
        <v>44710</v>
      </c>
      <c r="E338" s="118" t="s">
        <v>338</v>
      </c>
      <c r="F338" s="123">
        <v>3581.5230000000001</v>
      </c>
      <c r="G338" s="123">
        <v>1095.2669724770642</v>
      </c>
      <c r="H338" s="118" t="s">
        <v>339</v>
      </c>
      <c r="I338" s="119"/>
      <c r="J338" s="127">
        <f t="shared" si="5"/>
        <v>44592</v>
      </c>
      <c r="K33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38" s="106" t="s">
        <v>321</v>
      </c>
      <c r="M338" s="106" t="s">
        <v>1122</v>
      </c>
      <c r="N338" s="106" t="s">
        <v>4</v>
      </c>
      <c r="O338" s="118"/>
    </row>
    <row r="339" spans="2:15" x14ac:dyDescent="0.25">
      <c r="B339" s="118" t="s">
        <v>73</v>
      </c>
      <c r="C339" s="118" t="s">
        <v>610</v>
      </c>
      <c r="D339" s="119">
        <v>44680</v>
      </c>
      <c r="E339" s="118" t="s">
        <v>338</v>
      </c>
      <c r="F339" s="123">
        <v>2646.4625000000001</v>
      </c>
      <c r="G339" s="123">
        <v>809.31574923547407</v>
      </c>
      <c r="H339" s="118" t="s">
        <v>339</v>
      </c>
      <c r="I339" s="119"/>
      <c r="J339" s="127">
        <f t="shared" si="5"/>
        <v>44592</v>
      </c>
      <c r="K33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39" s="106" t="s">
        <v>321</v>
      </c>
      <c r="M339" s="106" t="s">
        <v>1122</v>
      </c>
      <c r="N339" s="106" t="s">
        <v>4</v>
      </c>
      <c r="O339" s="118"/>
    </row>
    <row r="340" spans="2:15" x14ac:dyDescent="0.25">
      <c r="B340" s="118" t="s">
        <v>73</v>
      </c>
      <c r="C340" s="118" t="s">
        <v>611</v>
      </c>
      <c r="D340" s="119">
        <v>44710</v>
      </c>
      <c r="E340" s="118" t="s">
        <v>338</v>
      </c>
      <c r="F340" s="123">
        <v>552.93150000000003</v>
      </c>
      <c r="G340" s="123">
        <v>169.09220183486238</v>
      </c>
      <c r="H340" s="118" t="s">
        <v>339</v>
      </c>
      <c r="I340" s="119"/>
      <c r="J340" s="127">
        <f t="shared" si="5"/>
        <v>44592</v>
      </c>
      <c r="K34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40" s="106" t="s">
        <v>321</v>
      </c>
      <c r="M340" s="106" t="s">
        <v>1122</v>
      </c>
      <c r="N340" s="106" t="s">
        <v>4</v>
      </c>
      <c r="O340" s="118"/>
    </row>
    <row r="341" spans="2:15" x14ac:dyDescent="0.25">
      <c r="B341" s="118" t="s">
        <v>73</v>
      </c>
      <c r="C341" s="118" t="s">
        <v>612</v>
      </c>
      <c r="D341" s="119">
        <v>44710</v>
      </c>
      <c r="E341" s="118" t="s">
        <v>338</v>
      </c>
      <c r="F341" s="123">
        <v>522.75300000000004</v>
      </c>
      <c r="G341" s="123">
        <v>159.86330275229358</v>
      </c>
      <c r="H341" s="118" t="s">
        <v>339</v>
      </c>
      <c r="I341" s="119"/>
      <c r="J341" s="127">
        <f t="shared" si="5"/>
        <v>44592</v>
      </c>
      <c r="K34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41" s="106" t="s">
        <v>321</v>
      </c>
      <c r="M341" s="106" t="s">
        <v>1122</v>
      </c>
      <c r="N341" s="106" t="s">
        <v>4</v>
      </c>
      <c r="O341" s="118"/>
    </row>
    <row r="342" spans="2:15" x14ac:dyDescent="0.25">
      <c r="B342" s="118" t="s">
        <v>73</v>
      </c>
      <c r="C342" s="118" t="s">
        <v>613</v>
      </c>
      <c r="D342" s="119">
        <v>44650</v>
      </c>
      <c r="E342" s="118" t="s">
        <v>338</v>
      </c>
      <c r="F342" s="123">
        <v>466.29</v>
      </c>
      <c r="G342" s="123">
        <v>142.59633027522938</v>
      </c>
      <c r="H342" s="118" t="s">
        <v>339</v>
      </c>
      <c r="I342" s="119"/>
      <c r="J342" s="127">
        <f t="shared" si="5"/>
        <v>44592</v>
      </c>
      <c r="K34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42" s="106" t="s">
        <v>321</v>
      </c>
      <c r="M342" s="106" t="s">
        <v>1122</v>
      </c>
      <c r="N342" s="106" t="s">
        <v>4</v>
      </c>
      <c r="O342" s="118"/>
    </row>
    <row r="343" spans="2:15" x14ac:dyDescent="0.25">
      <c r="B343" s="118" t="s">
        <v>73</v>
      </c>
      <c r="C343" s="118" t="s">
        <v>614</v>
      </c>
      <c r="D343" s="119">
        <v>44740</v>
      </c>
      <c r="E343" s="118" t="s">
        <v>338</v>
      </c>
      <c r="F343" s="123">
        <v>5563.3050000000003</v>
      </c>
      <c r="G343" s="123">
        <v>1701.3165137614681</v>
      </c>
      <c r="H343" s="118" t="s">
        <v>339</v>
      </c>
      <c r="I343" s="119"/>
      <c r="J343" s="127">
        <f t="shared" si="5"/>
        <v>44592</v>
      </c>
      <c r="K34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43" s="106" t="s">
        <v>321</v>
      </c>
      <c r="M343" s="106" t="s">
        <v>1122</v>
      </c>
      <c r="N343" s="106" t="s">
        <v>4</v>
      </c>
      <c r="O343" s="118"/>
    </row>
    <row r="344" spans="2:15" s="90" customFormat="1" x14ac:dyDescent="0.25">
      <c r="B344" s="118" t="s">
        <v>73</v>
      </c>
      <c r="C344" s="118" t="s">
        <v>615</v>
      </c>
      <c r="D344" s="119">
        <v>44710</v>
      </c>
      <c r="E344" s="118" t="s">
        <v>338</v>
      </c>
      <c r="F344" s="123">
        <v>327.26100000000002</v>
      </c>
      <c r="G344" s="123">
        <v>100.07981651376147</v>
      </c>
      <c r="H344" s="118" t="s">
        <v>339</v>
      </c>
      <c r="I344" s="119"/>
      <c r="J344" s="127">
        <f t="shared" si="5"/>
        <v>44592</v>
      </c>
      <c r="K34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44" s="106" t="s">
        <v>321</v>
      </c>
      <c r="M344" s="106" t="s">
        <v>1122</v>
      </c>
      <c r="N344" s="106" t="s">
        <v>4</v>
      </c>
      <c r="O344" s="118"/>
    </row>
    <row r="345" spans="2:15" s="90" customFormat="1" x14ac:dyDescent="0.25">
      <c r="B345" s="118" t="s">
        <v>73</v>
      </c>
      <c r="C345" s="118" t="s">
        <v>616</v>
      </c>
      <c r="D345" s="119">
        <v>44710</v>
      </c>
      <c r="E345" s="118" t="s">
        <v>338</v>
      </c>
      <c r="F345" s="123">
        <v>3465.9240000000004</v>
      </c>
      <c r="G345" s="123">
        <v>1059.9155963302753</v>
      </c>
      <c r="H345" s="118" t="s">
        <v>339</v>
      </c>
      <c r="I345" s="119"/>
      <c r="J345" s="127">
        <f t="shared" si="5"/>
        <v>44592</v>
      </c>
      <c r="K34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45" s="106" t="s">
        <v>321</v>
      </c>
      <c r="M345" s="106" t="s">
        <v>1122</v>
      </c>
      <c r="N345" s="106" t="s">
        <v>4</v>
      </c>
      <c r="O345" s="118"/>
    </row>
    <row r="346" spans="2:15" s="90" customFormat="1" x14ac:dyDescent="0.25">
      <c r="B346" s="118" t="s">
        <v>73</v>
      </c>
      <c r="C346" s="118" t="s">
        <v>617</v>
      </c>
      <c r="D346" s="119">
        <v>44680</v>
      </c>
      <c r="E346" s="118" t="s">
        <v>338</v>
      </c>
      <c r="F346" s="123">
        <v>2933.1412000000005</v>
      </c>
      <c r="G346" s="123">
        <v>896.98507645259951</v>
      </c>
      <c r="H346" s="118" t="s">
        <v>339</v>
      </c>
      <c r="I346" s="119"/>
      <c r="J346" s="127">
        <f t="shared" si="5"/>
        <v>44592</v>
      </c>
      <c r="K34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46" s="106" t="s">
        <v>321</v>
      </c>
      <c r="M346" s="106" t="s">
        <v>1122</v>
      </c>
      <c r="N346" s="106" t="s">
        <v>4</v>
      </c>
      <c r="O346" s="118"/>
    </row>
    <row r="347" spans="2:15" s="90" customFormat="1" x14ac:dyDescent="0.25">
      <c r="B347" s="118" t="s">
        <v>73</v>
      </c>
      <c r="C347" s="118" t="s">
        <v>618</v>
      </c>
      <c r="D347" s="119">
        <v>44620</v>
      </c>
      <c r="E347" s="118" t="s">
        <v>338</v>
      </c>
      <c r="F347" s="123">
        <v>586.24500000000012</v>
      </c>
      <c r="G347" s="123">
        <v>179.27981651376152</v>
      </c>
      <c r="H347" s="118" t="s">
        <v>339</v>
      </c>
      <c r="I347" s="119"/>
      <c r="J347" s="127">
        <f t="shared" si="5"/>
        <v>44592</v>
      </c>
      <c r="K34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347" s="106" t="s">
        <v>321</v>
      </c>
      <c r="M347" s="106" t="s">
        <v>1122</v>
      </c>
      <c r="N347" s="106" t="s">
        <v>4</v>
      </c>
      <c r="O347" s="118"/>
    </row>
    <row r="348" spans="2:15" s="90" customFormat="1" x14ac:dyDescent="0.25">
      <c r="B348" s="118" t="s">
        <v>73</v>
      </c>
      <c r="C348" s="118" t="s">
        <v>619</v>
      </c>
      <c r="D348" s="119">
        <v>44680</v>
      </c>
      <c r="E348" s="118" t="s">
        <v>338</v>
      </c>
      <c r="F348" s="123">
        <v>4864.8765000000003</v>
      </c>
      <c r="G348" s="123">
        <v>1487.7298165137615</v>
      </c>
      <c r="H348" s="118" t="s">
        <v>339</v>
      </c>
      <c r="I348" s="119"/>
      <c r="J348" s="127">
        <f t="shared" si="5"/>
        <v>44592</v>
      </c>
      <c r="K34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48" s="106" t="s">
        <v>321</v>
      </c>
      <c r="M348" s="106" t="s">
        <v>1122</v>
      </c>
      <c r="N348" s="106" t="s">
        <v>4</v>
      </c>
      <c r="O348" s="118"/>
    </row>
    <row r="349" spans="2:15" s="90" customFormat="1" x14ac:dyDescent="0.25">
      <c r="B349" s="118" t="s">
        <v>73</v>
      </c>
      <c r="C349" s="118" t="s">
        <v>620</v>
      </c>
      <c r="D349" s="119">
        <v>44680</v>
      </c>
      <c r="E349" s="118" t="s">
        <v>338</v>
      </c>
      <c r="F349" s="123">
        <v>7591.9250000000002</v>
      </c>
      <c r="G349" s="123">
        <v>2321.6896024464831</v>
      </c>
      <c r="H349" s="118" t="s">
        <v>339</v>
      </c>
      <c r="I349" s="119"/>
      <c r="J349" s="127">
        <f t="shared" si="5"/>
        <v>44592</v>
      </c>
      <c r="K34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49" s="106" t="s">
        <v>321</v>
      </c>
      <c r="M349" s="106" t="s">
        <v>1122</v>
      </c>
      <c r="N349" s="106" t="s">
        <v>4</v>
      </c>
      <c r="O349" s="118"/>
    </row>
    <row r="350" spans="2:15" s="90" customFormat="1" x14ac:dyDescent="0.25">
      <c r="B350" s="118" t="s">
        <v>73</v>
      </c>
      <c r="C350" s="118" t="s">
        <v>621</v>
      </c>
      <c r="D350" s="119">
        <v>44710</v>
      </c>
      <c r="E350" s="118" t="s">
        <v>338</v>
      </c>
      <c r="F350" s="123">
        <v>1418.8240000000001</v>
      </c>
      <c r="G350" s="123">
        <v>433.89113149847094</v>
      </c>
      <c r="H350" s="118" t="s">
        <v>339</v>
      </c>
      <c r="I350" s="119"/>
      <c r="J350" s="127">
        <f t="shared" si="5"/>
        <v>44592</v>
      </c>
      <c r="K35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50" s="106" t="s">
        <v>321</v>
      </c>
      <c r="M350" s="106" t="s">
        <v>1122</v>
      </c>
      <c r="N350" s="106" t="s">
        <v>4</v>
      </c>
      <c r="O350" s="118"/>
    </row>
    <row r="351" spans="2:15" s="90" customFormat="1" x14ac:dyDescent="0.25">
      <c r="B351" s="118" t="s">
        <v>73</v>
      </c>
      <c r="C351" s="118" t="s">
        <v>622</v>
      </c>
      <c r="D351" s="119">
        <v>44710</v>
      </c>
      <c r="E351" s="118" t="s">
        <v>338</v>
      </c>
      <c r="F351" s="123">
        <v>370.17200000000003</v>
      </c>
      <c r="G351" s="123">
        <v>113.20244648318044</v>
      </c>
      <c r="H351" s="118" t="s">
        <v>339</v>
      </c>
      <c r="I351" s="119"/>
      <c r="J351" s="127">
        <f t="shared" si="5"/>
        <v>44592</v>
      </c>
      <c r="K35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51" s="106" t="s">
        <v>321</v>
      </c>
      <c r="M351" s="106" t="s">
        <v>1122</v>
      </c>
      <c r="N351" s="106" t="s">
        <v>4</v>
      </c>
      <c r="O351" s="118"/>
    </row>
    <row r="352" spans="2:15" s="90" customFormat="1" x14ac:dyDescent="0.25">
      <c r="B352" s="118" t="s">
        <v>73</v>
      </c>
      <c r="C352" s="118" t="s">
        <v>623</v>
      </c>
      <c r="D352" s="119">
        <v>44710</v>
      </c>
      <c r="E352" s="118" t="s">
        <v>338</v>
      </c>
      <c r="F352" s="123">
        <v>5577.2750000000005</v>
      </c>
      <c r="G352" s="123">
        <v>1705.5886850152906</v>
      </c>
      <c r="H352" s="118" t="s">
        <v>339</v>
      </c>
      <c r="I352" s="119"/>
      <c r="J352" s="127">
        <f t="shared" si="5"/>
        <v>44592</v>
      </c>
      <c r="K35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52" s="106" t="s">
        <v>321</v>
      </c>
      <c r="M352" s="106" t="s">
        <v>1122</v>
      </c>
      <c r="N352" s="106" t="s">
        <v>4</v>
      </c>
      <c r="O352" s="118"/>
    </row>
    <row r="353" spans="2:15" s="90" customFormat="1" x14ac:dyDescent="0.25">
      <c r="B353" s="118" t="s">
        <v>73</v>
      </c>
      <c r="C353" s="118" t="s">
        <v>624</v>
      </c>
      <c r="D353" s="119">
        <v>44710</v>
      </c>
      <c r="E353" s="118" t="s">
        <v>338</v>
      </c>
      <c r="F353" s="123">
        <v>5407.6220000000012</v>
      </c>
      <c r="G353" s="123">
        <v>1653.7070336391441</v>
      </c>
      <c r="H353" s="118" t="s">
        <v>339</v>
      </c>
      <c r="I353" s="119"/>
      <c r="J353" s="127">
        <f t="shared" si="5"/>
        <v>44592</v>
      </c>
      <c r="K35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53" s="106" t="s">
        <v>321</v>
      </c>
      <c r="M353" s="106" t="s">
        <v>1122</v>
      </c>
      <c r="N353" s="106" t="s">
        <v>4</v>
      </c>
      <c r="O353" s="118"/>
    </row>
    <row r="354" spans="2:15" s="90" customFormat="1" x14ac:dyDescent="0.25">
      <c r="B354" s="118" t="s">
        <v>73</v>
      </c>
      <c r="C354" s="118" t="s">
        <v>625</v>
      </c>
      <c r="D354" s="119">
        <v>44710</v>
      </c>
      <c r="E354" s="118" t="s">
        <v>338</v>
      </c>
      <c r="F354" s="123">
        <v>1325.808</v>
      </c>
      <c r="G354" s="123">
        <v>405.44587155963302</v>
      </c>
      <c r="H354" s="118" t="s">
        <v>339</v>
      </c>
      <c r="I354" s="119"/>
      <c r="J354" s="127">
        <f t="shared" si="5"/>
        <v>44592</v>
      </c>
      <c r="K35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54" s="106" t="s">
        <v>321</v>
      </c>
      <c r="M354" s="106" t="s">
        <v>1122</v>
      </c>
      <c r="N354" s="106" t="s">
        <v>4</v>
      </c>
      <c r="O354" s="118"/>
    </row>
    <row r="355" spans="2:15" s="90" customFormat="1" x14ac:dyDescent="0.25">
      <c r="B355" s="118" t="s">
        <v>73</v>
      </c>
      <c r="C355" s="118" t="s">
        <v>626</v>
      </c>
      <c r="D355" s="119">
        <v>44710</v>
      </c>
      <c r="E355" s="118" t="s">
        <v>338</v>
      </c>
      <c r="F355" s="123">
        <v>4795.1750000000002</v>
      </c>
      <c r="G355" s="123">
        <v>1466.4143730886851</v>
      </c>
      <c r="H355" s="118" t="s">
        <v>339</v>
      </c>
      <c r="I355" s="119"/>
      <c r="J355" s="127">
        <f t="shared" si="5"/>
        <v>44592</v>
      </c>
      <c r="K35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55" s="106" t="s">
        <v>321</v>
      </c>
      <c r="M355" s="106" t="s">
        <v>1122</v>
      </c>
      <c r="N355" s="106" t="s">
        <v>4</v>
      </c>
      <c r="O355" s="118"/>
    </row>
    <row r="356" spans="2:15" s="90" customFormat="1" x14ac:dyDescent="0.25">
      <c r="B356" s="118" t="s">
        <v>73</v>
      </c>
      <c r="C356" s="118" t="s">
        <v>627</v>
      </c>
      <c r="D356" s="119">
        <v>44710</v>
      </c>
      <c r="E356" s="118" t="s">
        <v>338</v>
      </c>
      <c r="F356" s="123">
        <v>1300.42</v>
      </c>
      <c r="G356" s="123">
        <v>397.68195718654437</v>
      </c>
      <c r="H356" s="118" t="s">
        <v>339</v>
      </c>
      <c r="I356" s="119"/>
      <c r="J356" s="127">
        <f t="shared" si="5"/>
        <v>44592</v>
      </c>
      <c r="K35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56" s="106" t="s">
        <v>321</v>
      </c>
      <c r="M356" s="106" t="s">
        <v>1122</v>
      </c>
      <c r="N356" s="106" t="s">
        <v>4</v>
      </c>
      <c r="O356" s="118"/>
    </row>
    <row r="357" spans="2:15" s="90" customFormat="1" x14ac:dyDescent="0.25">
      <c r="B357" s="118" t="s">
        <v>73</v>
      </c>
      <c r="C357" s="118" t="s">
        <v>628</v>
      </c>
      <c r="D357" s="119">
        <v>44710</v>
      </c>
      <c r="E357" s="118" t="s">
        <v>338</v>
      </c>
      <c r="F357" s="123">
        <v>11567.160000000002</v>
      </c>
      <c r="G357" s="123">
        <v>3537.3577981651383</v>
      </c>
      <c r="H357" s="118" t="s">
        <v>339</v>
      </c>
      <c r="I357" s="119"/>
      <c r="J357" s="127">
        <f t="shared" si="5"/>
        <v>44592</v>
      </c>
      <c r="K35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57" s="106" t="s">
        <v>321</v>
      </c>
      <c r="M357" s="106" t="s">
        <v>1122</v>
      </c>
      <c r="N357" s="106" t="s">
        <v>4</v>
      </c>
      <c r="O357" s="118"/>
    </row>
    <row r="358" spans="2:15" x14ac:dyDescent="0.25">
      <c r="B358" s="118" t="s">
        <v>73</v>
      </c>
      <c r="C358" s="118" t="s">
        <v>629</v>
      </c>
      <c r="D358" s="119">
        <v>44620</v>
      </c>
      <c r="E358" s="118" t="s">
        <v>338</v>
      </c>
      <c r="F358" s="123">
        <v>558.36</v>
      </c>
      <c r="G358" s="123">
        <v>170.75229357798165</v>
      </c>
      <c r="H358" s="118" t="s">
        <v>339</v>
      </c>
      <c r="I358" s="119"/>
      <c r="J358" s="127">
        <f t="shared" si="5"/>
        <v>44592</v>
      </c>
      <c r="K35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358" s="106" t="s">
        <v>321</v>
      </c>
      <c r="M358" s="106" t="s">
        <v>1122</v>
      </c>
      <c r="N358" s="106" t="s">
        <v>4</v>
      </c>
      <c r="O358" s="118"/>
    </row>
    <row r="359" spans="2:15" x14ac:dyDescent="0.25">
      <c r="B359" s="118" t="s">
        <v>73</v>
      </c>
      <c r="C359" s="118" t="s">
        <v>630</v>
      </c>
      <c r="D359" s="119">
        <v>44620</v>
      </c>
      <c r="E359" s="118" t="s">
        <v>338</v>
      </c>
      <c r="F359" s="123">
        <v>435.43500000000006</v>
      </c>
      <c r="G359" s="123">
        <v>133.16055045871562</v>
      </c>
      <c r="H359" s="118" t="s">
        <v>339</v>
      </c>
      <c r="I359" s="119"/>
      <c r="J359" s="127">
        <f t="shared" si="5"/>
        <v>44592</v>
      </c>
      <c r="K35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359" s="106" t="s">
        <v>321</v>
      </c>
      <c r="M359" s="106" t="s">
        <v>1122</v>
      </c>
      <c r="N359" s="106" t="s">
        <v>4</v>
      </c>
      <c r="O359" s="118"/>
    </row>
    <row r="360" spans="2:15" x14ac:dyDescent="0.25">
      <c r="B360" s="118" t="s">
        <v>73</v>
      </c>
      <c r="C360" s="118" t="s">
        <v>343</v>
      </c>
      <c r="D360" s="119">
        <v>44710</v>
      </c>
      <c r="E360" s="118" t="s">
        <v>338</v>
      </c>
      <c r="F360" s="123">
        <v>2393.3085000000005</v>
      </c>
      <c r="G360" s="123">
        <v>731.89862385321112</v>
      </c>
      <c r="H360" s="118" t="s">
        <v>339</v>
      </c>
      <c r="I360" s="119"/>
      <c r="J360" s="127">
        <f t="shared" si="5"/>
        <v>44592</v>
      </c>
      <c r="K36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60" s="106" t="s">
        <v>321</v>
      </c>
      <c r="M360" s="106" t="s">
        <v>1122</v>
      </c>
      <c r="N360" s="106" t="s">
        <v>4</v>
      </c>
      <c r="O360" s="118"/>
    </row>
    <row r="361" spans="2:15" x14ac:dyDescent="0.25">
      <c r="B361" s="118" t="s">
        <v>73</v>
      </c>
      <c r="C361" s="118" t="s">
        <v>631</v>
      </c>
      <c r="D361" s="119">
        <v>44680</v>
      </c>
      <c r="E361" s="118" t="s">
        <v>338</v>
      </c>
      <c r="F361" s="123">
        <v>5344.8779999999997</v>
      </c>
      <c r="G361" s="123">
        <v>1634.5192660550458</v>
      </c>
      <c r="H361" s="118" t="s">
        <v>339</v>
      </c>
      <c r="I361" s="119"/>
      <c r="J361" s="127">
        <f t="shared" si="5"/>
        <v>44592</v>
      </c>
      <c r="K36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61" s="106" t="s">
        <v>321</v>
      </c>
      <c r="M361" s="106" t="s">
        <v>1122</v>
      </c>
      <c r="N361" s="106" t="s">
        <v>4</v>
      </c>
      <c r="O361" s="118"/>
    </row>
    <row r="362" spans="2:15" x14ac:dyDescent="0.25">
      <c r="B362" s="118" t="s">
        <v>73</v>
      </c>
      <c r="C362" s="118" t="s">
        <v>632</v>
      </c>
      <c r="D362" s="119">
        <v>44680</v>
      </c>
      <c r="E362" s="118" t="s">
        <v>338</v>
      </c>
      <c r="F362" s="123">
        <v>296.15850000000006</v>
      </c>
      <c r="G362" s="123">
        <v>90.568348623853225</v>
      </c>
      <c r="H362" s="118" t="s">
        <v>339</v>
      </c>
      <c r="I362" s="119"/>
      <c r="J362" s="127">
        <f t="shared" si="5"/>
        <v>44592</v>
      </c>
      <c r="K36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62" s="106" t="s">
        <v>321</v>
      </c>
      <c r="M362" s="106" t="s">
        <v>1122</v>
      </c>
      <c r="N362" s="106" t="s">
        <v>4</v>
      </c>
      <c r="O362" s="118"/>
    </row>
    <row r="363" spans="2:15" x14ac:dyDescent="0.25">
      <c r="B363" s="118" t="s">
        <v>73</v>
      </c>
      <c r="C363" s="118" t="s">
        <v>416</v>
      </c>
      <c r="D363" s="119">
        <v>44710</v>
      </c>
      <c r="E363" s="118" t="s">
        <v>338</v>
      </c>
      <c r="F363" s="123">
        <v>1938.4860000000001</v>
      </c>
      <c r="G363" s="123">
        <v>592.80917431192665</v>
      </c>
      <c r="H363" s="118" t="s">
        <v>339</v>
      </c>
      <c r="I363" s="119"/>
      <c r="J363" s="127">
        <f t="shared" si="5"/>
        <v>44592</v>
      </c>
      <c r="K36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63" s="106" t="s">
        <v>321</v>
      </c>
      <c r="M363" s="106" t="s">
        <v>1122</v>
      </c>
      <c r="N363" s="106" t="s">
        <v>4</v>
      </c>
      <c r="O363" s="118"/>
    </row>
    <row r="364" spans="2:15" x14ac:dyDescent="0.25">
      <c r="B364" s="118" t="s">
        <v>73</v>
      </c>
      <c r="C364" s="118" t="s">
        <v>633</v>
      </c>
      <c r="D364" s="119">
        <v>44740</v>
      </c>
      <c r="E364" s="118" t="s">
        <v>338</v>
      </c>
      <c r="F364" s="123">
        <v>5581.9995000000008</v>
      </c>
      <c r="G364" s="123">
        <v>1707.0334862385323</v>
      </c>
      <c r="H364" s="118" t="s">
        <v>339</v>
      </c>
      <c r="I364" s="119"/>
      <c r="J364" s="127">
        <f t="shared" si="5"/>
        <v>44592</v>
      </c>
      <c r="K36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64" s="106" t="s">
        <v>321</v>
      </c>
      <c r="M364" s="106" t="s">
        <v>1122</v>
      </c>
      <c r="N364" s="106" t="s">
        <v>4</v>
      </c>
      <c r="O364" s="118"/>
    </row>
    <row r="365" spans="2:15" x14ac:dyDescent="0.25">
      <c r="B365" s="118" t="s">
        <v>73</v>
      </c>
      <c r="C365" s="118" t="s">
        <v>634</v>
      </c>
      <c r="D365" s="119">
        <v>44710</v>
      </c>
      <c r="E365" s="118" t="s">
        <v>338</v>
      </c>
      <c r="F365" s="123">
        <v>7845.7500000000009</v>
      </c>
      <c r="G365" s="123">
        <v>2399.3119266055051</v>
      </c>
      <c r="H365" s="118" t="s">
        <v>339</v>
      </c>
      <c r="I365" s="119"/>
      <c r="J365" s="127">
        <f t="shared" si="5"/>
        <v>44592</v>
      </c>
      <c r="K36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65" s="106" t="s">
        <v>321</v>
      </c>
      <c r="M365" s="106" t="s">
        <v>1122</v>
      </c>
      <c r="N365" s="106" t="s">
        <v>4</v>
      </c>
      <c r="O365" s="118"/>
    </row>
    <row r="366" spans="2:15" x14ac:dyDescent="0.25">
      <c r="B366" s="118" t="s">
        <v>73</v>
      </c>
      <c r="C366" s="118" t="s">
        <v>461</v>
      </c>
      <c r="D366" s="119">
        <v>44740</v>
      </c>
      <c r="E366" s="118" t="s">
        <v>338</v>
      </c>
      <c r="F366" s="123">
        <v>7269.0750000000007</v>
      </c>
      <c r="G366" s="123">
        <v>2222.9587155963304</v>
      </c>
      <c r="H366" s="118" t="s">
        <v>339</v>
      </c>
      <c r="I366" s="119"/>
      <c r="J366" s="127">
        <f t="shared" si="5"/>
        <v>44592</v>
      </c>
      <c r="K36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66" s="106" t="s">
        <v>321</v>
      </c>
      <c r="M366" s="106" t="s">
        <v>1122</v>
      </c>
      <c r="N366" s="106" t="s">
        <v>4</v>
      </c>
      <c r="O366" s="118"/>
    </row>
    <row r="367" spans="2:15" x14ac:dyDescent="0.25">
      <c r="B367" s="118" t="s">
        <v>73</v>
      </c>
      <c r="C367" s="118" t="s">
        <v>635</v>
      </c>
      <c r="D367" s="119">
        <v>44650</v>
      </c>
      <c r="E367" s="118" t="s">
        <v>338</v>
      </c>
      <c r="F367" s="123">
        <v>310.36500000000001</v>
      </c>
      <c r="G367" s="123">
        <v>94.912844036697251</v>
      </c>
      <c r="H367" s="118" t="s">
        <v>339</v>
      </c>
      <c r="I367" s="119"/>
      <c r="J367" s="127">
        <f t="shared" si="5"/>
        <v>44592</v>
      </c>
      <c r="K36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67" s="106" t="s">
        <v>321</v>
      </c>
      <c r="M367" s="106" t="s">
        <v>1122</v>
      </c>
      <c r="N367" s="106" t="s">
        <v>4</v>
      </c>
      <c r="O367" s="118"/>
    </row>
    <row r="368" spans="2:15" x14ac:dyDescent="0.25">
      <c r="B368" s="118" t="s">
        <v>73</v>
      </c>
      <c r="C368" s="118" t="s">
        <v>636</v>
      </c>
      <c r="D368" s="119">
        <v>44710</v>
      </c>
      <c r="E368" s="118" t="s">
        <v>338</v>
      </c>
      <c r="F368" s="123">
        <v>3867.4350000000004</v>
      </c>
      <c r="G368" s="123">
        <v>1182.7018348623853</v>
      </c>
      <c r="H368" s="118" t="s">
        <v>339</v>
      </c>
      <c r="I368" s="119"/>
      <c r="J368" s="127">
        <f t="shared" si="5"/>
        <v>44592</v>
      </c>
      <c r="K36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68" s="106" t="s">
        <v>321</v>
      </c>
      <c r="M368" s="106" t="s">
        <v>1122</v>
      </c>
      <c r="N368" s="106" t="s">
        <v>4</v>
      </c>
      <c r="O368" s="118"/>
    </row>
    <row r="369" spans="2:15" x14ac:dyDescent="0.25">
      <c r="B369" s="118" t="s">
        <v>73</v>
      </c>
      <c r="C369" s="118" t="s">
        <v>637</v>
      </c>
      <c r="D369" s="119">
        <v>44680</v>
      </c>
      <c r="E369" s="118" t="s">
        <v>338</v>
      </c>
      <c r="F369" s="123">
        <v>2535.6925000000006</v>
      </c>
      <c r="G369" s="123">
        <v>775.44113149847112</v>
      </c>
      <c r="H369" s="118" t="s">
        <v>339</v>
      </c>
      <c r="I369" s="119"/>
      <c r="J369" s="127">
        <f t="shared" si="5"/>
        <v>44592</v>
      </c>
      <c r="K36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69" s="106" t="s">
        <v>321</v>
      </c>
      <c r="M369" s="106" t="s">
        <v>1122</v>
      </c>
      <c r="N369" s="106" t="s">
        <v>4</v>
      </c>
      <c r="O369" s="118"/>
    </row>
    <row r="370" spans="2:15" x14ac:dyDescent="0.25">
      <c r="B370" s="118" t="s">
        <v>73</v>
      </c>
      <c r="C370" s="118" t="s">
        <v>638</v>
      </c>
      <c r="D370" s="119">
        <v>44680</v>
      </c>
      <c r="E370" s="118" t="s">
        <v>338</v>
      </c>
      <c r="F370" s="123">
        <v>329.17500000000001</v>
      </c>
      <c r="G370" s="123">
        <v>100.6651376146789</v>
      </c>
      <c r="H370" s="118" t="s">
        <v>339</v>
      </c>
      <c r="I370" s="119"/>
      <c r="J370" s="127">
        <f t="shared" si="5"/>
        <v>44592</v>
      </c>
      <c r="K37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70" s="106" t="s">
        <v>321</v>
      </c>
      <c r="M370" s="106" t="s">
        <v>1122</v>
      </c>
      <c r="N370" s="106" t="s">
        <v>4</v>
      </c>
      <c r="O370" s="118"/>
    </row>
    <row r="371" spans="2:15" x14ac:dyDescent="0.25">
      <c r="B371" s="118" t="s">
        <v>73</v>
      </c>
      <c r="C371" s="118" t="s">
        <v>639</v>
      </c>
      <c r="D371" s="119">
        <v>44740</v>
      </c>
      <c r="E371" s="118" t="s">
        <v>338</v>
      </c>
      <c r="F371" s="123">
        <v>7240.8600000000006</v>
      </c>
      <c r="G371" s="123">
        <v>2214.330275229358</v>
      </c>
      <c r="H371" s="118" t="s">
        <v>339</v>
      </c>
      <c r="I371" s="119"/>
      <c r="J371" s="127">
        <f t="shared" si="5"/>
        <v>44592</v>
      </c>
      <c r="K37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71" s="106" t="s">
        <v>321</v>
      </c>
      <c r="M371" s="106" t="s">
        <v>1122</v>
      </c>
      <c r="N371" s="106" t="s">
        <v>4</v>
      </c>
      <c r="O371" s="118"/>
    </row>
    <row r="372" spans="2:15" x14ac:dyDescent="0.25">
      <c r="B372" s="118" t="s">
        <v>73</v>
      </c>
      <c r="C372" s="118" t="s">
        <v>640</v>
      </c>
      <c r="D372" s="119">
        <v>44710</v>
      </c>
      <c r="E372" s="118" t="s">
        <v>338</v>
      </c>
      <c r="F372" s="123">
        <v>5239.1240000000007</v>
      </c>
      <c r="G372" s="123">
        <v>1602.1785932721714</v>
      </c>
      <c r="H372" s="118" t="s">
        <v>339</v>
      </c>
      <c r="I372" s="119"/>
      <c r="J372" s="127">
        <f t="shared" si="5"/>
        <v>44592</v>
      </c>
      <c r="K37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72" s="106" t="s">
        <v>321</v>
      </c>
      <c r="M372" s="106" t="s">
        <v>1122</v>
      </c>
      <c r="N372" s="106" t="s">
        <v>4</v>
      </c>
      <c r="O372" s="118"/>
    </row>
    <row r="373" spans="2:15" x14ac:dyDescent="0.25">
      <c r="B373" s="118" t="s">
        <v>73</v>
      </c>
      <c r="C373" s="118" t="s">
        <v>641</v>
      </c>
      <c r="D373" s="119">
        <v>44710</v>
      </c>
      <c r="E373" s="118" t="s">
        <v>338</v>
      </c>
      <c r="F373" s="123">
        <v>3263.0125000000003</v>
      </c>
      <c r="G373" s="123">
        <v>997.86314984709486</v>
      </c>
      <c r="H373" s="118" t="s">
        <v>339</v>
      </c>
      <c r="I373" s="119"/>
      <c r="J373" s="127">
        <f t="shared" si="5"/>
        <v>44592</v>
      </c>
      <c r="K37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73" s="106" t="s">
        <v>321</v>
      </c>
      <c r="M373" s="106" t="s">
        <v>1122</v>
      </c>
      <c r="N373" s="106" t="s">
        <v>4</v>
      </c>
      <c r="O373" s="118"/>
    </row>
    <row r="374" spans="2:15" x14ac:dyDescent="0.25">
      <c r="B374" s="118" t="s">
        <v>73</v>
      </c>
      <c r="C374" s="118" t="s">
        <v>642</v>
      </c>
      <c r="D374" s="119">
        <v>44680</v>
      </c>
      <c r="E374" s="118" t="s">
        <v>338</v>
      </c>
      <c r="F374" s="123">
        <v>672.98</v>
      </c>
      <c r="G374" s="123">
        <v>205.80428134556576</v>
      </c>
      <c r="H374" s="118" t="s">
        <v>339</v>
      </c>
      <c r="I374" s="119"/>
      <c r="J374" s="127">
        <f t="shared" si="5"/>
        <v>44592</v>
      </c>
      <c r="K37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74" s="106" t="s">
        <v>321</v>
      </c>
      <c r="M374" s="106" t="s">
        <v>1122</v>
      </c>
      <c r="N374" s="106" t="s">
        <v>4</v>
      </c>
      <c r="O374" s="118"/>
    </row>
    <row r="375" spans="2:15" x14ac:dyDescent="0.25">
      <c r="B375" s="118" t="s">
        <v>73</v>
      </c>
      <c r="C375" s="118" t="s">
        <v>643</v>
      </c>
      <c r="D375" s="119">
        <v>44710</v>
      </c>
      <c r="E375" s="118" t="s">
        <v>338</v>
      </c>
      <c r="F375" s="123">
        <v>7634.5280000000002</v>
      </c>
      <c r="G375" s="123">
        <v>2334.7180428134557</v>
      </c>
      <c r="H375" s="118" t="s">
        <v>339</v>
      </c>
      <c r="I375" s="119"/>
      <c r="J375" s="127">
        <f t="shared" si="5"/>
        <v>44592</v>
      </c>
      <c r="K37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75" s="106" t="s">
        <v>321</v>
      </c>
      <c r="M375" s="106" t="s">
        <v>1122</v>
      </c>
      <c r="N375" s="106" t="s">
        <v>4</v>
      </c>
      <c r="O375" s="118"/>
    </row>
    <row r="376" spans="2:15" x14ac:dyDescent="0.25">
      <c r="B376" s="118" t="s">
        <v>73</v>
      </c>
      <c r="C376" s="118" t="s">
        <v>644</v>
      </c>
      <c r="D376" s="119">
        <v>44710</v>
      </c>
      <c r="E376" s="118" t="s">
        <v>338</v>
      </c>
      <c r="F376" s="123">
        <v>2064.4140000000002</v>
      </c>
      <c r="G376" s="123">
        <v>631.31926605504589</v>
      </c>
      <c r="H376" s="118" t="s">
        <v>339</v>
      </c>
      <c r="I376" s="119"/>
      <c r="J376" s="127">
        <f t="shared" si="5"/>
        <v>44592</v>
      </c>
      <c r="K37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76" s="106" t="s">
        <v>321</v>
      </c>
      <c r="M376" s="106" t="s">
        <v>1122</v>
      </c>
      <c r="N376" s="106" t="s">
        <v>4</v>
      </c>
      <c r="O376" s="118"/>
    </row>
    <row r="377" spans="2:15" x14ac:dyDescent="0.25">
      <c r="B377" s="118" t="s">
        <v>73</v>
      </c>
      <c r="C377" s="118" t="s">
        <v>645</v>
      </c>
      <c r="D377" s="119">
        <v>44710</v>
      </c>
      <c r="E377" s="118" t="s">
        <v>338</v>
      </c>
      <c r="F377" s="123">
        <v>560.64250000000004</v>
      </c>
      <c r="G377" s="123">
        <v>171.45030581039757</v>
      </c>
      <c r="H377" s="118" t="s">
        <v>339</v>
      </c>
      <c r="I377" s="119"/>
      <c r="J377" s="127">
        <f t="shared" si="5"/>
        <v>44592</v>
      </c>
      <c r="K37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77" s="106" t="s">
        <v>321</v>
      </c>
      <c r="M377" s="106" t="s">
        <v>1122</v>
      </c>
      <c r="N377" s="106" t="s">
        <v>4</v>
      </c>
      <c r="O377" s="118"/>
    </row>
    <row r="378" spans="2:15" x14ac:dyDescent="0.25">
      <c r="B378" s="118" t="s">
        <v>73</v>
      </c>
      <c r="C378" s="118" t="s">
        <v>463</v>
      </c>
      <c r="D378" s="119">
        <v>44710</v>
      </c>
      <c r="E378" s="118" t="s">
        <v>338</v>
      </c>
      <c r="F378" s="123">
        <v>3216.1360000000004</v>
      </c>
      <c r="G378" s="123">
        <v>983.52782874617753</v>
      </c>
      <c r="H378" s="118" t="s">
        <v>339</v>
      </c>
      <c r="I378" s="119"/>
      <c r="J378" s="127">
        <f t="shared" si="5"/>
        <v>44592</v>
      </c>
      <c r="K37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78" s="106" t="s">
        <v>321</v>
      </c>
      <c r="M378" s="106" t="s">
        <v>1122</v>
      </c>
      <c r="N378" s="106" t="s">
        <v>4</v>
      </c>
      <c r="O378" s="118"/>
    </row>
    <row r="379" spans="2:15" x14ac:dyDescent="0.25">
      <c r="B379" s="118" t="s">
        <v>73</v>
      </c>
      <c r="C379" s="118" t="s">
        <v>646</v>
      </c>
      <c r="D379" s="119">
        <v>44710</v>
      </c>
      <c r="E379" s="118" t="s">
        <v>338</v>
      </c>
      <c r="F379" s="123">
        <v>3561.8825000000002</v>
      </c>
      <c r="G379" s="123">
        <v>1089.2607033639144</v>
      </c>
      <c r="H379" s="118" t="s">
        <v>339</v>
      </c>
      <c r="I379" s="119"/>
      <c r="J379" s="127">
        <f t="shared" si="5"/>
        <v>44592</v>
      </c>
      <c r="K37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79" s="106" t="s">
        <v>321</v>
      </c>
      <c r="M379" s="106" t="s">
        <v>1122</v>
      </c>
      <c r="N379" s="106" t="s">
        <v>4</v>
      </c>
      <c r="O379" s="118"/>
    </row>
    <row r="380" spans="2:15" x14ac:dyDescent="0.25">
      <c r="B380" s="118" t="s">
        <v>73</v>
      </c>
      <c r="C380" s="118" t="s">
        <v>647</v>
      </c>
      <c r="D380" s="119">
        <v>44680</v>
      </c>
      <c r="E380" s="118" t="s">
        <v>338</v>
      </c>
      <c r="F380" s="123">
        <v>175.03750000000002</v>
      </c>
      <c r="G380" s="123">
        <v>53.528287461773708</v>
      </c>
      <c r="H380" s="118" t="s">
        <v>339</v>
      </c>
      <c r="I380" s="119"/>
      <c r="J380" s="127">
        <f t="shared" si="5"/>
        <v>44592</v>
      </c>
      <c r="K38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80" s="106" t="s">
        <v>321</v>
      </c>
      <c r="M380" s="106" t="s">
        <v>1122</v>
      </c>
      <c r="N380" s="106" t="s">
        <v>4</v>
      </c>
      <c r="O380" s="118"/>
    </row>
    <row r="381" spans="2:15" x14ac:dyDescent="0.25">
      <c r="B381" s="118" t="s">
        <v>73</v>
      </c>
      <c r="C381" s="118" t="s">
        <v>648</v>
      </c>
      <c r="D381" s="119">
        <v>44710</v>
      </c>
      <c r="E381" s="118" t="s">
        <v>338</v>
      </c>
      <c r="F381" s="123">
        <v>517.12650000000008</v>
      </c>
      <c r="G381" s="123">
        <v>158.14266055045874</v>
      </c>
      <c r="H381" s="118" t="s">
        <v>339</v>
      </c>
      <c r="I381" s="119"/>
      <c r="J381" s="127">
        <f t="shared" si="5"/>
        <v>44592</v>
      </c>
      <c r="K38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81" s="106" t="s">
        <v>321</v>
      </c>
      <c r="M381" s="106" t="s">
        <v>1122</v>
      </c>
      <c r="N381" s="106" t="s">
        <v>4</v>
      </c>
      <c r="O381" s="118"/>
    </row>
    <row r="382" spans="2:15" x14ac:dyDescent="0.25">
      <c r="B382" s="118" t="s">
        <v>73</v>
      </c>
      <c r="C382" s="118" t="s">
        <v>649</v>
      </c>
      <c r="D382" s="119">
        <v>44680</v>
      </c>
      <c r="E382" s="118" t="s">
        <v>338</v>
      </c>
      <c r="F382" s="123">
        <v>2379.7180000000003</v>
      </c>
      <c r="G382" s="123">
        <v>727.74250764526005</v>
      </c>
      <c r="H382" s="118" t="s">
        <v>339</v>
      </c>
      <c r="I382" s="119"/>
      <c r="J382" s="127">
        <f t="shared" si="5"/>
        <v>44592</v>
      </c>
      <c r="K38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82" s="106" t="s">
        <v>321</v>
      </c>
      <c r="M382" s="106" t="s">
        <v>1122</v>
      </c>
      <c r="N382" s="106" t="s">
        <v>4</v>
      </c>
      <c r="O382" s="118"/>
    </row>
    <row r="383" spans="2:15" x14ac:dyDescent="0.25">
      <c r="B383" s="118" t="s">
        <v>73</v>
      </c>
      <c r="C383" s="118" t="s">
        <v>650</v>
      </c>
      <c r="D383" s="119">
        <v>44740</v>
      </c>
      <c r="E383" s="118" t="s">
        <v>338</v>
      </c>
      <c r="F383" s="123">
        <v>6955.9820000000009</v>
      </c>
      <c r="G383" s="123">
        <v>2127.2116207951071</v>
      </c>
      <c r="H383" s="118" t="s">
        <v>339</v>
      </c>
      <c r="I383" s="119"/>
      <c r="J383" s="127">
        <f t="shared" si="5"/>
        <v>44592</v>
      </c>
      <c r="K38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83" s="106" t="s">
        <v>321</v>
      </c>
      <c r="M383" s="106" t="s">
        <v>1122</v>
      </c>
      <c r="N383" s="106" t="s">
        <v>4</v>
      </c>
      <c r="O383" s="118"/>
    </row>
    <row r="384" spans="2:15" x14ac:dyDescent="0.25">
      <c r="B384" s="118" t="s">
        <v>73</v>
      </c>
      <c r="C384" s="118" t="s">
        <v>651</v>
      </c>
      <c r="D384" s="119">
        <v>44680</v>
      </c>
      <c r="E384" s="118" t="s">
        <v>338</v>
      </c>
      <c r="F384" s="123">
        <v>2350.37</v>
      </c>
      <c r="G384" s="123">
        <v>718.7675840978593</v>
      </c>
      <c r="H384" s="118" t="s">
        <v>339</v>
      </c>
      <c r="I384" s="119"/>
      <c r="J384" s="127">
        <f t="shared" si="5"/>
        <v>44592</v>
      </c>
      <c r="K38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84" s="106" t="s">
        <v>321</v>
      </c>
      <c r="M384" s="106" t="s">
        <v>1122</v>
      </c>
      <c r="N384" s="106" t="s">
        <v>4</v>
      </c>
      <c r="O384" s="118"/>
    </row>
    <row r="385" spans="2:15" x14ac:dyDescent="0.25">
      <c r="B385" s="118" t="s">
        <v>73</v>
      </c>
      <c r="C385" s="118" t="s">
        <v>652</v>
      </c>
      <c r="D385" s="119">
        <v>44710</v>
      </c>
      <c r="E385" s="118" t="s">
        <v>338</v>
      </c>
      <c r="F385" s="123">
        <v>164.19149999999999</v>
      </c>
      <c r="G385" s="123">
        <v>50.211467889908256</v>
      </c>
      <c r="H385" s="118" t="s">
        <v>339</v>
      </c>
      <c r="I385" s="119"/>
      <c r="J385" s="127">
        <f t="shared" si="5"/>
        <v>44592</v>
      </c>
      <c r="K38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85" s="106" t="s">
        <v>321</v>
      </c>
      <c r="M385" s="106" t="s">
        <v>1122</v>
      </c>
      <c r="N385" s="106" t="s">
        <v>4</v>
      </c>
      <c r="O385" s="118"/>
    </row>
    <row r="386" spans="2:15" x14ac:dyDescent="0.25">
      <c r="B386" s="118" t="s">
        <v>73</v>
      </c>
      <c r="C386" s="118" t="s">
        <v>653</v>
      </c>
      <c r="D386" s="119">
        <v>44680</v>
      </c>
      <c r="E386" s="118" t="s">
        <v>338</v>
      </c>
      <c r="F386" s="123">
        <v>1198.9230000000002</v>
      </c>
      <c r="G386" s="123">
        <v>366.64311926605512</v>
      </c>
      <c r="H386" s="118" t="s">
        <v>339</v>
      </c>
      <c r="I386" s="119"/>
      <c r="J386" s="127">
        <f t="shared" si="5"/>
        <v>44592</v>
      </c>
      <c r="K38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86" s="106" t="s">
        <v>321</v>
      </c>
      <c r="M386" s="106" t="s">
        <v>1122</v>
      </c>
      <c r="N386" s="106" t="s">
        <v>4</v>
      </c>
      <c r="O386" s="118"/>
    </row>
    <row r="387" spans="2:15" x14ac:dyDescent="0.25">
      <c r="B387" s="118" t="s">
        <v>73</v>
      </c>
      <c r="C387" s="118" t="s">
        <v>654</v>
      </c>
      <c r="D387" s="119">
        <v>44680</v>
      </c>
      <c r="E387" s="118" t="s">
        <v>338</v>
      </c>
      <c r="F387" s="123">
        <v>133.90300000000002</v>
      </c>
      <c r="G387" s="123">
        <v>40.948929663608567</v>
      </c>
      <c r="H387" s="118" t="s">
        <v>339</v>
      </c>
      <c r="I387" s="119"/>
      <c r="J387" s="127">
        <f t="shared" si="5"/>
        <v>44592</v>
      </c>
      <c r="K38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387" s="106" t="s">
        <v>321</v>
      </c>
      <c r="M387" s="106" t="s">
        <v>1122</v>
      </c>
      <c r="N387" s="106" t="s">
        <v>4</v>
      </c>
      <c r="O387" s="118"/>
    </row>
    <row r="388" spans="2:15" x14ac:dyDescent="0.25">
      <c r="B388" s="118" t="s">
        <v>73</v>
      </c>
      <c r="C388" s="118" t="s">
        <v>655</v>
      </c>
      <c r="D388" s="119">
        <v>44710</v>
      </c>
      <c r="E388" s="118" t="s">
        <v>338</v>
      </c>
      <c r="F388" s="123">
        <v>1989.691</v>
      </c>
      <c r="G388" s="123">
        <v>608.46819571865444</v>
      </c>
      <c r="H388" s="118" t="s">
        <v>339</v>
      </c>
      <c r="I388" s="119"/>
      <c r="J388" s="127">
        <f t="shared" si="5"/>
        <v>44592</v>
      </c>
      <c r="K388" s="106">
        <v>0</v>
      </c>
      <c r="L388" s="106" t="s">
        <v>321</v>
      </c>
      <c r="M388" s="106" t="s">
        <v>1122</v>
      </c>
      <c r="N388" s="106" t="s">
        <v>4</v>
      </c>
      <c r="O388" s="118"/>
    </row>
    <row r="389" spans="2:15" x14ac:dyDescent="0.25">
      <c r="B389" s="118" t="s">
        <v>73</v>
      </c>
      <c r="C389" s="118" t="s">
        <v>656</v>
      </c>
      <c r="D389" s="119">
        <v>44710</v>
      </c>
      <c r="E389" s="118" t="s">
        <v>338</v>
      </c>
      <c r="F389" s="123">
        <v>1709.4330000000002</v>
      </c>
      <c r="G389" s="123">
        <v>522.76238532110096</v>
      </c>
      <c r="H389" s="118" t="s">
        <v>339</v>
      </c>
      <c r="I389" s="119"/>
      <c r="J389" s="127">
        <f t="shared" si="5"/>
        <v>44592</v>
      </c>
      <c r="K389" s="106">
        <v>0</v>
      </c>
      <c r="L389" s="106" t="s">
        <v>321</v>
      </c>
      <c r="M389" s="106" t="s">
        <v>1122</v>
      </c>
      <c r="N389" s="106" t="s">
        <v>4</v>
      </c>
      <c r="O389" s="118"/>
    </row>
    <row r="390" spans="2:15" x14ac:dyDescent="0.25">
      <c r="B390" s="118" t="s">
        <v>73</v>
      </c>
      <c r="C390" s="118" t="s">
        <v>657</v>
      </c>
      <c r="D390" s="119">
        <v>44680</v>
      </c>
      <c r="E390" s="118" t="s">
        <v>338</v>
      </c>
      <c r="F390" s="123">
        <v>6634.9800000000005</v>
      </c>
      <c r="G390" s="123">
        <v>2029.0458715596333</v>
      </c>
      <c r="H390" s="118" t="s">
        <v>339</v>
      </c>
      <c r="I390" s="119"/>
      <c r="J390" s="127">
        <f t="shared" ref="J390:J453" si="6">$J$1</f>
        <v>44592</v>
      </c>
      <c r="K390" s="106">
        <v>0</v>
      </c>
      <c r="L390" s="106" t="s">
        <v>321</v>
      </c>
      <c r="M390" s="106" t="s">
        <v>1122</v>
      </c>
      <c r="N390" s="106" t="s">
        <v>4</v>
      </c>
      <c r="O390" s="118"/>
    </row>
    <row r="391" spans="2:15" x14ac:dyDescent="0.25">
      <c r="B391" s="118" t="s">
        <v>73</v>
      </c>
      <c r="C391" s="118" t="s">
        <v>658</v>
      </c>
      <c r="D391" s="119">
        <v>44680</v>
      </c>
      <c r="E391" s="118" t="s">
        <v>338</v>
      </c>
      <c r="F391" s="123">
        <v>4481.7629999999999</v>
      </c>
      <c r="G391" s="123">
        <v>1370.5697247706421</v>
      </c>
      <c r="H391" s="118" t="s">
        <v>339</v>
      </c>
      <c r="I391" s="119"/>
      <c r="J391" s="127">
        <f t="shared" si="6"/>
        <v>44592</v>
      </c>
      <c r="K391" s="106">
        <v>0</v>
      </c>
      <c r="L391" s="106" t="s">
        <v>321</v>
      </c>
      <c r="M391" s="106" t="s">
        <v>1122</v>
      </c>
      <c r="N391" s="106" t="s">
        <v>4</v>
      </c>
      <c r="O391" s="118"/>
    </row>
    <row r="392" spans="2:15" x14ac:dyDescent="0.25">
      <c r="B392" s="118" t="s">
        <v>73</v>
      </c>
      <c r="C392" s="118" t="s">
        <v>345</v>
      </c>
      <c r="D392" s="119">
        <v>44680</v>
      </c>
      <c r="E392" s="118" t="s">
        <v>338</v>
      </c>
      <c r="F392" s="123">
        <v>2590.8300000000004</v>
      </c>
      <c r="G392" s="123">
        <v>792.30275229357812</v>
      </c>
      <c r="H392" s="118" t="s">
        <v>339</v>
      </c>
      <c r="I392" s="119"/>
      <c r="J392" s="127">
        <f t="shared" si="6"/>
        <v>44592</v>
      </c>
      <c r="K392" s="106">
        <v>0</v>
      </c>
      <c r="L392" s="106" t="s">
        <v>321</v>
      </c>
      <c r="M392" s="106" t="s">
        <v>1122</v>
      </c>
      <c r="N392" s="106" t="s">
        <v>4</v>
      </c>
      <c r="O392" s="118"/>
    </row>
    <row r="393" spans="2:15" x14ac:dyDescent="0.25">
      <c r="B393" s="118" t="s">
        <v>73</v>
      </c>
      <c r="C393" s="118" t="s">
        <v>659</v>
      </c>
      <c r="D393" s="119">
        <v>44620</v>
      </c>
      <c r="E393" s="118" t="s">
        <v>338</v>
      </c>
      <c r="F393" s="123">
        <v>3018.7080000000005</v>
      </c>
      <c r="G393" s="123">
        <v>923.15229357798182</v>
      </c>
      <c r="H393" s="118" t="s">
        <v>339</v>
      </c>
      <c r="I393" s="119"/>
      <c r="J393" s="127">
        <f t="shared" si="6"/>
        <v>44592</v>
      </c>
      <c r="K393" s="106">
        <v>0</v>
      </c>
      <c r="L393" s="106" t="s">
        <v>321</v>
      </c>
      <c r="M393" s="106" t="s">
        <v>1122</v>
      </c>
      <c r="N393" s="106" t="s">
        <v>4</v>
      </c>
      <c r="O393" s="118"/>
    </row>
    <row r="394" spans="2:15" x14ac:dyDescent="0.25">
      <c r="B394" s="118" t="s">
        <v>73</v>
      </c>
      <c r="C394" s="118" t="s">
        <v>660</v>
      </c>
      <c r="D394" s="119">
        <v>44710</v>
      </c>
      <c r="E394" s="118" t="s">
        <v>338</v>
      </c>
      <c r="F394" s="123">
        <v>16021.83</v>
      </c>
      <c r="G394" s="123">
        <v>4899.6422018348621</v>
      </c>
      <c r="H394" s="118" t="s">
        <v>339</v>
      </c>
      <c r="I394" s="119"/>
      <c r="J394" s="127">
        <f t="shared" si="6"/>
        <v>44592</v>
      </c>
      <c r="K394" s="106">
        <v>0</v>
      </c>
      <c r="L394" s="106" t="s">
        <v>321</v>
      </c>
      <c r="M394" s="106" t="s">
        <v>1122</v>
      </c>
      <c r="N394" s="106" t="s">
        <v>4</v>
      </c>
      <c r="O394" s="118"/>
    </row>
    <row r="395" spans="2:15" x14ac:dyDescent="0.25">
      <c r="B395" s="118" t="s">
        <v>73</v>
      </c>
      <c r="C395" s="118" t="s">
        <v>661</v>
      </c>
      <c r="D395" s="119">
        <v>44680</v>
      </c>
      <c r="E395" s="118" t="s">
        <v>338</v>
      </c>
      <c r="F395" s="123">
        <v>303.05</v>
      </c>
      <c r="G395" s="123">
        <v>92.675840978593271</v>
      </c>
      <c r="H395" s="118" t="s">
        <v>339</v>
      </c>
      <c r="I395" s="119"/>
      <c r="J395" s="127">
        <f t="shared" si="6"/>
        <v>44592</v>
      </c>
      <c r="K395" s="106">
        <v>0</v>
      </c>
      <c r="L395" s="106" t="s">
        <v>321</v>
      </c>
      <c r="M395" s="106" t="s">
        <v>1122</v>
      </c>
      <c r="N395" s="106" t="s">
        <v>4</v>
      </c>
      <c r="O395" s="118"/>
    </row>
    <row r="396" spans="2:15" x14ac:dyDescent="0.25">
      <c r="B396" s="118" t="s">
        <v>73</v>
      </c>
      <c r="C396" s="118" t="s">
        <v>662</v>
      </c>
      <c r="D396" s="119">
        <v>44650</v>
      </c>
      <c r="E396" s="118" t="s">
        <v>338</v>
      </c>
      <c r="F396" s="123">
        <v>1670.4325000000001</v>
      </c>
      <c r="G396" s="123">
        <v>510.83562691131505</v>
      </c>
      <c r="H396" s="118" t="s">
        <v>339</v>
      </c>
      <c r="I396" s="119"/>
      <c r="J396" s="127">
        <f t="shared" si="6"/>
        <v>44592</v>
      </c>
      <c r="K396" s="106">
        <v>0</v>
      </c>
      <c r="L396" s="106" t="s">
        <v>321</v>
      </c>
      <c r="M396" s="106" t="s">
        <v>1122</v>
      </c>
      <c r="N396" s="106" t="s">
        <v>4</v>
      </c>
      <c r="O396" s="118"/>
    </row>
    <row r="397" spans="2:15" x14ac:dyDescent="0.25">
      <c r="B397" s="118" t="s">
        <v>73</v>
      </c>
      <c r="C397" s="118" t="s">
        <v>663</v>
      </c>
      <c r="D397" s="119">
        <v>44740</v>
      </c>
      <c r="E397" s="118" t="s">
        <v>338</v>
      </c>
      <c r="F397" s="123">
        <v>550.71500000000003</v>
      </c>
      <c r="G397" s="123">
        <v>168.41437308868501</v>
      </c>
      <c r="H397" s="118" t="s">
        <v>339</v>
      </c>
      <c r="I397" s="119"/>
      <c r="J397" s="127">
        <f t="shared" si="6"/>
        <v>44592</v>
      </c>
      <c r="K397" s="106">
        <v>0</v>
      </c>
      <c r="L397" s="106" t="s">
        <v>321</v>
      </c>
      <c r="M397" s="106" t="s">
        <v>1122</v>
      </c>
      <c r="N397" s="106" t="s">
        <v>4</v>
      </c>
      <c r="O397" s="118"/>
    </row>
    <row r="398" spans="2:15" x14ac:dyDescent="0.25">
      <c r="B398" s="118" t="s">
        <v>73</v>
      </c>
      <c r="C398" s="118" t="s">
        <v>664</v>
      </c>
      <c r="D398" s="119">
        <v>44620</v>
      </c>
      <c r="E398" s="118" t="s">
        <v>338</v>
      </c>
      <c r="F398" s="123">
        <v>1730.9160000000002</v>
      </c>
      <c r="G398" s="123">
        <v>529.33211009174317</v>
      </c>
      <c r="H398" s="118" t="s">
        <v>339</v>
      </c>
      <c r="I398" s="119"/>
      <c r="J398" s="127">
        <f t="shared" si="6"/>
        <v>44592</v>
      </c>
      <c r="K398" s="106">
        <v>0</v>
      </c>
      <c r="L398" s="106" t="s">
        <v>321</v>
      </c>
      <c r="M398" s="106" t="s">
        <v>1122</v>
      </c>
      <c r="N398" s="106" t="s">
        <v>4</v>
      </c>
      <c r="O398" s="118"/>
    </row>
    <row r="399" spans="2:15" x14ac:dyDescent="0.25">
      <c r="B399" s="118" t="s">
        <v>73</v>
      </c>
      <c r="C399" s="118" t="s">
        <v>665</v>
      </c>
      <c r="D399" s="119">
        <v>44680</v>
      </c>
      <c r="E399" s="118" t="s">
        <v>338</v>
      </c>
      <c r="F399" s="123">
        <v>1542.2220000000002</v>
      </c>
      <c r="G399" s="123">
        <v>471.62752293577989</v>
      </c>
      <c r="H399" s="118" t="s">
        <v>339</v>
      </c>
      <c r="I399" s="119"/>
      <c r="J399" s="127">
        <f t="shared" si="6"/>
        <v>44592</v>
      </c>
      <c r="K399" s="106">
        <v>0</v>
      </c>
      <c r="L399" s="106" t="s">
        <v>321</v>
      </c>
      <c r="M399" s="106" t="s">
        <v>1122</v>
      </c>
      <c r="N399" s="106" t="s">
        <v>4</v>
      </c>
      <c r="O399" s="118"/>
    </row>
    <row r="400" spans="2:15" x14ac:dyDescent="0.25">
      <c r="B400" s="118" t="s">
        <v>73</v>
      </c>
      <c r="C400" s="118" t="s">
        <v>666</v>
      </c>
      <c r="D400" s="119">
        <v>44650</v>
      </c>
      <c r="E400" s="118" t="s">
        <v>338</v>
      </c>
      <c r="F400" s="123">
        <v>7157.1500000000005</v>
      </c>
      <c r="G400" s="123">
        <v>2188.7308868501532</v>
      </c>
      <c r="H400" s="118" t="s">
        <v>339</v>
      </c>
      <c r="I400" s="119"/>
      <c r="J400" s="127">
        <f t="shared" si="6"/>
        <v>44592</v>
      </c>
      <c r="K400" s="106">
        <v>0</v>
      </c>
      <c r="L400" s="106" t="s">
        <v>321</v>
      </c>
      <c r="M400" s="106" t="s">
        <v>1122</v>
      </c>
      <c r="N400" s="106" t="s">
        <v>4</v>
      </c>
      <c r="O400" s="118"/>
    </row>
    <row r="401" spans="2:15" x14ac:dyDescent="0.25">
      <c r="B401" s="118" t="s">
        <v>73</v>
      </c>
      <c r="C401" s="118" t="s">
        <v>667</v>
      </c>
      <c r="D401" s="119">
        <v>44710</v>
      </c>
      <c r="E401" s="118" t="s">
        <v>338</v>
      </c>
      <c r="F401" s="123">
        <v>1101.2595000000001</v>
      </c>
      <c r="G401" s="123">
        <v>336.77660550458717</v>
      </c>
      <c r="H401" s="118" t="s">
        <v>339</v>
      </c>
      <c r="I401" s="119"/>
      <c r="J401" s="127">
        <f t="shared" si="6"/>
        <v>44592</v>
      </c>
      <c r="K401" s="106">
        <v>0</v>
      </c>
      <c r="L401" s="106" t="s">
        <v>321</v>
      </c>
      <c r="M401" s="106" t="s">
        <v>1122</v>
      </c>
      <c r="N401" s="106" t="s">
        <v>4</v>
      </c>
      <c r="O401" s="118"/>
    </row>
    <row r="402" spans="2:15" x14ac:dyDescent="0.25">
      <c r="B402" s="118" t="s">
        <v>73</v>
      </c>
      <c r="C402" s="118" t="s">
        <v>668</v>
      </c>
      <c r="D402" s="119">
        <v>44710</v>
      </c>
      <c r="E402" s="118" t="s">
        <v>338</v>
      </c>
      <c r="F402" s="123">
        <v>2222.3520000000003</v>
      </c>
      <c r="G402" s="123">
        <v>679.61834862385331</v>
      </c>
      <c r="H402" s="118" t="s">
        <v>339</v>
      </c>
      <c r="I402" s="119"/>
      <c r="J402" s="127">
        <f t="shared" si="6"/>
        <v>44592</v>
      </c>
      <c r="K402" s="106">
        <v>0</v>
      </c>
      <c r="L402" s="106" t="s">
        <v>321</v>
      </c>
      <c r="M402" s="106" t="s">
        <v>1122</v>
      </c>
      <c r="N402" s="106" t="s">
        <v>4</v>
      </c>
      <c r="O402" s="118"/>
    </row>
    <row r="403" spans="2:15" x14ac:dyDescent="0.25">
      <c r="B403" s="118" t="s">
        <v>73</v>
      </c>
      <c r="C403" s="118" t="s">
        <v>465</v>
      </c>
      <c r="D403" s="119">
        <v>44620</v>
      </c>
      <c r="E403" s="118" t="s">
        <v>338</v>
      </c>
      <c r="F403" s="123">
        <v>389.95000000000005</v>
      </c>
      <c r="G403" s="123">
        <v>119.2507645259939</v>
      </c>
      <c r="H403" s="118" t="s">
        <v>339</v>
      </c>
      <c r="I403" s="119"/>
      <c r="J403" s="127">
        <f t="shared" si="6"/>
        <v>44592</v>
      </c>
      <c r="K403" s="106">
        <v>0</v>
      </c>
      <c r="L403" s="106" t="s">
        <v>321</v>
      </c>
      <c r="M403" s="106" t="s">
        <v>1122</v>
      </c>
      <c r="N403" s="106" t="s">
        <v>4</v>
      </c>
      <c r="O403" s="118"/>
    </row>
    <row r="404" spans="2:15" x14ac:dyDescent="0.25">
      <c r="B404" s="118" t="s">
        <v>73</v>
      </c>
      <c r="C404" s="118" t="s">
        <v>669</v>
      </c>
      <c r="D404" s="119">
        <v>44650</v>
      </c>
      <c r="E404" s="118" t="s">
        <v>338</v>
      </c>
      <c r="F404" s="123">
        <v>6678.7050000000008</v>
      </c>
      <c r="G404" s="123">
        <v>2042.4174311926608</v>
      </c>
      <c r="H404" s="118" t="s">
        <v>339</v>
      </c>
      <c r="I404" s="119"/>
      <c r="J404" s="127">
        <f t="shared" si="6"/>
        <v>44592</v>
      </c>
      <c r="K404" s="106">
        <v>0</v>
      </c>
      <c r="L404" s="106" t="s">
        <v>321</v>
      </c>
      <c r="M404" s="106" t="s">
        <v>1122</v>
      </c>
      <c r="N404" s="106" t="s">
        <v>4</v>
      </c>
      <c r="O404" s="118"/>
    </row>
    <row r="405" spans="2:15" x14ac:dyDescent="0.25">
      <c r="B405" s="118" t="s">
        <v>73</v>
      </c>
      <c r="C405" s="118" t="s">
        <v>670</v>
      </c>
      <c r="D405" s="119">
        <v>44680</v>
      </c>
      <c r="E405" s="118" t="s">
        <v>338</v>
      </c>
      <c r="F405" s="123">
        <v>594.60500000000002</v>
      </c>
      <c r="G405" s="123">
        <v>181.83639143730886</v>
      </c>
      <c r="H405" s="118" t="s">
        <v>339</v>
      </c>
      <c r="I405" s="119"/>
      <c r="J405" s="127">
        <f t="shared" si="6"/>
        <v>44592</v>
      </c>
      <c r="K405" s="106">
        <v>0</v>
      </c>
      <c r="L405" s="106" t="s">
        <v>321</v>
      </c>
      <c r="M405" s="106" t="s">
        <v>1122</v>
      </c>
      <c r="N405" s="106" t="s">
        <v>4</v>
      </c>
      <c r="O405" s="118"/>
    </row>
    <row r="406" spans="2:15" x14ac:dyDescent="0.25">
      <c r="B406" s="118" t="s">
        <v>73</v>
      </c>
      <c r="C406" s="118" t="s">
        <v>346</v>
      </c>
      <c r="D406" s="119">
        <v>44710</v>
      </c>
      <c r="E406" s="118" t="s">
        <v>338</v>
      </c>
      <c r="F406" s="123">
        <v>3650.1432</v>
      </c>
      <c r="G406" s="123">
        <v>1116.2517431192659</v>
      </c>
      <c r="H406" s="118" t="s">
        <v>339</v>
      </c>
      <c r="I406" s="119"/>
      <c r="J406" s="127">
        <f t="shared" si="6"/>
        <v>44592</v>
      </c>
      <c r="K406" s="106">
        <v>0</v>
      </c>
      <c r="L406" s="106" t="s">
        <v>321</v>
      </c>
      <c r="M406" s="106" t="s">
        <v>1122</v>
      </c>
      <c r="N406" s="106" t="s">
        <v>4</v>
      </c>
      <c r="O406" s="118"/>
    </row>
    <row r="407" spans="2:15" x14ac:dyDescent="0.25">
      <c r="B407" s="118" t="s">
        <v>73</v>
      </c>
      <c r="C407" s="118" t="s">
        <v>671</v>
      </c>
      <c r="D407" s="119">
        <v>44680</v>
      </c>
      <c r="E407" s="118" t="s">
        <v>338</v>
      </c>
      <c r="F407" s="123">
        <v>3542.9735000000005</v>
      </c>
      <c r="G407" s="123">
        <v>1083.478134556575</v>
      </c>
      <c r="H407" s="118" t="s">
        <v>339</v>
      </c>
      <c r="I407" s="119"/>
      <c r="J407" s="127">
        <f t="shared" si="6"/>
        <v>44592</v>
      </c>
      <c r="K407" s="106">
        <v>0</v>
      </c>
      <c r="L407" s="106" t="s">
        <v>321</v>
      </c>
      <c r="M407" s="106" t="s">
        <v>1122</v>
      </c>
      <c r="N407" s="106" t="s">
        <v>4</v>
      </c>
      <c r="O407" s="118"/>
    </row>
    <row r="408" spans="2:15" x14ac:dyDescent="0.25">
      <c r="B408" s="118" t="s">
        <v>73</v>
      </c>
      <c r="C408" s="118" t="s">
        <v>672</v>
      </c>
      <c r="D408" s="119">
        <v>44710</v>
      </c>
      <c r="E408" s="118" t="s">
        <v>338</v>
      </c>
      <c r="F408" s="123">
        <v>2517.9275000000002</v>
      </c>
      <c r="G408" s="123">
        <v>770.00840978593283</v>
      </c>
      <c r="H408" s="118" t="s">
        <v>339</v>
      </c>
      <c r="I408" s="119"/>
      <c r="J408" s="127">
        <f t="shared" si="6"/>
        <v>44592</v>
      </c>
      <c r="K408" s="106">
        <v>0</v>
      </c>
      <c r="L408" s="106" t="s">
        <v>321</v>
      </c>
      <c r="M408" s="106" t="s">
        <v>1122</v>
      </c>
      <c r="N408" s="106" t="s">
        <v>4</v>
      </c>
      <c r="O408" s="118"/>
    </row>
    <row r="409" spans="2:15" x14ac:dyDescent="0.25">
      <c r="B409" s="118" t="s">
        <v>73</v>
      </c>
      <c r="C409" s="118" t="s">
        <v>417</v>
      </c>
      <c r="D409" s="119">
        <v>44680</v>
      </c>
      <c r="E409" s="118" t="s">
        <v>338</v>
      </c>
      <c r="F409" s="123">
        <v>5151.4650000000001</v>
      </c>
      <c r="G409" s="123">
        <v>1575.3715596330276</v>
      </c>
      <c r="H409" s="118" t="s">
        <v>339</v>
      </c>
      <c r="I409" s="119"/>
      <c r="J409" s="127">
        <f t="shared" si="6"/>
        <v>44592</v>
      </c>
      <c r="K409" s="106">
        <v>0</v>
      </c>
      <c r="L409" s="106" t="s">
        <v>321</v>
      </c>
      <c r="M409" s="106" t="s">
        <v>1122</v>
      </c>
      <c r="N409" s="106" t="s">
        <v>4</v>
      </c>
      <c r="O409" s="118"/>
    </row>
    <row r="410" spans="2:15" x14ac:dyDescent="0.25">
      <c r="B410" s="118" t="s">
        <v>73</v>
      </c>
      <c r="C410" s="118" t="s">
        <v>673</v>
      </c>
      <c r="D410" s="119">
        <v>44680</v>
      </c>
      <c r="E410" s="118" t="s">
        <v>338</v>
      </c>
      <c r="F410" s="123">
        <v>709.55500000000006</v>
      </c>
      <c r="G410" s="123">
        <v>216.98929663608564</v>
      </c>
      <c r="H410" s="118" t="s">
        <v>339</v>
      </c>
      <c r="I410" s="119"/>
      <c r="J410" s="127">
        <f t="shared" si="6"/>
        <v>44592</v>
      </c>
      <c r="K410" s="106">
        <v>0</v>
      </c>
      <c r="L410" s="106" t="s">
        <v>321</v>
      </c>
      <c r="M410" s="106" t="s">
        <v>1122</v>
      </c>
      <c r="N410" s="106" t="s">
        <v>4</v>
      </c>
      <c r="O410" s="118"/>
    </row>
    <row r="411" spans="2:15" x14ac:dyDescent="0.25">
      <c r="B411" s="118" t="s">
        <v>73</v>
      </c>
      <c r="C411" s="118" t="s">
        <v>674</v>
      </c>
      <c r="D411" s="119">
        <v>44620</v>
      </c>
      <c r="E411" s="118" t="s">
        <v>338</v>
      </c>
      <c r="F411" s="123">
        <v>83.875</v>
      </c>
      <c r="G411" s="123">
        <v>25.649847094801224</v>
      </c>
      <c r="H411" s="118" t="s">
        <v>339</v>
      </c>
      <c r="I411" s="119"/>
      <c r="J411" s="127">
        <f t="shared" si="6"/>
        <v>44592</v>
      </c>
      <c r="K411" s="106">
        <v>0</v>
      </c>
      <c r="L411" s="106" t="s">
        <v>321</v>
      </c>
      <c r="M411" s="106" t="s">
        <v>1122</v>
      </c>
      <c r="N411" s="106" t="s">
        <v>4</v>
      </c>
      <c r="O411" s="118"/>
    </row>
    <row r="412" spans="2:15" x14ac:dyDescent="0.25">
      <c r="B412" s="118" t="s">
        <v>73</v>
      </c>
      <c r="C412" s="118" t="s">
        <v>675</v>
      </c>
      <c r="D412" s="119">
        <v>44620</v>
      </c>
      <c r="E412" s="118" t="s">
        <v>338</v>
      </c>
      <c r="F412" s="123">
        <v>1966.7175000000002</v>
      </c>
      <c r="G412" s="123">
        <v>601.44266055045875</v>
      </c>
      <c r="H412" s="118" t="s">
        <v>339</v>
      </c>
      <c r="I412" s="119"/>
      <c r="J412" s="127">
        <f t="shared" si="6"/>
        <v>44592</v>
      </c>
      <c r="K412" s="106">
        <v>0</v>
      </c>
      <c r="L412" s="106" t="s">
        <v>321</v>
      </c>
      <c r="M412" s="106" t="s">
        <v>1122</v>
      </c>
      <c r="N412" s="106" t="s">
        <v>4</v>
      </c>
      <c r="O412" s="118"/>
    </row>
    <row r="413" spans="2:15" x14ac:dyDescent="0.25">
      <c r="B413" s="118" t="s">
        <v>73</v>
      </c>
      <c r="C413" s="118" t="s">
        <v>676</v>
      </c>
      <c r="D413" s="119">
        <v>44710</v>
      </c>
      <c r="E413" s="118" t="s">
        <v>338</v>
      </c>
      <c r="F413" s="123">
        <v>647.90000000000009</v>
      </c>
      <c r="G413" s="123">
        <v>198.13455657492358</v>
      </c>
      <c r="H413" s="118" t="s">
        <v>339</v>
      </c>
      <c r="I413" s="119"/>
      <c r="J413" s="127">
        <f t="shared" si="6"/>
        <v>44592</v>
      </c>
      <c r="K413" s="106">
        <v>0</v>
      </c>
      <c r="L413" s="106" t="s">
        <v>321</v>
      </c>
      <c r="M413" s="106" t="s">
        <v>1122</v>
      </c>
      <c r="N413" s="106" t="s">
        <v>4</v>
      </c>
      <c r="O413" s="118"/>
    </row>
    <row r="414" spans="2:15" x14ac:dyDescent="0.25">
      <c r="B414" s="118" t="s">
        <v>73</v>
      </c>
      <c r="C414" s="118" t="s">
        <v>677</v>
      </c>
      <c r="D414" s="119">
        <v>44650</v>
      </c>
      <c r="E414" s="118" t="s">
        <v>338</v>
      </c>
      <c r="F414" s="123">
        <v>780.15300000000013</v>
      </c>
      <c r="G414" s="123">
        <v>238.57889908256885</v>
      </c>
      <c r="H414" s="118" t="s">
        <v>339</v>
      </c>
      <c r="I414" s="119"/>
      <c r="J414" s="127">
        <f t="shared" si="6"/>
        <v>44592</v>
      </c>
      <c r="K414" s="106">
        <v>0</v>
      </c>
      <c r="L414" s="106" t="s">
        <v>321</v>
      </c>
      <c r="M414" s="106" t="s">
        <v>1122</v>
      </c>
      <c r="N414" s="106" t="s">
        <v>4</v>
      </c>
      <c r="O414" s="118"/>
    </row>
    <row r="415" spans="2:15" x14ac:dyDescent="0.25">
      <c r="B415" s="118" t="s">
        <v>73</v>
      </c>
      <c r="C415" s="118" t="s">
        <v>678</v>
      </c>
      <c r="D415" s="119">
        <v>44680</v>
      </c>
      <c r="E415" s="118" t="s">
        <v>338</v>
      </c>
      <c r="F415" s="123">
        <v>514.66250000000002</v>
      </c>
      <c r="G415" s="123">
        <v>157.38914373088684</v>
      </c>
      <c r="H415" s="118" t="s">
        <v>339</v>
      </c>
      <c r="I415" s="119"/>
      <c r="J415" s="127">
        <f t="shared" si="6"/>
        <v>44592</v>
      </c>
      <c r="K415" s="106">
        <v>0</v>
      </c>
      <c r="L415" s="106" t="s">
        <v>321</v>
      </c>
      <c r="M415" s="106" t="s">
        <v>1122</v>
      </c>
      <c r="N415" s="106" t="s">
        <v>4</v>
      </c>
      <c r="O415" s="118"/>
    </row>
    <row r="416" spans="2:15" x14ac:dyDescent="0.25">
      <c r="B416" s="118" t="s">
        <v>73</v>
      </c>
      <c r="C416" s="118" t="s">
        <v>679</v>
      </c>
      <c r="D416" s="119">
        <v>44620</v>
      </c>
      <c r="E416" s="118" t="s">
        <v>338</v>
      </c>
      <c r="F416" s="123">
        <v>779.90000000000009</v>
      </c>
      <c r="G416" s="123">
        <v>238.5015290519878</v>
      </c>
      <c r="H416" s="118" t="s">
        <v>339</v>
      </c>
      <c r="I416" s="119"/>
      <c r="J416" s="127">
        <f t="shared" si="6"/>
        <v>44592</v>
      </c>
      <c r="K416" s="106">
        <v>0</v>
      </c>
      <c r="L416" s="106" t="s">
        <v>321</v>
      </c>
      <c r="M416" s="106" t="s">
        <v>1122</v>
      </c>
      <c r="N416" s="106" t="s">
        <v>4</v>
      </c>
      <c r="O416" s="118"/>
    </row>
    <row r="417" spans="2:15" x14ac:dyDescent="0.25">
      <c r="B417" s="118" t="s">
        <v>73</v>
      </c>
      <c r="C417" s="118" t="s">
        <v>420</v>
      </c>
      <c r="D417" s="119">
        <v>44620</v>
      </c>
      <c r="E417" s="118" t="s">
        <v>338</v>
      </c>
      <c r="F417" s="123">
        <v>152.9</v>
      </c>
      <c r="G417" s="123">
        <v>46.75840978593272</v>
      </c>
      <c r="H417" s="118" t="s">
        <v>339</v>
      </c>
      <c r="I417" s="119"/>
      <c r="J417" s="127">
        <f t="shared" si="6"/>
        <v>44592</v>
      </c>
      <c r="K417" s="106">
        <v>0</v>
      </c>
      <c r="L417" s="106" t="s">
        <v>321</v>
      </c>
      <c r="M417" s="106" t="s">
        <v>1122</v>
      </c>
      <c r="N417" s="106" t="s">
        <v>4</v>
      </c>
      <c r="O417" s="118"/>
    </row>
    <row r="418" spans="2:15" x14ac:dyDescent="0.25">
      <c r="B418" s="118" t="s">
        <v>73</v>
      </c>
      <c r="C418" s="118" t="s">
        <v>347</v>
      </c>
      <c r="D418" s="119">
        <v>44680</v>
      </c>
      <c r="E418" s="118" t="s">
        <v>338</v>
      </c>
      <c r="F418" s="123">
        <v>1457.7750000000001</v>
      </c>
      <c r="G418" s="123">
        <v>445.80275229357801</v>
      </c>
      <c r="H418" s="118" t="s">
        <v>339</v>
      </c>
      <c r="I418" s="119"/>
      <c r="J418" s="127">
        <f t="shared" si="6"/>
        <v>44592</v>
      </c>
      <c r="K41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18" s="106" t="s">
        <v>321</v>
      </c>
      <c r="M418" s="106" t="s">
        <v>1122</v>
      </c>
      <c r="N418" s="106" t="s">
        <v>4</v>
      </c>
      <c r="O418" s="118"/>
    </row>
    <row r="419" spans="2:15" x14ac:dyDescent="0.25">
      <c r="B419" s="118" t="s">
        <v>73</v>
      </c>
      <c r="C419" s="118" t="s">
        <v>680</v>
      </c>
      <c r="D419" s="119">
        <v>44680</v>
      </c>
      <c r="E419" s="118" t="s">
        <v>338</v>
      </c>
      <c r="F419" s="123">
        <v>594</v>
      </c>
      <c r="G419" s="123">
        <v>181.65137614678898</v>
      </c>
      <c r="H419" s="118" t="s">
        <v>339</v>
      </c>
      <c r="I419" s="119"/>
      <c r="J419" s="127">
        <f t="shared" si="6"/>
        <v>44592</v>
      </c>
      <c r="K41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19" s="106" t="s">
        <v>321</v>
      </c>
      <c r="M419" s="106" t="s">
        <v>1122</v>
      </c>
      <c r="N419" s="106" t="s">
        <v>4</v>
      </c>
      <c r="O419" s="118"/>
    </row>
    <row r="420" spans="2:15" x14ac:dyDescent="0.25">
      <c r="B420" s="118" t="s">
        <v>73</v>
      </c>
      <c r="C420" s="118" t="s">
        <v>348</v>
      </c>
      <c r="D420" s="119">
        <v>44650</v>
      </c>
      <c r="E420" s="118" t="s">
        <v>338</v>
      </c>
      <c r="F420" s="123">
        <v>330.74250000000006</v>
      </c>
      <c r="G420" s="123">
        <v>101.14449541284405</v>
      </c>
      <c r="H420" s="118" t="s">
        <v>339</v>
      </c>
      <c r="I420" s="119"/>
      <c r="J420" s="127">
        <f t="shared" si="6"/>
        <v>44592</v>
      </c>
      <c r="K42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20" s="106" t="s">
        <v>321</v>
      </c>
      <c r="M420" s="106" t="s">
        <v>1122</v>
      </c>
      <c r="N420" s="106" t="s">
        <v>4</v>
      </c>
      <c r="O420" s="118"/>
    </row>
    <row r="421" spans="2:15" x14ac:dyDescent="0.25">
      <c r="B421" s="118" t="s">
        <v>73</v>
      </c>
      <c r="C421" s="118" t="s">
        <v>349</v>
      </c>
      <c r="D421" s="119">
        <v>44665</v>
      </c>
      <c r="E421" s="118" t="s">
        <v>338</v>
      </c>
      <c r="F421" s="123">
        <v>243.69180000000003</v>
      </c>
      <c r="G421" s="123">
        <v>74.523486238532115</v>
      </c>
      <c r="H421" s="118" t="s">
        <v>339</v>
      </c>
      <c r="I421" s="119"/>
      <c r="J421" s="127">
        <f t="shared" si="6"/>
        <v>44592</v>
      </c>
      <c r="K42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21" s="106" t="s">
        <v>321</v>
      </c>
      <c r="M421" s="106" t="s">
        <v>1122</v>
      </c>
      <c r="N421" s="106" t="s">
        <v>4</v>
      </c>
      <c r="O421" s="118"/>
    </row>
    <row r="422" spans="2:15" x14ac:dyDescent="0.25">
      <c r="B422" s="118" t="s">
        <v>73</v>
      </c>
      <c r="C422" s="118" t="s">
        <v>681</v>
      </c>
      <c r="D422" s="119">
        <v>44710</v>
      </c>
      <c r="E422" s="118" t="s">
        <v>338</v>
      </c>
      <c r="F422" s="123">
        <v>2672.4841000000001</v>
      </c>
      <c r="G422" s="123">
        <v>817.27342507645267</v>
      </c>
      <c r="H422" s="118" t="s">
        <v>339</v>
      </c>
      <c r="I422" s="119"/>
      <c r="J422" s="127">
        <f t="shared" si="6"/>
        <v>44592</v>
      </c>
      <c r="K42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22" s="106" t="s">
        <v>321</v>
      </c>
      <c r="M422" s="106" t="s">
        <v>1122</v>
      </c>
      <c r="N422" s="106" t="s">
        <v>4</v>
      </c>
      <c r="O422" s="118"/>
    </row>
    <row r="423" spans="2:15" x14ac:dyDescent="0.25">
      <c r="B423" s="118" t="s">
        <v>73</v>
      </c>
      <c r="C423" s="118" t="s">
        <v>682</v>
      </c>
      <c r="D423" s="119">
        <v>44740</v>
      </c>
      <c r="E423" s="118" t="s">
        <v>338</v>
      </c>
      <c r="F423" s="123">
        <v>341.6875</v>
      </c>
      <c r="G423" s="123">
        <v>104.49159021406727</v>
      </c>
      <c r="H423" s="118" t="s">
        <v>339</v>
      </c>
      <c r="I423" s="119"/>
      <c r="J423" s="127">
        <f t="shared" si="6"/>
        <v>44592</v>
      </c>
      <c r="K42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23" s="106" t="s">
        <v>321</v>
      </c>
      <c r="M423" s="106" t="s">
        <v>1122</v>
      </c>
      <c r="N423" s="106" t="s">
        <v>4</v>
      </c>
      <c r="O423" s="118"/>
    </row>
    <row r="424" spans="2:15" x14ac:dyDescent="0.25">
      <c r="B424" s="118" t="s">
        <v>73</v>
      </c>
      <c r="C424" s="118" t="s">
        <v>683</v>
      </c>
      <c r="D424" s="119">
        <v>44710</v>
      </c>
      <c r="E424" s="118" t="s">
        <v>338</v>
      </c>
      <c r="F424" s="123">
        <v>258.5</v>
      </c>
      <c r="G424" s="123">
        <v>79.051987767584095</v>
      </c>
      <c r="H424" s="118" t="s">
        <v>339</v>
      </c>
      <c r="I424" s="119"/>
      <c r="J424" s="127">
        <f t="shared" si="6"/>
        <v>44592</v>
      </c>
      <c r="K42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24" s="106" t="s">
        <v>321</v>
      </c>
      <c r="M424" s="106" t="s">
        <v>1122</v>
      </c>
      <c r="N424" s="106" t="s">
        <v>4</v>
      </c>
      <c r="O424" s="118"/>
    </row>
    <row r="425" spans="2:15" x14ac:dyDescent="0.25">
      <c r="B425" s="118" t="s">
        <v>73</v>
      </c>
      <c r="C425" s="118" t="s">
        <v>684</v>
      </c>
      <c r="D425" s="119">
        <v>44665</v>
      </c>
      <c r="E425" s="118" t="s">
        <v>338</v>
      </c>
      <c r="F425" s="123">
        <v>705.37500000000011</v>
      </c>
      <c r="G425" s="123">
        <v>215.71100917431195</v>
      </c>
      <c r="H425" s="118" t="s">
        <v>339</v>
      </c>
      <c r="I425" s="119"/>
      <c r="J425" s="127">
        <f t="shared" si="6"/>
        <v>44592</v>
      </c>
      <c r="K42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25" s="106" t="s">
        <v>321</v>
      </c>
      <c r="M425" s="106" t="s">
        <v>1122</v>
      </c>
      <c r="N425" s="106" t="s">
        <v>4</v>
      </c>
      <c r="O425" s="118"/>
    </row>
    <row r="426" spans="2:15" x14ac:dyDescent="0.25">
      <c r="B426" s="118" t="s">
        <v>73</v>
      </c>
      <c r="C426" s="118" t="s">
        <v>685</v>
      </c>
      <c r="D426" s="119">
        <v>44665</v>
      </c>
      <c r="E426" s="118" t="s">
        <v>338</v>
      </c>
      <c r="F426" s="123">
        <v>120.31250000000001</v>
      </c>
      <c r="G426" s="123">
        <v>36.792813455657495</v>
      </c>
      <c r="H426" s="118" t="s">
        <v>339</v>
      </c>
      <c r="I426" s="119"/>
      <c r="J426" s="127">
        <f t="shared" si="6"/>
        <v>44592</v>
      </c>
      <c r="K42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26" s="106" t="s">
        <v>321</v>
      </c>
      <c r="M426" s="106" t="s">
        <v>1122</v>
      </c>
      <c r="N426" s="106" t="s">
        <v>4</v>
      </c>
      <c r="O426" s="118"/>
    </row>
    <row r="427" spans="2:15" x14ac:dyDescent="0.25">
      <c r="B427" s="118" t="s">
        <v>73</v>
      </c>
      <c r="C427" s="118" t="s">
        <v>686</v>
      </c>
      <c r="D427" s="119">
        <v>44650</v>
      </c>
      <c r="E427" s="118" t="s">
        <v>338</v>
      </c>
      <c r="F427" s="123">
        <v>165.51590000000002</v>
      </c>
      <c r="G427" s="123">
        <v>50.616483180428141</v>
      </c>
      <c r="H427" s="118" t="s">
        <v>339</v>
      </c>
      <c r="I427" s="119"/>
      <c r="J427" s="127">
        <f t="shared" si="6"/>
        <v>44592</v>
      </c>
      <c r="K42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27" s="106" t="s">
        <v>321</v>
      </c>
      <c r="M427" s="106" t="s">
        <v>1122</v>
      </c>
      <c r="N427" s="106" t="s">
        <v>4</v>
      </c>
      <c r="O427" s="118"/>
    </row>
    <row r="428" spans="2:15" x14ac:dyDescent="0.25">
      <c r="B428" s="118" t="s">
        <v>73</v>
      </c>
      <c r="C428" s="118" t="s">
        <v>424</v>
      </c>
      <c r="D428" s="119">
        <v>44620</v>
      </c>
      <c r="E428" s="118" t="s">
        <v>338</v>
      </c>
      <c r="F428" s="123">
        <v>263.45000000000005</v>
      </c>
      <c r="G428" s="123">
        <v>80.565749235474016</v>
      </c>
      <c r="H428" s="118" t="s">
        <v>339</v>
      </c>
      <c r="I428" s="119"/>
      <c r="J428" s="127">
        <f t="shared" si="6"/>
        <v>44592</v>
      </c>
      <c r="K42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428" s="106" t="s">
        <v>321</v>
      </c>
      <c r="M428" s="106" t="s">
        <v>1122</v>
      </c>
      <c r="N428" s="106" t="s">
        <v>4</v>
      </c>
      <c r="O428" s="118"/>
    </row>
    <row r="429" spans="2:15" x14ac:dyDescent="0.25">
      <c r="B429" s="118" t="s">
        <v>73</v>
      </c>
      <c r="C429" s="118" t="s">
        <v>478</v>
      </c>
      <c r="D429" s="119">
        <v>44620</v>
      </c>
      <c r="E429" s="118" t="s">
        <v>338</v>
      </c>
      <c r="F429" s="123">
        <v>226.35910000000001</v>
      </c>
      <c r="G429" s="123">
        <v>69.222966360856276</v>
      </c>
      <c r="H429" s="118" t="s">
        <v>339</v>
      </c>
      <c r="I429" s="119"/>
      <c r="J429" s="127">
        <f t="shared" si="6"/>
        <v>44592</v>
      </c>
      <c r="K42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429" s="106" t="s">
        <v>321</v>
      </c>
      <c r="M429" s="106" t="s">
        <v>1122</v>
      </c>
      <c r="N429" s="106" t="s">
        <v>4</v>
      </c>
      <c r="O429" s="118"/>
    </row>
    <row r="430" spans="2:15" x14ac:dyDescent="0.25">
      <c r="B430" s="118" t="s">
        <v>73</v>
      </c>
      <c r="C430" s="118" t="s">
        <v>470</v>
      </c>
      <c r="D430" s="119">
        <v>44680</v>
      </c>
      <c r="E430" s="118" t="s">
        <v>338</v>
      </c>
      <c r="F430" s="123">
        <v>1847.0408</v>
      </c>
      <c r="G430" s="123">
        <v>564.84428134556572</v>
      </c>
      <c r="H430" s="118" t="s">
        <v>339</v>
      </c>
      <c r="I430" s="119"/>
      <c r="J430" s="127">
        <f t="shared" si="6"/>
        <v>44592</v>
      </c>
      <c r="K43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30" s="106" t="s">
        <v>321</v>
      </c>
      <c r="M430" s="106" t="s">
        <v>1122</v>
      </c>
      <c r="N430" s="106" t="s">
        <v>4</v>
      </c>
      <c r="O430" s="118"/>
    </row>
    <row r="431" spans="2:15" x14ac:dyDescent="0.25">
      <c r="B431" s="118" t="s">
        <v>73</v>
      </c>
      <c r="C431" s="118" t="s">
        <v>353</v>
      </c>
      <c r="D431" s="119">
        <v>44710</v>
      </c>
      <c r="E431" s="118" t="s">
        <v>338</v>
      </c>
      <c r="F431" s="123">
        <v>3125.1000000000004</v>
      </c>
      <c r="G431" s="123">
        <v>955.68807339449552</v>
      </c>
      <c r="H431" s="118" t="s">
        <v>339</v>
      </c>
      <c r="I431" s="119"/>
      <c r="J431" s="127">
        <f t="shared" si="6"/>
        <v>44592</v>
      </c>
      <c r="K43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31" s="106" t="s">
        <v>321</v>
      </c>
      <c r="M431" s="106" t="s">
        <v>1122</v>
      </c>
      <c r="N431" s="106" t="s">
        <v>4</v>
      </c>
      <c r="O431" s="118"/>
    </row>
    <row r="432" spans="2:15" x14ac:dyDescent="0.25">
      <c r="B432" s="118" t="s">
        <v>73</v>
      </c>
      <c r="C432" s="118" t="s">
        <v>472</v>
      </c>
      <c r="D432" s="119">
        <v>44620</v>
      </c>
      <c r="E432" s="118" t="s">
        <v>338</v>
      </c>
      <c r="F432" s="123">
        <v>2371.1050000000005</v>
      </c>
      <c r="G432" s="123">
        <v>725.10856269113162</v>
      </c>
      <c r="H432" s="118" t="s">
        <v>339</v>
      </c>
      <c r="I432" s="119"/>
      <c r="J432" s="127">
        <f t="shared" si="6"/>
        <v>44592</v>
      </c>
      <c r="K43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432" s="106" t="s">
        <v>321</v>
      </c>
      <c r="M432" s="106" t="s">
        <v>1122</v>
      </c>
      <c r="N432" s="106" t="s">
        <v>4</v>
      </c>
      <c r="O432" s="118"/>
    </row>
    <row r="433" spans="2:15" x14ac:dyDescent="0.25">
      <c r="B433" s="118" t="s">
        <v>73</v>
      </c>
      <c r="C433" s="118" t="s">
        <v>355</v>
      </c>
      <c r="D433" s="119">
        <v>44680</v>
      </c>
      <c r="E433" s="118" t="s">
        <v>338</v>
      </c>
      <c r="F433" s="123">
        <v>1432.2</v>
      </c>
      <c r="G433" s="123">
        <v>437.98165137614683</v>
      </c>
      <c r="H433" s="118" t="s">
        <v>339</v>
      </c>
      <c r="I433" s="119"/>
      <c r="J433" s="127">
        <f t="shared" si="6"/>
        <v>44592</v>
      </c>
      <c r="K43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33" s="106" t="s">
        <v>321</v>
      </c>
      <c r="M433" s="106" t="s">
        <v>1122</v>
      </c>
      <c r="N433" s="106" t="s">
        <v>4</v>
      </c>
      <c r="O433" s="118"/>
    </row>
    <row r="434" spans="2:15" x14ac:dyDescent="0.25">
      <c r="B434" s="118" t="s">
        <v>73</v>
      </c>
      <c r="C434" s="118" t="s">
        <v>687</v>
      </c>
      <c r="D434" s="119">
        <v>44680</v>
      </c>
      <c r="E434" s="118" t="s">
        <v>338</v>
      </c>
      <c r="F434" s="123">
        <v>252.6568</v>
      </c>
      <c r="G434" s="123">
        <v>77.265076452599388</v>
      </c>
      <c r="H434" s="118" t="s">
        <v>339</v>
      </c>
      <c r="I434" s="119"/>
      <c r="J434" s="127">
        <f t="shared" si="6"/>
        <v>44592</v>
      </c>
      <c r="K43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34" s="106" t="s">
        <v>321</v>
      </c>
      <c r="M434" s="106" t="s">
        <v>1122</v>
      </c>
      <c r="N434" s="106" t="s">
        <v>4</v>
      </c>
      <c r="O434" s="118"/>
    </row>
    <row r="435" spans="2:15" x14ac:dyDescent="0.25">
      <c r="B435" s="118" t="s">
        <v>73</v>
      </c>
      <c r="C435" s="118" t="s">
        <v>359</v>
      </c>
      <c r="D435" s="119">
        <v>44710</v>
      </c>
      <c r="E435" s="118" t="s">
        <v>338</v>
      </c>
      <c r="F435" s="123">
        <v>225.8443</v>
      </c>
      <c r="G435" s="123">
        <v>69.065535168195723</v>
      </c>
      <c r="H435" s="118" t="s">
        <v>339</v>
      </c>
      <c r="I435" s="119"/>
      <c r="J435" s="127">
        <f t="shared" si="6"/>
        <v>44592</v>
      </c>
      <c r="K43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35" s="106" t="s">
        <v>321</v>
      </c>
      <c r="M435" s="106" t="s">
        <v>1122</v>
      </c>
      <c r="N435" s="106" t="s">
        <v>4</v>
      </c>
      <c r="O435" s="118"/>
    </row>
    <row r="436" spans="2:15" x14ac:dyDescent="0.25">
      <c r="B436" s="118" t="s">
        <v>73</v>
      </c>
      <c r="C436" s="118" t="s">
        <v>688</v>
      </c>
      <c r="D436" s="119">
        <v>44620</v>
      </c>
      <c r="E436" s="118" t="s">
        <v>338</v>
      </c>
      <c r="F436" s="123">
        <v>559.87909999999999</v>
      </c>
      <c r="G436" s="123">
        <v>171.21685015290521</v>
      </c>
      <c r="H436" s="118" t="s">
        <v>339</v>
      </c>
      <c r="I436" s="119"/>
      <c r="J436" s="127">
        <f t="shared" si="6"/>
        <v>44592</v>
      </c>
      <c r="K43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436" s="106" t="s">
        <v>321</v>
      </c>
      <c r="M436" s="106" t="s">
        <v>1122</v>
      </c>
      <c r="N436" s="106" t="s">
        <v>4</v>
      </c>
      <c r="O436" s="118"/>
    </row>
    <row r="437" spans="2:15" x14ac:dyDescent="0.25">
      <c r="B437" s="118" t="s">
        <v>73</v>
      </c>
      <c r="C437" s="118" t="s">
        <v>689</v>
      </c>
      <c r="D437" s="119">
        <v>44680</v>
      </c>
      <c r="E437" s="118" t="s">
        <v>338</v>
      </c>
      <c r="F437" s="123">
        <v>151.11250000000001</v>
      </c>
      <c r="G437" s="123">
        <v>46.211773700305812</v>
      </c>
      <c r="H437" s="118" t="s">
        <v>339</v>
      </c>
      <c r="I437" s="119"/>
      <c r="J437" s="127">
        <f t="shared" si="6"/>
        <v>44592</v>
      </c>
      <c r="K43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37" s="106" t="s">
        <v>321</v>
      </c>
      <c r="M437" s="106" t="s">
        <v>1122</v>
      </c>
      <c r="N437" s="106" t="s">
        <v>4</v>
      </c>
      <c r="O437" s="118"/>
    </row>
    <row r="438" spans="2:15" x14ac:dyDescent="0.25">
      <c r="B438" s="118" t="s">
        <v>73</v>
      </c>
      <c r="C438" s="118" t="s">
        <v>690</v>
      </c>
      <c r="D438" s="119">
        <v>44740</v>
      </c>
      <c r="E438" s="118" t="s">
        <v>338</v>
      </c>
      <c r="F438" s="123">
        <v>371.79450000000003</v>
      </c>
      <c r="G438" s="123">
        <v>113.69862385321102</v>
      </c>
      <c r="H438" s="118" t="s">
        <v>339</v>
      </c>
      <c r="I438" s="119"/>
      <c r="J438" s="127">
        <f t="shared" si="6"/>
        <v>44592</v>
      </c>
      <c r="K43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38" s="106" t="s">
        <v>321</v>
      </c>
      <c r="M438" s="106" t="s">
        <v>1122</v>
      </c>
      <c r="N438" s="106" t="s">
        <v>4</v>
      </c>
      <c r="O438" s="118"/>
    </row>
    <row r="439" spans="2:15" x14ac:dyDescent="0.25">
      <c r="B439" s="118" t="s">
        <v>73</v>
      </c>
      <c r="C439" s="118" t="s">
        <v>361</v>
      </c>
      <c r="D439" s="119">
        <v>44710</v>
      </c>
      <c r="E439" s="118" t="s">
        <v>338</v>
      </c>
      <c r="F439" s="123">
        <v>4792.9068000000007</v>
      </c>
      <c r="G439" s="123">
        <v>1465.7207339449544</v>
      </c>
      <c r="H439" s="118" t="s">
        <v>339</v>
      </c>
      <c r="I439" s="119"/>
      <c r="J439" s="127">
        <f t="shared" si="6"/>
        <v>44592</v>
      </c>
      <c r="K43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39" s="106" t="s">
        <v>321</v>
      </c>
      <c r="M439" s="106" t="s">
        <v>1122</v>
      </c>
      <c r="N439" s="106" t="s">
        <v>4</v>
      </c>
      <c r="O439" s="118"/>
    </row>
    <row r="440" spans="2:15" x14ac:dyDescent="0.25">
      <c r="B440" s="118" t="s">
        <v>73</v>
      </c>
      <c r="C440" s="118" t="s">
        <v>691</v>
      </c>
      <c r="D440" s="119">
        <v>44680</v>
      </c>
      <c r="E440" s="118" t="s">
        <v>338</v>
      </c>
      <c r="F440" s="123">
        <v>4137.232</v>
      </c>
      <c r="G440" s="123">
        <v>1265.2085626911314</v>
      </c>
      <c r="H440" s="118" t="s">
        <v>339</v>
      </c>
      <c r="I440" s="119"/>
      <c r="J440" s="127">
        <f t="shared" si="6"/>
        <v>44592</v>
      </c>
      <c r="K44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40" s="106" t="s">
        <v>321</v>
      </c>
      <c r="M440" s="106" t="s">
        <v>1122</v>
      </c>
      <c r="N440" s="106" t="s">
        <v>4</v>
      </c>
      <c r="O440" s="118"/>
    </row>
    <row r="441" spans="2:15" x14ac:dyDescent="0.25">
      <c r="B441" s="118" t="s">
        <v>73</v>
      </c>
      <c r="C441" s="118" t="s">
        <v>692</v>
      </c>
      <c r="D441" s="119">
        <v>44620</v>
      </c>
      <c r="E441" s="118" t="s">
        <v>338</v>
      </c>
      <c r="F441" s="123">
        <v>4311.6480000000001</v>
      </c>
      <c r="G441" s="123">
        <v>1318.5467889908257</v>
      </c>
      <c r="H441" s="118" t="s">
        <v>339</v>
      </c>
      <c r="I441" s="119"/>
      <c r="J441" s="127">
        <f t="shared" si="6"/>
        <v>44592</v>
      </c>
      <c r="K44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441" s="106" t="s">
        <v>321</v>
      </c>
      <c r="M441" s="106" t="s">
        <v>1122</v>
      </c>
      <c r="N441" s="106" t="s">
        <v>4</v>
      </c>
      <c r="O441" s="118"/>
    </row>
    <row r="442" spans="2:15" x14ac:dyDescent="0.25">
      <c r="B442" s="118" t="s">
        <v>73</v>
      </c>
      <c r="C442" s="118" t="s">
        <v>433</v>
      </c>
      <c r="D442" s="119">
        <v>44710</v>
      </c>
      <c r="E442" s="118" t="s">
        <v>338</v>
      </c>
      <c r="F442" s="123">
        <v>4651.24</v>
      </c>
      <c r="G442" s="123">
        <v>1422.3975535168195</v>
      </c>
      <c r="H442" s="118" t="s">
        <v>339</v>
      </c>
      <c r="I442" s="119"/>
      <c r="J442" s="127">
        <f t="shared" si="6"/>
        <v>44592</v>
      </c>
      <c r="K44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42" s="106" t="s">
        <v>321</v>
      </c>
      <c r="M442" s="106" t="s">
        <v>1122</v>
      </c>
      <c r="N442" s="106" t="s">
        <v>4</v>
      </c>
      <c r="O442" s="118"/>
    </row>
    <row r="443" spans="2:15" x14ac:dyDescent="0.25">
      <c r="B443" s="118" t="s">
        <v>73</v>
      </c>
      <c r="C443" s="118" t="s">
        <v>363</v>
      </c>
      <c r="D443" s="119">
        <v>44620</v>
      </c>
      <c r="E443" s="118" t="s">
        <v>338</v>
      </c>
      <c r="F443" s="123">
        <v>9767.4500000000007</v>
      </c>
      <c r="G443" s="123">
        <v>2986.987767584098</v>
      </c>
      <c r="H443" s="118" t="s">
        <v>339</v>
      </c>
      <c r="I443" s="119"/>
      <c r="J443" s="127">
        <f t="shared" si="6"/>
        <v>44592</v>
      </c>
      <c r="K44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443" s="106" t="s">
        <v>321</v>
      </c>
      <c r="M443" s="106" t="s">
        <v>1122</v>
      </c>
      <c r="N443" s="106" t="s">
        <v>4</v>
      </c>
      <c r="O443" s="118"/>
    </row>
    <row r="444" spans="2:15" x14ac:dyDescent="0.25">
      <c r="B444" s="118" t="s">
        <v>73</v>
      </c>
      <c r="C444" s="118" t="s">
        <v>364</v>
      </c>
      <c r="D444" s="119">
        <v>44620</v>
      </c>
      <c r="E444" s="118" t="s">
        <v>338</v>
      </c>
      <c r="F444" s="123">
        <v>4352.1500000000005</v>
      </c>
      <c r="G444" s="123">
        <v>1330.9327217125383</v>
      </c>
      <c r="H444" s="118" t="s">
        <v>339</v>
      </c>
      <c r="I444" s="119"/>
      <c r="J444" s="127">
        <f t="shared" si="6"/>
        <v>44592</v>
      </c>
      <c r="K44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444" s="106" t="s">
        <v>321</v>
      </c>
      <c r="M444" s="106" t="s">
        <v>1122</v>
      </c>
      <c r="N444" s="106" t="s">
        <v>4</v>
      </c>
      <c r="O444" s="118"/>
    </row>
    <row r="445" spans="2:15" x14ac:dyDescent="0.25">
      <c r="B445" s="118" t="s">
        <v>73</v>
      </c>
      <c r="C445" s="118" t="s">
        <v>365</v>
      </c>
      <c r="D445" s="119">
        <v>44620</v>
      </c>
      <c r="E445" s="118" t="s">
        <v>338</v>
      </c>
      <c r="F445" s="123">
        <v>2169.3375000000001</v>
      </c>
      <c r="G445" s="123">
        <v>663.4059633027523</v>
      </c>
      <c r="H445" s="118" t="s">
        <v>339</v>
      </c>
      <c r="I445" s="119"/>
      <c r="J445" s="127">
        <f t="shared" si="6"/>
        <v>44592</v>
      </c>
      <c r="K44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445" s="106" t="s">
        <v>321</v>
      </c>
      <c r="M445" s="106" t="s">
        <v>1122</v>
      </c>
      <c r="N445" s="106" t="s">
        <v>4</v>
      </c>
      <c r="O445" s="118"/>
    </row>
    <row r="446" spans="2:15" x14ac:dyDescent="0.25">
      <c r="B446" s="118" t="s">
        <v>73</v>
      </c>
      <c r="C446" s="118" t="s">
        <v>477</v>
      </c>
      <c r="D446" s="119">
        <v>44650</v>
      </c>
      <c r="E446" s="118" t="s">
        <v>338</v>
      </c>
      <c r="F446" s="123">
        <v>-326.39090000000004</v>
      </c>
      <c r="G446" s="123">
        <v>-99.813730886850166</v>
      </c>
      <c r="H446" s="118" t="s">
        <v>339</v>
      </c>
      <c r="I446" s="119"/>
      <c r="J446" s="127">
        <f t="shared" si="6"/>
        <v>44592</v>
      </c>
      <c r="K44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46" s="106" t="s">
        <v>321</v>
      </c>
      <c r="M446" s="106" t="s">
        <v>1122</v>
      </c>
      <c r="N446" s="106" t="s">
        <v>4</v>
      </c>
      <c r="O446" s="118"/>
    </row>
    <row r="447" spans="2:15" x14ac:dyDescent="0.25">
      <c r="B447" s="118" t="s">
        <v>73</v>
      </c>
      <c r="C447" s="118" t="s">
        <v>479</v>
      </c>
      <c r="D447" s="119">
        <v>44710</v>
      </c>
      <c r="E447" s="118" t="s">
        <v>338</v>
      </c>
      <c r="F447" s="123">
        <v>6364.5725000000011</v>
      </c>
      <c r="G447" s="123">
        <v>1946.3524464831808</v>
      </c>
      <c r="H447" s="118" t="s">
        <v>339</v>
      </c>
      <c r="I447" s="119"/>
      <c r="J447" s="127">
        <f t="shared" si="6"/>
        <v>44592</v>
      </c>
      <c r="K44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47" s="106" t="s">
        <v>321</v>
      </c>
      <c r="M447" s="106" t="s">
        <v>1122</v>
      </c>
      <c r="N447" s="106" t="s">
        <v>4</v>
      </c>
      <c r="O447" s="118"/>
    </row>
    <row r="448" spans="2:15" x14ac:dyDescent="0.25">
      <c r="B448" s="118" t="s">
        <v>73</v>
      </c>
      <c r="C448" s="118" t="s">
        <v>693</v>
      </c>
      <c r="D448" s="119">
        <v>44620</v>
      </c>
      <c r="E448" s="118" t="s">
        <v>338</v>
      </c>
      <c r="F448" s="123">
        <v>1932.7275000000002</v>
      </c>
      <c r="G448" s="123">
        <v>591.04816513761477</v>
      </c>
      <c r="H448" s="118" t="s">
        <v>339</v>
      </c>
      <c r="I448" s="119"/>
      <c r="J448" s="127">
        <f t="shared" si="6"/>
        <v>44592</v>
      </c>
      <c r="K44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448" s="106" t="s">
        <v>321</v>
      </c>
      <c r="M448" s="106" t="s">
        <v>1122</v>
      </c>
      <c r="N448" s="106" t="s">
        <v>4</v>
      </c>
      <c r="O448" s="118"/>
    </row>
    <row r="449" spans="2:15" x14ac:dyDescent="0.25">
      <c r="B449" s="118" t="s">
        <v>73</v>
      </c>
      <c r="C449" s="118" t="s">
        <v>694</v>
      </c>
      <c r="D449" s="119">
        <v>44650</v>
      </c>
      <c r="E449" s="118" t="s">
        <v>338</v>
      </c>
      <c r="F449" s="123">
        <v>5969.7990000000009</v>
      </c>
      <c r="G449" s="123">
        <v>1825.6266055045874</v>
      </c>
      <c r="H449" s="118" t="s">
        <v>339</v>
      </c>
      <c r="I449" s="119"/>
      <c r="J449" s="127">
        <f t="shared" si="6"/>
        <v>44592</v>
      </c>
      <c r="K44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49" s="106" t="s">
        <v>321</v>
      </c>
      <c r="M449" s="106" t="s">
        <v>1122</v>
      </c>
      <c r="N449" s="106" t="s">
        <v>4</v>
      </c>
      <c r="O449" s="118"/>
    </row>
    <row r="450" spans="2:15" x14ac:dyDescent="0.25">
      <c r="B450" s="118" t="s">
        <v>73</v>
      </c>
      <c r="C450" s="118" t="s">
        <v>695</v>
      </c>
      <c r="D450" s="119">
        <v>44740</v>
      </c>
      <c r="E450" s="118" t="s">
        <v>338</v>
      </c>
      <c r="F450" s="123">
        <v>3674.7425000000003</v>
      </c>
      <c r="G450" s="123">
        <v>1123.7744648318044</v>
      </c>
      <c r="H450" s="118" t="s">
        <v>339</v>
      </c>
      <c r="I450" s="119"/>
      <c r="J450" s="127">
        <f t="shared" si="6"/>
        <v>44592</v>
      </c>
      <c r="K45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50" s="106" t="s">
        <v>321</v>
      </c>
      <c r="M450" s="106" t="s">
        <v>1122</v>
      </c>
      <c r="N450" s="106" t="s">
        <v>4</v>
      </c>
      <c r="O450" s="118"/>
    </row>
    <row r="451" spans="2:15" x14ac:dyDescent="0.25">
      <c r="B451" s="118" t="s">
        <v>73</v>
      </c>
      <c r="C451" s="118" t="s">
        <v>480</v>
      </c>
      <c r="D451" s="119">
        <v>44740</v>
      </c>
      <c r="E451" s="118" t="s">
        <v>338</v>
      </c>
      <c r="F451" s="123">
        <v>4279.2750000000005</v>
      </c>
      <c r="G451" s="123">
        <v>1308.6467889908258</v>
      </c>
      <c r="H451" s="118" t="s">
        <v>339</v>
      </c>
      <c r="I451" s="119"/>
      <c r="J451" s="127">
        <f t="shared" si="6"/>
        <v>44592</v>
      </c>
      <c r="K45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51" s="106" t="s">
        <v>321</v>
      </c>
      <c r="M451" s="106" t="s">
        <v>1122</v>
      </c>
      <c r="N451" s="106" t="s">
        <v>4</v>
      </c>
      <c r="O451" s="118"/>
    </row>
    <row r="452" spans="2:15" x14ac:dyDescent="0.25">
      <c r="B452" s="118" t="s">
        <v>73</v>
      </c>
      <c r="C452" s="118" t="s">
        <v>696</v>
      </c>
      <c r="D452" s="119">
        <v>44680</v>
      </c>
      <c r="E452" s="118" t="s">
        <v>338</v>
      </c>
      <c r="F452" s="123">
        <v>734.11250000000007</v>
      </c>
      <c r="G452" s="123">
        <v>224.49923547400613</v>
      </c>
      <c r="H452" s="118" t="s">
        <v>339</v>
      </c>
      <c r="I452" s="119"/>
      <c r="J452" s="127">
        <f t="shared" si="6"/>
        <v>44592</v>
      </c>
      <c r="K45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52" s="106" t="s">
        <v>321</v>
      </c>
      <c r="M452" s="106" t="s">
        <v>1122</v>
      </c>
      <c r="N452" s="106" t="s">
        <v>4</v>
      </c>
      <c r="O452" s="118"/>
    </row>
    <row r="453" spans="2:15" x14ac:dyDescent="0.25">
      <c r="B453" s="118" t="s">
        <v>73</v>
      </c>
      <c r="C453" s="118" t="s">
        <v>697</v>
      </c>
      <c r="D453" s="119">
        <v>44680</v>
      </c>
      <c r="E453" s="118" t="s">
        <v>338</v>
      </c>
      <c r="F453" s="123">
        <v>951.47250000000008</v>
      </c>
      <c r="G453" s="123">
        <v>290.97018348623857</v>
      </c>
      <c r="H453" s="118" t="s">
        <v>339</v>
      </c>
      <c r="I453" s="119"/>
      <c r="J453" s="127">
        <f t="shared" si="6"/>
        <v>44592</v>
      </c>
      <c r="K45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53" s="106" t="s">
        <v>321</v>
      </c>
      <c r="M453" s="106" t="s">
        <v>1122</v>
      </c>
      <c r="N453" s="106" t="s">
        <v>4</v>
      </c>
      <c r="O453" s="118"/>
    </row>
    <row r="454" spans="2:15" x14ac:dyDescent="0.25">
      <c r="B454" s="118" t="s">
        <v>73</v>
      </c>
      <c r="C454" s="118" t="s">
        <v>366</v>
      </c>
      <c r="D454" s="119">
        <v>44650</v>
      </c>
      <c r="E454" s="118" t="s">
        <v>338</v>
      </c>
      <c r="F454" s="123">
        <v>13426.655000000001</v>
      </c>
      <c r="G454" s="123">
        <v>4106.0107033639142</v>
      </c>
      <c r="H454" s="118" t="s">
        <v>339</v>
      </c>
      <c r="I454" s="119"/>
      <c r="J454" s="127">
        <f t="shared" ref="J454:J517" si="7">$J$1</f>
        <v>44592</v>
      </c>
      <c r="K45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54" s="106" t="s">
        <v>321</v>
      </c>
      <c r="M454" s="106" t="s">
        <v>1122</v>
      </c>
      <c r="N454" s="106" t="s">
        <v>4</v>
      </c>
      <c r="O454" s="118"/>
    </row>
    <row r="455" spans="2:15" x14ac:dyDescent="0.25">
      <c r="B455" s="118" t="s">
        <v>73</v>
      </c>
      <c r="C455" s="118" t="s">
        <v>698</v>
      </c>
      <c r="D455" s="119">
        <v>44710</v>
      </c>
      <c r="E455" s="118" t="s">
        <v>338</v>
      </c>
      <c r="F455" s="123">
        <v>2456.2725</v>
      </c>
      <c r="G455" s="123">
        <v>751.15366972477068</v>
      </c>
      <c r="H455" s="118" t="s">
        <v>339</v>
      </c>
      <c r="I455" s="119"/>
      <c r="J455" s="127">
        <f t="shared" si="7"/>
        <v>44592</v>
      </c>
      <c r="K45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55" s="106" t="s">
        <v>321</v>
      </c>
      <c r="M455" s="106" t="s">
        <v>1122</v>
      </c>
      <c r="N455" s="106" t="s">
        <v>4</v>
      </c>
      <c r="O455" s="118"/>
    </row>
    <row r="456" spans="2:15" x14ac:dyDescent="0.25">
      <c r="B456" s="118" t="s">
        <v>73</v>
      </c>
      <c r="C456" s="118" t="s">
        <v>699</v>
      </c>
      <c r="D456" s="119">
        <v>44680</v>
      </c>
      <c r="E456" s="118" t="s">
        <v>338</v>
      </c>
      <c r="F456" s="123">
        <v>1073.2150000000001</v>
      </c>
      <c r="G456" s="123">
        <v>328.20030581039759</v>
      </c>
      <c r="H456" s="118" t="s">
        <v>339</v>
      </c>
      <c r="I456" s="119"/>
      <c r="J456" s="127">
        <f t="shared" si="7"/>
        <v>44592</v>
      </c>
      <c r="K45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56" s="106" t="s">
        <v>321</v>
      </c>
      <c r="M456" s="106" t="s">
        <v>1122</v>
      </c>
      <c r="N456" s="106" t="s">
        <v>4</v>
      </c>
      <c r="O456" s="118"/>
    </row>
    <row r="457" spans="2:15" x14ac:dyDescent="0.25">
      <c r="B457" s="118" t="s">
        <v>73</v>
      </c>
      <c r="C457" s="118" t="s">
        <v>481</v>
      </c>
      <c r="D457" s="119">
        <v>44710</v>
      </c>
      <c r="E457" s="118" t="s">
        <v>338</v>
      </c>
      <c r="F457" s="123">
        <v>21450.192500000001</v>
      </c>
      <c r="G457" s="123">
        <v>6559.6918960244648</v>
      </c>
      <c r="H457" s="118" t="s">
        <v>339</v>
      </c>
      <c r="I457" s="119"/>
      <c r="J457" s="127">
        <f t="shared" si="7"/>
        <v>44592</v>
      </c>
      <c r="K45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57" s="106" t="s">
        <v>321</v>
      </c>
      <c r="M457" s="106" t="s">
        <v>1122</v>
      </c>
      <c r="N457" s="106" t="s">
        <v>4</v>
      </c>
      <c r="O457" s="118"/>
    </row>
    <row r="458" spans="2:15" x14ac:dyDescent="0.25">
      <c r="B458" s="118" t="s">
        <v>73</v>
      </c>
      <c r="C458" s="118" t="s">
        <v>482</v>
      </c>
      <c r="D458" s="119">
        <v>44620</v>
      </c>
      <c r="E458" s="118" t="s">
        <v>338</v>
      </c>
      <c r="F458" s="123">
        <v>7745.8480000000009</v>
      </c>
      <c r="G458" s="123">
        <v>2368.7608562691134</v>
      </c>
      <c r="H458" s="118" t="s">
        <v>339</v>
      </c>
      <c r="I458" s="119"/>
      <c r="J458" s="127">
        <f t="shared" si="7"/>
        <v>44592</v>
      </c>
      <c r="K45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458" s="106" t="s">
        <v>321</v>
      </c>
      <c r="M458" s="106" t="s">
        <v>1122</v>
      </c>
      <c r="N458" s="106" t="s">
        <v>4</v>
      </c>
      <c r="O458" s="118"/>
    </row>
    <row r="459" spans="2:15" x14ac:dyDescent="0.25">
      <c r="B459" s="118" t="s">
        <v>73</v>
      </c>
      <c r="C459" s="118" t="s">
        <v>700</v>
      </c>
      <c r="D459" s="119">
        <v>44620</v>
      </c>
      <c r="E459" s="118" t="s">
        <v>338</v>
      </c>
      <c r="F459" s="123">
        <v>1835.0200000000002</v>
      </c>
      <c r="G459" s="123">
        <v>561.16819571865449</v>
      </c>
      <c r="H459" s="118" t="s">
        <v>339</v>
      </c>
      <c r="I459" s="119"/>
      <c r="J459" s="127">
        <f t="shared" si="7"/>
        <v>44592</v>
      </c>
      <c r="K45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459" s="106" t="s">
        <v>321</v>
      </c>
      <c r="M459" s="106" t="s">
        <v>1122</v>
      </c>
      <c r="N459" s="106" t="s">
        <v>4</v>
      </c>
      <c r="O459" s="118"/>
    </row>
    <row r="460" spans="2:15" x14ac:dyDescent="0.25">
      <c r="B460" s="118" t="s">
        <v>73</v>
      </c>
      <c r="C460" s="118" t="s">
        <v>701</v>
      </c>
      <c r="D460" s="119">
        <v>44710</v>
      </c>
      <c r="E460" s="118" t="s">
        <v>338</v>
      </c>
      <c r="F460" s="123">
        <v>1776.5000000000002</v>
      </c>
      <c r="G460" s="123">
        <v>543.27217125382265</v>
      </c>
      <c r="H460" s="118" t="s">
        <v>339</v>
      </c>
      <c r="I460" s="119"/>
      <c r="J460" s="127">
        <f t="shared" si="7"/>
        <v>44592</v>
      </c>
      <c r="K46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60" s="106" t="s">
        <v>321</v>
      </c>
      <c r="M460" s="106" t="s">
        <v>1122</v>
      </c>
      <c r="N460" s="106" t="s">
        <v>4</v>
      </c>
      <c r="O460" s="118"/>
    </row>
    <row r="461" spans="2:15" x14ac:dyDescent="0.25">
      <c r="B461" s="118" t="s">
        <v>73</v>
      </c>
      <c r="C461" s="118" t="s">
        <v>702</v>
      </c>
      <c r="D461" s="119">
        <v>44620</v>
      </c>
      <c r="E461" s="118" t="s">
        <v>338</v>
      </c>
      <c r="F461" s="123">
        <v>392.92</v>
      </c>
      <c r="G461" s="123">
        <v>120.15902140672783</v>
      </c>
      <c r="H461" s="118" t="s">
        <v>339</v>
      </c>
      <c r="I461" s="119"/>
      <c r="J461" s="127">
        <f t="shared" si="7"/>
        <v>44592</v>
      </c>
      <c r="K46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461" s="106" t="s">
        <v>321</v>
      </c>
      <c r="M461" s="106" t="s">
        <v>1122</v>
      </c>
      <c r="N461" s="106" t="s">
        <v>4</v>
      </c>
      <c r="O461" s="118"/>
    </row>
    <row r="462" spans="2:15" x14ac:dyDescent="0.25">
      <c r="B462" s="118" t="s">
        <v>73</v>
      </c>
      <c r="C462" s="118" t="s">
        <v>703</v>
      </c>
      <c r="D462" s="119">
        <v>44620</v>
      </c>
      <c r="E462" s="118" t="s">
        <v>338</v>
      </c>
      <c r="F462" s="123">
        <v>9540.85</v>
      </c>
      <c r="G462" s="123">
        <v>2917.6911314984709</v>
      </c>
      <c r="H462" s="118" t="s">
        <v>339</v>
      </c>
      <c r="I462" s="119"/>
      <c r="J462" s="127">
        <f t="shared" si="7"/>
        <v>44592</v>
      </c>
      <c r="K46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462" s="106" t="s">
        <v>321</v>
      </c>
      <c r="M462" s="106" t="s">
        <v>1122</v>
      </c>
      <c r="N462" s="106" t="s">
        <v>4</v>
      </c>
      <c r="O462" s="118"/>
    </row>
    <row r="463" spans="2:15" x14ac:dyDescent="0.25">
      <c r="B463" s="118" t="s">
        <v>73</v>
      </c>
      <c r="C463" s="118" t="s">
        <v>704</v>
      </c>
      <c r="D463" s="119">
        <v>44620</v>
      </c>
      <c r="E463" s="118" t="s">
        <v>338</v>
      </c>
      <c r="F463" s="123">
        <v>8108.1550000000007</v>
      </c>
      <c r="G463" s="123">
        <v>2479.5581039755352</v>
      </c>
      <c r="H463" s="118" t="s">
        <v>339</v>
      </c>
      <c r="I463" s="119"/>
      <c r="J463" s="127">
        <f t="shared" si="7"/>
        <v>44592</v>
      </c>
      <c r="K46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463" s="106" t="s">
        <v>321</v>
      </c>
      <c r="M463" s="106" t="s">
        <v>1122</v>
      </c>
      <c r="N463" s="106" t="s">
        <v>4</v>
      </c>
      <c r="O463" s="118"/>
    </row>
    <row r="464" spans="2:15" x14ac:dyDescent="0.25">
      <c r="B464" s="118" t="s">
        <v>73</v>
      </c>
      <c r="C464" s="118" t="s">
        <v>484</v>
      </c>
      <c r="D464" s="119">
        <v>44680</v>
      </c>
      <c r="E464" s="118" t="s">
        <v>338</v>
      </c>
      <c r="F464" s="123">
        <v>3941.7400000000002</v>
      </c>
      <c r="G464" s="123">
        <v>1205.4250764525993</v>
      </c>
      <c r="H464" s="118" t="s">
        <v>339</v>
      </c>
      <c r="I464" s="119"/>
      <c r="J464" s="127">
        <f t="shared" si="7"/>
        <v>44592</v>
      </c>
      <c r="K46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64" s="106" t="s">
        <v>321</v>
      </c>
      <c r="M464" s="106" t="s">
        <v>1122</v>
      </c>
      <c r="N464" s="106" t="s">
        <v>4</v>
      </c>
      <c r="O464" s="118"/>
    </row>
    <row r="465" spans="2:15" x14ac:dyDescent="0.25">
      <c r="B465" s="118" t="s">
        <v>73</v>
      </c>
      <c r="C465" s="118" t="s">
        <v>705</v>
      </c>
      <c r="D465" s="119">
        <v>44690</v>
      </c>
      <c r="E465" s="118" t="s">
        <v>338</v>
      </c>
      <c r="F465" s="123">
        <v>7024.4295000000011</v>
      </c>
      <c r="G465" s="123">
        <v>2148.1435779816516</v>
      </c>
      <c r="H465" s="118" t="s">
        <v>339</v>
      </c>
      <c r="I465" s="119"/>
      <c r="J465" s="127">
        <f t="shared" si="7"/>
        <v>44592</v>
      </c>
      <c r="K46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65" s="106" t="s">
        <v>321</v>
      </c>
      <c r="M465" s="106" t="s">
        <v>1122</v>
      </c>
      <c r="N465" s="106" t="s">
        <v>4</v>
      </c>
      <c r="O465" s="118"/>
    </row>
    <row r="466" spans="2:15" x14ac:dyDescent="0.25">
      <c r="B466" s="118" t="s">
        <v>73</v>
      </c>
      <c r="C466" s="118" t="s">
        <v>706</v>
      </c>
      <c r="D466" s="119">
        <v>44710</v>
      </c>
      <c r="E466" s="118" t="s">
        <v>338</v>
      </c>
      <c r="F466" s="123">
        <v>3106.2625000000003</v>
      </c>
      <c r="G466" s="123">
        <v>949.92737003058107</v>
      </c>
      <c r="H466" s="118" t="s">
        <v>339</v>
      </c>
      <c r="I466" s="119"/>
      <c r="J466" s="127">
        <f t="shared" si="7"/>
        <v>44592</v>
      </c>
      <c r="K46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66" s="106" t="s">
        <v>321</v>
      </c>
      <c r="M466" s="106" t="s">
        <v>1122</v>
      </c>
      <c r="N466" s="106" t="s">
        <v>4</v>
      </c>
      <c r="O466" s="118"/>
    </row>
    <row r="467" spans="2:15" x14ac:dyDescent="0.25">
      <c r="B467" s="118" t="s">
        <v>73</v>
      </c>
      <c r="C467" s="118" t="s">
        <v>707</v>
      </c>
      <c r="D467" s="119">
        <v>44710</v>
      </c>
      <c r="E467" s="118" t="s">
        <v>338</v>
      </c>
      <c r="F467" s="123">
        <v>1954.6725000000001</v>
      </c>
      <c r="G467" s="123">
        <v>597.75917431192659</v>
      </c>
      <c r="H467" s="118" t="s">
        <v>339</v>
      </c>
      <c r="I467" s="119"/>
      <c r="J467" s="127">
        <f t="shared" si="7"/>
        <v>44592</v>
      </c>
      <c r="K46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67" s="106" t="s">
        <v>321</v>
      </c>
      <c r="M467" s="106" t="s">
        <v>1122</v>
      </c>
      <c r="N467" s="106" t="s">
        <v>4</v>
      </c>
      <c r="O467" s="118"/>
    </row>
    <row r="468" spans="2:15" x14ac:dyDescent="0.25">
      <c r="B468" s="118" t="s">
        <v>73</v>
      </c>
      <c r="C468" s="118" t="s">
        <v>708</v>
      </c>
      <c r="D468" s="119">
        <v>44710</v>
      </c>
      <c r="E468" s="118" t="s">
        <v>338</v>
      </c>
      <c r="F468" s="123">
        <v>1725.9660000000001</v>
      </c>
      <c r="G468" s="123">
        <v>527.81834862385324</v>
      </c>
      <c r="H468" s="118" t="s">
        <v>339</v>
      </c>
      <c r="I468" s="119"/>
      <c r="J468" s="127">
        <f t="shared" si="7"/>
        <v>44592</v>
      </c>
      <c r="K46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68" s="106" t="s">
        <v>321</v>
      </c>
      <c r="M468" s="106" t="s">
        <v>1122</v>
      </c>
      <c r="N468" s="106" t="s">
        <v>4</v>
      </c>
      <c r="O468" s="118"/>
    </row>
    <row r="469" spans="2:15" x14ac:dyDescent="0.25">
      <c r="B469" s="118" t="s">
        <v>73</v>
      </c>
      <c r="C469" s="118" t="s">
        <v>709</v>
      </c>
      <c r="D469" s="119">
        <v>44710</v>
      </c>
      <c r="E469" s="118" t="s">
        <v>338</v>
      </c>
      <c r="F469" s="123">
        <v>3815.8175000000006</v>
      </c>
      <c r="G469" s="123">
        <v>1166.9166666666667</v>
      </c>
      <c r="H469" s="118" t="s">
        <v>339</v>
      </c>
      <c r="I469" s="119"/>
      <c r="J469" s="127">
        <f t="shared" si="7"/>
        <v>44592</v>
      </c>
      <c r="K46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69" s="106" t="s">
        <v>321</v>
      </c>
      <c r="M469" s="106" t="s">
        <v>1122</v>
      </c>
      <c r="N469" s="106" t="s">
        <v>4</v>
      </c>
      <c r="O469" s="118"/>
    </row>
    <row r="470" spans="2:15" x14ac:dyDescent="0.25">
      <c r="B470" s="118" t="s">
        <v>73</v>
      </c>
      <c r="C470" s="118" t="s">
        <v>710</v>
      </c>
      <c r="D470" s="119">
        <v>44740</v>
      </c>
      <c r="E470" s="118" t="s">
        <v>338</v>
      </c>
      <c r="F470" s="123">
        <v>7411.6625000000004</v>
      </c>
      <c r="G470" s="123">
        <v>2266.5634556574923</v>
      </c>
      <c r="H470" s="118" t="s">
        <v>339</v>
      </c>
      <c r="I470" s="119"/>
      <c r="J470" s="127">
        <f t="shared" si="7"/>
        <v>44592</v>
      </c>
      <c r="K47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70" s="106" t="s">
        <v>321</v>
      </c>
      <c r="M470" s="106" t="s">
        <v>1122</v>
      </c>
      <c r="N470" s="106" t="s">
        <v>4</v>
      </c>
      <c r="O470" s="118"/>
    </row>
    <row r="471" spans="2:15" x14ac:dyDescent="0.25">
      <c r="B471" s="118" t="s">
        <v>73</v>
      </c>
      <c r="C471" s="118" t="s">
        <v>711</v>
      </c>
      <c r="D471" s="119">
        <v>44740</v>
      </c>
      <c r="E471" s="118" t="s">
        <v>338</v>
      </c>
      <c r="F471" s="123">
        <v>57600.840000000004</v>
      </c>
      <c r="G471" s="123">
        <v>17614.935779816515</v>
      </c>
      <c r="H471" s="118" t="s">
        <v>339</v>
      </c>
      <c r="I471" s="119"/>
      <c r="J471" s="127">
        <f t="shared" si="7"/>
        <v>44592</v>
      </c>
      <c r="K47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71" s="106" t="s">
        <v>321</v>
      </c>
      <c r="M471" s="106" t="s">
        <v>1122</v>
      </c>
      <c r="N471" s="106" t="s">
        <v>4</v>
      </c>
      <c r="O471" s="118"/>
    </row>
    <row r="472" spans="2:15" x14ac:dyDescent="0.25">
      <c r="B472" s="118" t="s">
        <v>73</v>
      </c>
      <c r="C472" s="118" t="s">
        <v>712</v>
      </c>
      <c r="D472" s="119">
        <v>44710</v>
      </c>
      <c r="E472" s="118" t="s">
        <v>338</v>
      </c>
      <c r="F472" s="123">
        <v>405.46000000000004</v>
      </c>
      <c r="G472" s="123">
        <v>123.99388379204893</v>
      </c>
      <c r="H472" s="118" t="s">
        <v>339</v>
      </c>
      <c r="I472" s="119"/>
      <c r="J472" s="127">
        <f t="shared" si="7"/>
        <v>44592</v>
      </c>
      <c r="K47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72" s="106" t="s">
        <v>321</v>
      </c>
      <c r="M472" s="106" t="s">
        <v>1122</v>
      </c>
      <c r="N472" s="106" t="s">
        <v>4</v>
      </c>
      <c r="O472" s="118"/>
    </row>
    <row r="473" spans="2:15" x14ac:dyDescent="0.25">
      <c r="B473" s="118" t="s">
        <v>73</v>
      </c>
      <c r="C473" s="118" t="s">
        <v>435</v>
      </c>
      <c r="D473" s="119">
        <v>44740</v>
      </c>
      <c r="E473" s="118" t="s">
        <v>338</v>
      </c>
      <c r="F473" s="123">
        <v>12297.0375</v>
      </c>
      <c r="G473" s="123">
        <v>3760.5619266055046</v>
      </c>
      <c r="H473" s="118" t="s">
        <v>339</v>
      </c>
      <c r="I473" s="119"/>
      <c r="J473" s="127">
        <f t="shared" si="7"/>
        <v>44592</v>
      </c>
      <c r="K47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73" s="106" t="s">
        <v>321</v>
      </c>
      <c r="M473" s="106" t="s">
        <v>1122</v>
      </c>
      <c r="N473" s="106" t="s">
        <v>4</v>
      </c>
      <c r="O473" s="118"/>
    </row>
    <row r="474" spans="2:15" x14ac:dyDescent="0.25">
      <c r="B474" s="118" t="s">
        <v>73</v>
      </c>
      <c r="C474" s="118" t="s">
        <v>713</v>
      </c>
      <c r="D474" s="119">
        <v>44740</v>
      </c>
      <c r="E474" s="118" t="s">
        <v>338</v>
      </c>
      <c r="F474" s="123">
        <v>9314.9539999999997</v>
      </c>
      <c r="G474" s="123">
        <v>2848.6097859327215</v>
      </c>
      <c r="H474" s="118" t="s">
        <v>339</v>
      </c>
      <c r="I474" s="119"/>
      <c r="J474" s="127">
        <f t="shared" si="7"/>
        <v>44592</v>
      </c>
      <c r="K47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74" s="106" t="s">
        <v>321</v>
      </c>
      <c r="M474" s="106" t="s">
        <v>1122</v>
      </c>
      <c r="N474" s="106" t="s">
        <v>4</v>
      </c>
      <c r="O474" s="118"/>
    </row>
    <row r="475" spans="2:15" x14ac:dyDescent="0.25">
      <c r="B475" s="118" t="s">
        <v>73</v>
      </c>
      <c r="C475" s="118" t="s">
        <v>714</v>
      </c>
      <c r="D475" s="119">
        <v>44740</v>
      </c>
      <c r="E475" s="118" t="s">
        <v>338</v>
      </c>
      <c r="F475" s="123">
        <v>2103.0625</v>
      </c>
      <c r="G475" s="123">
        <v>643.138379204893</v>
      </c>
      <c r="H475" s="118" t="s">
        <v>339</v>
      </c>
      <c r="I475" s="119"/>
      <c r="J475" s="127">
        <f t="shared" si="7"/>
        <v>44592</v>
      </c>
      <c r="K47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75" s="106" t="s">
        <v>321</v>
      </c>
      <c r="M475" s="106" t="s">
        <v>1122</v>
      </c>
      <c r="N475" s="106" t="s">
        <v>4</v>
      </c>
      <c r="O475" s="118"/>
    </row>
    <row r="476" spans="2:15" x14ac:dyDescent="0.25">
      <c r="B476" s="118" t="s">
        <v>73</v>
      </c>
      <c r="C476" s="118" t="s">
        <v>715</v>
      </c>
      <c r="D476" s="119">
        <v>44710</v>
      </c>
      <c r="E476" s="118" t="s">
        <v>338</v>
      </c>
      <c r="F476" s="123">
        <v>392.92</v>
      </c>
      <c r="G476" s="123">
        <v>120.15902140672783</v>
      </c>
      <c r="H476" s="118" t="s">
        <v>339</v>
      </c>
      <c r="I476" s="119"/>
      <c r="J476" s="127">
        <f t="shared" si="7"/>
        <v>44592</v>
      </c>
      <c r="K47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76" s="106" t="s">
        <v>321</v>
      </c>
      <c r="M476" s="106" t="s">
        <v>1122</v>
      </c>
      <c r="N476" s="106" t="s">
        <v>4</v>
      </c>
      <c r="O476" s="118"/>
    </row>
    <row r="477" spans="2:15" x14ac:dyDescent="0.25">
      <c r="B477" s="118" t="s">
        <v>73</v>
      </c>
      <c r="C477" s="118" t="s">
        <v>716</v>
      </c>
      <c r="D477" s="119">
        <v>44710</v>
      </c>
      <c r="E477" s="118" t="s">
        <v>338</v>
      </c>
      <c r="F477" s="123">
        <v>2597.9085000000005</v>
      </c>
      <c r="G477" s="123">
        <v>794.46743119266068</v>
      </c>
      <c r="H477" s="118" t="s">
        <v>339</v>
      </c>
      <c r="I477" s="119"/>
      <c r="J477" s="127">
        <f t="shared" si="7"/>
        <v>44592</v>
      </c>
      <c r="K47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77" s="106" t="s">
        <v>321</v>
      </c>
      <c r="M477" s="106" t="s">
        <v>1122</v>
      </c>
      <c r="N477" s="106" t="s">
        <v>4</v>
      </c>
      <c r="O477" s="118"/>
    </row>
    <row r="478" spans="2:15" x14ac:dyDescent="0.25">
      <c r="B478" s="118" t="s">
        <v>73</v>
      </c>
      <c r="C478" s="118" t="s">
        <v>717</v>
      </c>
      <c r="D478" s="119">
        <v>44710</v>
      </c>
      <c r="E478" s="118" t="s">
        <v>338</v>
      </c>
      <c r="F478" s="123">
        <v>1116.7420000000002</v>
      </c>
      <c r="G478" s="123">
        <v>341.51131498470954</v>
      </c>
      <c r="H478" s="118" t="s">
        <v>339</v>
      </c>
      <c r="I478" s="119"/>
      <c r="J478" s="127">
        <f t="shared" si="7"/>
        <v>44592</v>
      </c>
      <c r="K47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78" s="106" t="s">
        <v>321</v>
      </c>
      <c r="M478" s="106" t="s">
        <v>1122</v>
      </c>
      <c r="N478" s="106" t="s">
        <v>4</v>
      </c>
      <c r="O478" s="118"/>
    </row>
    <row r="479" spans="2:15" x14ac:dyDescent="0.25">
      <c r="B479" s="118" t="s">
        <v>73</v>
      </c>
      <c r="C479" s="118" t="s">
        <v>718</v>
      </c>
      <c r="D479" s="119">
        <v>44740</v>
      </c>
      <c r="E479" s="118" t="s">
        <v>338</v>
      </c>
      <c r="F479" s="123">
        <v>1456.2075000000002</v>
      </c>
      <c r="G479" s="123">
        <v>445.32339449541291</v>
      </c>
      <c r="H479" s="118" t="s">
        <v>339</v>
      </c>
      <c r="I479" s="119"/>
      <c r="J479" s="127">
        <f t="shared" si="7"/>
        <v>44592</v>
      </c>
      <c r="K47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79" s="106" t="s">
        <v>321</v>
      </c>
      <c r="M479" s="106" t="s">
        <v>1122</v>
      </c>
      <c r="N479" s="106" t="s">
        <v>4</v>
      </c>
      <c r="O479" s="118"/>
    </row>
    <row r="480" spans="2:15" x14ac:dyDescent="0.25">
      <c r="B480" s="118" t="s">
        <v>73</v>
      </c>
      <c r="C480" s="118" t="s">
        <v>719</v>
      </c>
      <c r="D480" s="119">
        <v>44710</v>
      </c>
      <c r="E480" s="118" t="s">
        <v>338</v>
      </c>
      <c r="F480" s="123">
        <v>1830.3175000000001</v>
      </c>
      <c r="G480" s="123">
        <v>559.73012232415908</v>
      </c>
      <c r="H480" s="118" t="s">
        <v>339</v>
      </c>
      <c r="I480" s="119"/>
      <c r="J480" s="127">
        <f t="shared" si="7"/>
        <v>44592</v>
      </c>
      <c r="K48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80" s="106" t="s">
        <v>321</v>
      </c>
      <c r="M480" s="106" t="s">
        <v>1122</v>
      </c>
      <c r="N480" s="106" t="s">
        <v>4</v>
      </c>
      <c r="O480" s="118"/>
    </row>
    <row r="481" spans="2:15" x14ac:dyDescent="0.25">
      <c r="B481" s="118" t="s">
        <v>73</v>
      </c>
      <c r="C481" s="118" t="s">
        <v>720</v>
      </c>
      <c r="D481" s="119">
        <v>44710</v>
      </c>
      <c r="E481" s="118" t="s">
        <v>338</v>
      </c>
      <c r="F481" s="123">
        <v>1670.4325000000001</v>
      </c>
      <c r="G481" s="123">
        <v>510.83562691131505</v>
      </c>
      <c r="H481" s="118" t="s">
        <v>339</v>
      </c>
      <c r="I481" s="119"/>
      <c r="J481" s="127">
        <f t="shared" si="7"/>
        <v>44592</v>
      </c>
      <c r="K48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81" s="106" t="s">
        <v>321</v>
      </c>
      <c r="M481" s="106" t="s">
        <v>1122</v>
      </c>
      <c r="N481" s="106" t="s">
        <v>4</v>
      </c>
      <c r="O481" s="118"/>
    </row>
    <row r="482" spans="2:15" x14ac:dyDescent="0.25">
      <c r="B482" s="118" t="s">
        <v>73</v>
      </c>
      <c r="C482" s="118" t="s">
        <v>721</v>
      </c>
      <c r="D482" s="119">
        <v>44740</v>
      </c>
      <c r="E482" s="118" t="s">
        <v>338</v>
      </c>
      <c r="F482" s="123">
        <v>3685.7150000000006</v>
      </c>
      <c r="G482" s="123">
        <v>1127.1299694189604</v>
      </c>
      <c r="H482" s="118" t="s">
        <v>339</v>
      </c>
      <c r="I482" s="119"/>
      <c r="J482" s="127">
        <f t="shared" si="7"/>
        <v>44592</v>
      </c>
      <c r="K48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82" s="106" t="s">
        <v>321</v>
      </c>
      <c r="M482" s="106" t="s">
        <v>1122</v>
      </c>
      <c r="N482" s="106" t="s">
        <v>4</v>
      </c>
      <c r="O482" s="118"/>
    </row>
    <row r="483" spans="2:15" s="90" customFormat="1" x14ac:dyDescent="0.25">
      <c r="B483" s="118" t="s">
        <v>73</v>
      </c>
      <c r="C483" s="118" t="s">
        <v>722</v>
      </c>
      <c r="D483" s="119">
        <v>44710</v>
      </c>
      <c r="E483" s="118" t="s">
        <v>338</v>
      </c>
      <c r="F483" s="123">
        <v>3846.1060000000002</v>
      </c>
      <c r="G483" s="123">
        <v>1176.1792048929665</v>
      </c>
      <c r="H483" s="118" t="s">
        <v>339</v>
      </c>
      <c r="I483" s="119"/>
      <c r="J483" s="127">
        <f t="shared" si="7"/>
        <v>44592</v>
      </c>
      <c r="K48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83" s="106" t="s">
        <v>321</v>
      </c>
      <c r="M483" s="106" t="s">
        <v>1122</v>
      </c>
      <c r="N483" s="106" t="s">
        <v>4</v>
      </c>
      <c r="O483" s="118"/>
    </row>
    <row r="484" spans="2:15" s="90" customFormat="1" x14ac:dyDescent="0.25">
      <c r="B484" s="118" t="s">
        <v>73</v>
      </c>
      <c r="C484" s="118" t="s">
        <v>723</v>
      </c>
      <c r="D484" s="119">
        <v>44740</v>
      </c>
      <c r="E484" s="118" t="s">
        <v>338</v>
      </c>
      <c r="F484" s="123">
        <v>7877.6115000000009</v>
      </c>
      <c r="G484" s="123">
        <v>2409.0555045871561</v>
      </c>
      <c r="H484" s="118" t="s">
        <v>339</v>
      </c>
      <c r="I484" s="119"/>
      <c r="J484" s="127">
        <f t="shared" si="7"/>
        <v>44592</v>
      </c>
      <c r="K48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84" s="106" t="s">
        <v>321</v>
      </c>
      <c r="M484" s="106" t="s">
        <v>1122</v>
      </c>
      <c r="N484" s="106" t="s">
        <v>4</v>
      </c>
      <c r="O484" s="118"/>
    </row>
    <row r="485" spans="2:15" s="90" customFormat="1" x14ac:dyDescent="0.25">
      <c r="B485" s="118" t="s">
        <v>73</v>
      </c>
      <c r="C485" s="118" t="s">
        <v>724</v>
      </c>
      <c r="D485" s="119">
        <v>44710</v>
      </c>
      <c r="E485" s="118" t="s">
        <v>338</v>
      </c>
      <c r="F485" s="123">
        <v>552.80500000000006</v>
      </c>
      <c r="G485" s="123">
        <v>169.05351681957188</v>
      </c>
      <c r="H485" s="118" t="s">
        <v>339</v>
      </c>
      <c r="I485" s="119"/>
      <c r="J485" s="127">
        <f t="shared" si="7"/>
        <v>44592</v>
      </c>
      <c r="K48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85" s="106" t="s">
        <v>321</v>
      </c>
      <c r="M485" s="106" t="s">
        <v>1122</v>
      </c>
      <c r="N485" s="106" t="s">
        <v>4</v>
      </c>
      <c r="O485" s="118"/>
    </row>
    <row r="486" spans="2:15" s="90" customFormat="1" x14ac:dyDescent="0.25">
      <c r="B486" s="118" t="s">
        <v>73</v>
      </c>
      <c r="C486" s="118" t="s">
        <v>725</v>
      </c>
      <c r="D486" s="119">
        <v>44740</v>
      </c>
      <c r="E486" s="118" t="s">
        <v>338</v>
      </c>
      <c r="F486" s="123">
        <v>2787.0150000000003</v>
      </c>
      <c r="G486" s="123">
        <v>852.29816513761477</v>
      </c>
      <c r="H486" s="118" t="s">
        <v>339</v>
      </c>
      <c r="I486" s="119"/>
      <c r="J486" s="127">
        <f t="shared" si="7"/>
        <v>44592</v>
      </c>
      <c r="K48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86" s="106" t="s">
        <v>321</v>
      </c>
      <c r="M486" s="106" t="s">
        <v>1122</v>
      </c>
      <c r="N486" s="106" t="s">
        <v>4</v>
      </c>
      <c r="O486" s="118"/>
    </row>
    <row r="487" spans="2:15" s="90" customFormat="1" x14ac:dyDescent="0.25">
      <c r="B487" s="118" t="s">
        <v>73</v>
      </c>
      <c r="C487" s="118" t="s">
        <v>726</v>
      </c>
      <c r="D487" s="119">
        <v>44710</v>
      </c>
      <c r="E487" s="118" t="s">
        <v>338</v>
      </c>
      <c r="F487" s="123">
        <v>8721.4050000000007</v>
      </c>
      <c r="G487" s="123">
        <v>2667.0963302752293</v>
      </c>
      <c r="H487" s="118" t="s">
        <v>339</v>
      </c>
      <c r="I487" s="119"/>
      <c r="J487" s="127">
        <f t="shared" si="7"/>
        <v>44592</v>
      </c>
      <c r="K48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87" s="106" t="s">
        <v>321</v>
      </c>
      <c r="M487" s="106" t="s">
        <v>1122</v>
      </c>
      <c r="N487" s="106" t="s">
        <v>4</v>
      </c>
      <c r="O487" s="118"/>
    </row>
    <row r="488" spans="2:15" s="90" customFormat="1" x14ac:dyDescent="0.25">
      <c r="B488" s="118" t="s">
        <v>73</v>
      </c>
      <c r="C488" s="118" t="s">
        <v>727</v>
      </c>
      <c r="D488" s="119">
        <v>44650</v>
      </c>
      <c r="E488" s="118" t="s">
        <v>338</v>
      </c>
      <c r="F488" s="123">
        <v>10507.233000000002</v>
      </c>
      <c r="G488" s="123">
        <v>3213.2211009174316</v>
      </c>
      <c r="H488" s="118" t="s">
        <v>339</v>
      </c>
      <c r="I488" s="119"/>
      <c r="J488" s="127">
        <f t="shared" si="7"/>
        <v>44592</v>
      </c>
      <c r="K48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88" s="106" t="s">
        <v>321</v>
      </c>
      <c r="M488" s="106" t="s">
        <v>1122</v>
      </c>
      <c r="N488" s="106" t="s">
        <v>4</v>
      </c>
      <c r="O488" s="118"/>
    </row>
    <row r="489" spans="2:15" s="90" customFormat="1" x14ac:dyDescent="0.25">
      <c r="B489" s="118" t="s">
        <v>73</v>
      </c>
      <c r="C489" s="118" t="s">
        <v>728</v>
      </c>
      <c r="D489" s="119">
        <v>44710</v>
      </c>
      <c r="E489" s="118" t="s">
        <v>338</v>
      </c>
      <c r="F489" s="123">
        <v>7247.9440000000004</v>
      </c>
      <c r="G489" s="123">
        <v>2216.496636085627</v>
      </c>
      <c r="H489" s="118" t="s">
        <v>339</v>
      </c>
      <c r="I489" s="119"/>
      <c r="J489" s="127">
        <f t="shared" si="7"/>
        <v>44592</v>
      </c>
      <c r="K48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89" s="106" t="s">
        <v>321</v>
      </c>
      <c r="M489" s="106" t="s">
        <v>1122</v>
      </c>
      <c r="N489" s="106" t="s">
        <v>4</v>
      </c>
      <c r="O489" s="118"/>
    </row>
    <row r="490" spans="2:15" s="90" customFormat="1" x14ac:dyDescent="0.25">
      <c r="B490" s="118" t="s">
        <v>73</v>
      </c>
      <c r="C490" s="118" t="s">
        <v>729</v>
      </c>
      <c r="D490" s="119">
        <v>44740</v>
      </c>
      <c r="E490" s="118" t="s">
        <v>338</v>
      </c>
      <c r="F490" s="123">
        <v>6191.6250000000009</v>
      </c>
      <c r="G490" s="123">
        <v>1893.4633027522939</v>
      </c>
      <c r="H490" s="118" t="s">
        <v>339</v>
      </c>
      <c r="I490" s="119"/>
      <c r="J490" s="127">
        <f t="shared" si="7"/>
        <v>44592</v>
      </c>
      <c r="K49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90" s="106" t="s">
        <v>321</v>
      </c>
      <c r="M490" s="106" t="s">
        <v>1122</v>
      </c>
      <c r="N490" s="106" t="s">
        <v>4</v>
      </c>
      <c r="O490" s="118"/>
    </row>
    <row r="491" spans="2:15" s="90" customFormat="1" x14ac:dyDescent="0.25">
      <c r="B491" s="118" t="s">
        <v>73</v>
      </c>
      <c r="C491" s="118" t="s">
        <v>730</v>
      </c>
      <c r="D491" s="119">
        <v>44740</v>
      </c>
      <c r="E491" s="118" t="s">
        <v>338</v>
      </c>
      <c r="F491" s="123">
        <v>6077.1975000000011</v>
      </c>
      <c r="G491" s="123">
        <v>1858.470183486239</v>
      </c>
      <c r="H491" s="118" t="s">
        <v>339</v>
      </c>
      <c r="I491" s="119"/>
      <c r="J491" s="127">
        <f t="shared" si="7"/>
        <v>44592</v>
      </c>
      <c r="K49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91" s="106" t="s">
        <v>321</v>
      </c>
      <c r="M491" s="106" t="s">
        <v>1122</v>
      </c>
      <c r="N491" s="106" t="s">
        <v>4</v>
      </c>
      <c r="O491" s="118"/>
    </row>
    <row r="492" spans="2:15" s="90" customFormat="1" x14ac:dyDescent="0.25">
      <c r="B492" s="118" t="s">
        <v>73</v>
      </c>
      <c r="C492" s="118" t="s">
        <v>731</v>
      </c>
      <c r="D492" s="119">
        <v>44740</v>
      </c>
      <c r="E492" s="118" t="s">
        <v>338</v>
      </c>
      <c r="F492" s="123">
        <v>5999.3450000000003</v>
      </c>
      <c r="G492" s="123">
        <v>1834.6620795107035</v>
      </c>
      <c r="H492" s="118" t="s">
        <v>339</v>
      </c>
      <c r="I492" s="119"/>
      <c r="J492" s="127">
        <f t="shared" si="7"/>
        <v>44592</v>
      </c>
      <c r="K49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92" s="106" t="s">
        <v>321</v>
      </c>
      <c r="M492" s="106" t="s">
        <v>1122</v>
      </c>
      <c r="N492" s="106" t="s">
        <v>4</v>
      </c>
      <c r="O492" s="118"/>
    </row>
    <row r="493" spans="2:15" s="90" customFormat="1" x14ac:dyDescent="0.25">
      <c r="B493" s="118" t="s">
        <v>73</v>
      </c>
      <c r="C493" s="118" t="s">
        <v>732</v>
      </c>
      <c r="D493" s="119">
        <v>44680</v>
      </c>
      <c r="E493" s="118" t="s">
        <v>338</v>
      </c>
      <c r="F493" s="123">
        <v>250.745</v>
      </c>
      <c r="G493" s="123">
        <v>76.680428134556578</v>
      </c>
      <c r="H493" s="118" t="s">
        <v>339</v>
      </c>
      <c r="I493" s="119"/>
      <c r="J493" s="127">
        <f t="shared" si="7"/>
        <v>44592</v>
      </c>
      <c r="K49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93" s="106" t="s">
        <v>321</v>
      </c>
      <c r="M493" s="106" t="s">
        <v>1122</v>
      </c>
      <c r="N493" s="106" t="s">
        <v>4</v>
      </c>
      <c r="O493" s="118"/>
    </row>
    <row r="494" spans="2:15" s="90" customFormat="1" x14ac:dyDescent="0.25">
      <c r="B494" s="118" t="s">
        <v>73</v>
      </c>
      <c r="C494" s="118" t="s">
        <v>733</v>
      </c>
      <c r="D494" s="119">
        <v>44710</v>
      </c>
      <c r="E494" s="118" t="s">
        <v>338</v>
      </c>
      <c r="F494" s="123">
        <v>1570.635</v>
      </c>
      <c r="G494" s="123">
        <v>480.31651376146789</v>
      </c>
      <c r="H494" s="118" t="s">
        <v>339</v>
      </c>
      <c r="I494" s="119"/>
      <c r="J494" s="127">
        <f t="shared" si="7"/>
        <v>44592</v>
      </c>
      <c r="K49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94" s="106" t="s">
        <v>321</v>
      </c>
      <c r="M494" s="106" t="s">
        <v>1122</v>
      </c>
      <c r="N494" s="106" t="s">
        <v>4</v>
      </c>
      <c r="O494" s="118"/>
    </row>
    <row r="495" spans="2:15" s="90" customFormat="1" x14ac:dyDescent="0.25">
      <c r="B495" s="118" t="s">
        <v>73</v>
      </c>
      <c r="C495" s="118" t="s">
        <v>734</v>
      </c>
      <c r="D495" s="119">
        <v>44650</v>
      </c>
      <c r="E495" s="118" t="s">
        <v>338</v>
      </c>
      <c r="F495" s="123">
        <v>13127.400000000001</v>
      </c>
      <c r="G495" s="123">
        <v>4014.4954128440372</v>
      </c>
      <c r="H495" s="118" t="s">
        <v>339</v>
      </c>
      <c r="I495" s="119"/>
      <c r="J495" s="127">
        <f t="shared" si="7"/>
        <v>44592</v>
      </c>
      <c r="K49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95" s="106" t="s">
        <v>321</v>
      </c>
      <c r="M495" s="106" t="s">
        <v>1122</v>
      </c>
      <c r="N495" s="106" t="s">
        <v>4</v>
      </c>
      <c r="O495" s="118"/>
    </row>
    <row r="496" spans="2:15" s="90" customFormat="1" x14ac:dyDescent="0.25">
      <c r="B496" s="118" t="s">
        <v>73</v>
      </c>
      <c r="C496" s="118" t="s">
        <v>735</v>
      </c>
      <c r="D496" s="119">
        <v>44710</v>
      </c>
      <c r="E496" s="118" t="s">
        <v>338</v>
      </c>
      <c r="F496" s="123">
        <v>4687.87</v>
      </c>
      <c r="G496" s="123">
        <v>1433.5993883792048</v>
      </c>
      <c r="H496" s="118" t="s">
        <v>339</v>
      </c>
      <c r="I496" s="119"/>
      <c r="J496" s="127">
        <f t="shared" si="7"/>
        <v>44592</v>
      </c>
      <c r="K49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96" s="106" t="s">
        <v>321</v>
      </c>
      <c r="M496" s="106" t="s">
        <v>1122</v>
      </c>
      <c r="N496" s="106" t="s">
        <v>4</v>
      </c>
      <c r="O496" s="118"/>
    </row>
    <row r="497" spans="2:15" s="90" customFormat="1" x14ac:dyDescent="0.25">
      <c r="B497" s="118" t="s">
        <v>73</v>
      </c>
      <c r="C497" s="118" t="s">
        <v>736</v>
      </c>
      <c r="D497" s="119">
        <v>44680</v>
      </c>
      <c r="E497" s="118" t="s">
        <v>338</v>
      </c>
      <c r="F497" s="123">
        <v>1715.8900000000003</v>
      </c>
      <c r="G497" s="123">
        <v>524.73700305810405</v>
      </c>
      <c r="H497" s="118" t="s">
        <v>339</v>
      </c>
      <c r="I497" s="119"/>
      <c r="J497" s="127">
        <f t="shared" si="7"/>
        <v>44592</v>
      </c>
      <c r="K49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97" s="106" t="s">
        <v>321</v>
      </c>
      <c r="M497" s="106" t="s">
        <v>1122</v>
      </c>
      <c r="N497" s="106" t="s">
        <v>4</v>
      </c>
      <c r="O497" s="118"/>
    </row>
    <row r="498" spans="2:15" s="90" customFormat="1" x14ac:dyDescent="0.25">
      <c r="B498" s="118" t="s">
        <v>73</v>
      </c>
      <c r="C498" s="118" t="s">
        <v>737</v>
      </c>
      <c r="D498" s="119">
        <v>44710</v>
      </c>
      <c r="E498" s="118" t="s">
        <v>338</v>
      </c>
      <c r="F498" s="123">
        <v>196.46</v>
      </c>
      <c r="G498" s="123">
        <v>60.079510703363916</v>
      </c>
      <c r="H498" s="118" t="s">
        <v>339</v>
      </c>
      <c r="I498" s="119"/>
      <c r="J498" s="127">
        <f t="shared" si="7"/>
        <v>44592</v>
      </c>
      <c r="K49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98" s="106" t="s">
        <v>321</v>
      </c>
      <c r="M498" s="106" t="s">
        <v>1122</v>
      </c>
      <c r="N498" s="106" t="s">
        <v>4</v>
      </c>
      <c r="O498" s="118"/>
    </row>
    <row r="499" spans="2:15" s="90" customFormat="1" x14ac:dyDescent="0.25">
      <c r="B499" s="118" t="s">
        <v>73</v>
      </c>
      <c r="C499" s="118" t="s">
        <v>738</v>
      </c>
      <c r="D499" s="119">
        <v>44740</v>
      </c>
      <c r="E499" s="118" t="s">
        <v>338</v>
      </c>
      <c r="F499" s="123">
        <v>18467.762500000001</v>
      </c>
      <c r="G499" s="123">
        <v>5647.6337920489295</v>
      </c>
      <c r="H499" s="118" t="s">
        <v>339</v>
      </c>
      <c r="I499" s="119"/>
      <c r="J499" s="127">
        <f t="shared" si="7"/>
        <v>44592</v>
      </c>
      <c r="K49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499" s="106" t="s">
        <v>321</v>
      </c>
      <c r="M499" s="106" t="s">
        <v>1122</v>
      </c>
      <c r="N499" s="106" t="s">
        <v>4</v>
      </c>
      <c r="O499" s="118"/>
    </row>
    <row r="500" spans="2:15" s="90" customFormat="1" x14ac:dyDescent="0.25">
      <c r="B500" s="118" t="s">
        <v>73</v>
      </c>
      <c r="C500" s="118" t="s">
        <v>739</v>
      </c>
      <c r="D500" s="119">
        <v>44740</v>
      </c>
      <c r="E500" s="118" t="s">
        <v>338</v>
      </c>
      <c r="F500" s="123">
        <v>5657.630000000001</v>
      </c>
      <c r="G500" s="123">
        <v>1730.1620795107037</v>
      </c>
      <c r="H500" s="118" t="s">
        <v>339</v>
      </c>
      <c r="I500" s="119"/>
      <c r="J500" s="127">
        <f t="shared" si="7"/>
        <v>44592</v>
      </c>
      <c r="K50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00" s="106" t="s">
        <v>321</v>
      </c>
      <c r="M500" s="106" t="s">
        <v>1122</v>
      </c>
      <c r="N500" s="106" t="s">
        <v>4</v>
      </c>
      <c r="O500" s="118"/>
    </row>
    <row r="501" spans="2:15" s="90" customFormat="1" x14ac:dyDescent="0.25">
      <c r="B501" s="118" t="s">
        <v>73</v>
      </c>
      <c r="C501" s="118" t="s">
        <v>740</v>
      </c>
      <c r="D501" s="119">
        <v>44710</v>
      </c>
      <c r="E501" s="118" t="s">
        <v>338</v>
      </c>
      <c r="F501" s="123">
        <v>8159.3600000000015</v>
      </c>
      <c r="G501" s="123">
        <v>2495.2171253822635</v>
      </c>
      <c r="H501" s="118" t="s">
        <v>339</v>
      </c>
      <c r="I501" s="119"/>
      <c r="J501" s="127">
        <f t="shared" si="7"/>
        <v>44592</v>
      </c>
      <c r="K50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01" s="106" t="s">
        <v>321</v>
      </c>
      <c r="M501" s="106" t="s">
        <v>1122</v>
      </c>
      <c r="N501" s="106" t="s">
        <v>4</v>
      </c>
      <c r="O501" s="118"/>
    </row>
    <row r="502" spans="2:15" s="90" customFormat="1" x14ac:dyDescent="0.25">
      <c r="B502" s="118" t="s">
        <v>73</v>
      </c>
      <c r="C502" s="118" t="s">
        <v>741</v>
      </c>
      <c r="D502" s="119">
        <v>44710</v>
      </c>
      <c r="E502" s="118" t="s">
        <v>338</v>
      </c>
      <c r="F502" s="123">
        <v>1926.4575000000002</v>
      </c>
      <c r="G502" s="123">
        <v>589.13073394495416</v>
      </c>
      <c r="H502" s="118" t="s">
        <v>339</v>
      </c>
      <c r="I502" s="119"/>
      <c r="J502" s="127">
        <f t="shared" si="7"/>
        <v>44592</v>
      </c>
      <c r="K50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02" s="106" t="s">
        <v>321</v>
      </c>
      <c r="M502" s="106" t="s">
        <v>1122</v>
      </c>
      <c r="N502" s="106" t="s">
        <v>4</v>
      </c>
      <c r="O502" s="118"/>
    </row>
    <row r="503" spans="2:15" s="90" customFormat="1" x14ac:dyDescent="0.25">
      <c r="B503" s="118" t="s">
        <v>73</v>
      </c>
      <c r="C503" s="118" t="s">
        <v>742</v>
      </c>
      <c r="D503" s="119">
        <v>44710</v>
      </c>
      <c r="E503" s="118" t="s">
        <v>338</v>
      </c>
      <c r="F503" s="123">
        <v>7293.0550000000012</v>
      </c>
      <c r="G503" s="123">
        <v>2230.2920489296639</v>
      </c>
      <c r="H503" s="118" t="s">
        <v>339</v>
      </c>
      <c r="I503" s="119"/>
      <c r="J503" s="127">
        <f t="shared" si="7"/>
        <v>44592</v>
      </c>
      <c r="K50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03" s="106" t="s">
        <v>321</v>
      </c>
      <c r="M503" s="106" t="s">
        <v>1122</v>
      </c>
      <c r="N503" s="106" t="s">
        <v>4</v>
      </c>
      <c r="O503" s="118"/>
    </row>
    <row r="504" spans="2:15" s="90" customFormat="1" x14ac:dyDescent="0.25">
      <c r="B504" s="118" t="s">
        <v>73</v>
      </c>
      <c r="C504" s="118" t="s">
        <v>743</v>
      </c>
      <c r="D504" s="119">
        <v>44710</v>
      </c>
      <c r="E504" s="118" t="s">
        <v>338</v>
      </c>
      <c r="F504" s="123">
        <v>3286.0025000000005</v>
      </c>
      <c r="G504" s="123">
        <v>1004.8937308868503</v>
      </c>
      <c r="H504" s="118" t="s">
        <v>339</v>
      </c>
      <c r="I504" s="119"/>
      <c r="J504" s="127">
        <f t="shared" si="7"/>
        <v>44592</v>
      </c>
      <c r="K50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04" s="106" t="s">
        <v>321</v>
      </c>
      <c r="M504" s="106" t="s">
        <v>1122</v>
      </c>
      <c r="N504" s="106" t="s">
        <v>4</v>
      </c>
      <c r="O504" s="118"/>
    </row>
    <row r="505" spans="2:15" s="90" customFormat="1" x14ac:dyDescent="0.25">
      <c r="B505" s="118" t="s">
        <v>73</v>
      </c>
      <c r="C505" s="118" t="s">
        <v>744</v>
      </c>
      <c r="D505" s="119">
        <v>44740</v>
      </c>
      <c r="E505" s="118" t="s">
        <v>338</v>
      </c>
      <c r="F505" s="123">
        <v>42486.840000000004</v>
      </c>
      <c r="G505" s="123">
        <v>12992.917431192662</v>
      </c>
      <c r="H505" s="118" t="s">
        <v>339</v>
      </c>
      <c r="I505" s="119"/>
      <c r="J505" s="127">
        <f t="shared" si="7"/>
        <v>44592</v>
      </c>
      <c r="K50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05" s="106" t="s">
        <v>321</v>
      </c>
      <c r="M505" s="106" t="s">
        <v>1122</v>
      </c>
      <c r="N505" s="106" t="s">
        <v>4</v>
      </c>
      <c r="O505" s="118"/>
    </row>
    <row r="506" spans="2:15" s="90" customFormat="1" x14ac:dyDescent="0.25">
      <c r="B506" s="118" t="s">
        <v>73</v>
      </c>
      <c r="C506" s="118" t="s">
        <v>745</v>
      </c>
      <c r="D506" s="119">
        <v>44710</v>
      </c>
      <c r="E506" s="118" t="s">
        <v>338</v>
      </c>
      <c r="F506" s="123">
        <v>1892.4950000000001</v>
      </c>
      <c r="G506" s="123">
        <v>578.74464831804289</v>
      </c>
      <c r="H506" s="118" t="s">
        <v>339</v>
      </c>
      <c r="I506" s="119"/>
      <c r="J506" s="127">
        <f t="shared" si="7"/>
        <v>44592</v>
      </c>
      <c r="K50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06" s="106" t="s">
        <v>321</v>
      </c>
      <c r="M506" s="106" t="s">
        <v>1122</v>
      </c>
      <c r="N506" s="106" t="s">
        <v>4</v>
      </c>
      <c r="O506" s="118"/>
    </row>
    <row r="507" spans="2:15" s="90" customFormat="1" x14ac:dyDescent="0.25">
      <c r="B507" s="118" t="s">
        <v>73</v>
      </c>
      <c r="C507" s="118" t="s">
        <v>746</v>
      </c>
      <c r="D507" s="119">
        <v>44710</v>
      </c>
      <c r="E507" s="118" t="s">
        <v>338</v>
      </c>
      <c r="F507" s="123">
        <v>159.36250000000001</v>
      </c>
      <c r="G507" s="123">
        <v>48.734709480122326</v>
      </c>
      <c r="H507" s="118" t="s">
        <v>339</v>
      </c>
      <c r="I507" s="119"/>
      <c r="J507" s="127">
        <f t="shared" si="7"/>
        <v>44592</v>
      </c>
      <c r="K50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07" s="106" t="s">
        <v>321</v>
      </c>
      <c r="M507" s="106" t="s">
        <v>1122</v>
      </c>
      <c r="N507" s="106" t="s">
        <v>4</v>
      </c>
      <c r="O507" s="118"/>
    </row>
    <row r="508" spans="2:15" s="90" customFormat="1" x14ac:dyDescent="0.25">
      <c r="B508" s="118" t="s">
        <v>73</v>
      </c>
      <c r="C508" s="118" t="s">
        <v>747</v>
      </c>
      <c r="D508" s="119">
        <v>44710</v>
      </c>
      <c r="E508" s="118" t="s">
        <v>338</v>
      </c>
      <c r="F508" s="123">
        <v>7145.1875000000009</v>
      </c>
      <c r="G508" s="123">
        <v>2185.0726299694193</v>
      </c>
      <c r="H508" s="118" t="s">
        <v>339</v>
      </c>
      <c r="I508" s="119"/>
      <c r="J508" s="127">
        <f t="shared" si="7"/>
        <v>44592</v>
      </c>
      <c r="K50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08" s="106" t="s">
        <v>321</v>
      </c>
      <c r="M508" s="106" t="s">
        <v>1122</v>
      </c>
      <c r="N508" s="106" t="s">
        <v>4</v>
      </c>
      <c r="O508" s="118"/>
    </row>
    <row r="509" spans="2:15" s="90" customFormat="1" x14ac:dyDescent="0.25">
      <c r="B509" s="118" t="s">
        <v>73</v>
      </c>
      <c r="C509" s="118" t="s">
        <v>748</v>
      </c>
      <c r="D509" s="119">
        <v>44710</v>
      </c>
      <c r="E509" s="118" t="s">
        <v>338</v>
      </c>
      <c r="F509" s="123">
        <v>1062.2425000000001</v>
      </c>
      <c r="G509" s="123">
        <v>324.84480122324163</v>
      </c>
      <c r="H509" s="118" t="s">
        <v>339</v>
      </c>
      <c r="I509" s="119"/>
      <c r="J509" s="127">
        <f t="shared" si="7"/>
        <v>44592</v>
      </c>
      <c r="K50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09" s="106" t="s">
        <v>321</v>
      </c>
      <c r="M509" s="106" t="s">
        <v>1122</v>
      </c>
      <c r="N509" s="106" t="s">
        <v>4</v>
      </c>
      <c r="O509" s="118"/>
    </row>
    <row r="510" spans="2:15" s="90" customFormat="1" x14ac:dyDescent="0.25">
      <c r="B510" s="118" t="s">
        <v>73</v>
      </c>
      <c r="C510" s="118" t="s">
        <v>749</v>
      </c>
      <c r="D510" s="119">
        <v>44740</v>
      </c>
      <c r="E510" s="118" t="s">
        <v>338</v>
      </c>
      <c r="F510" s="123">
        <v>11365.942500000001</v>
      </c>
      <c r="G510" s="123">
        <v>3475.8233944954131</v>
      </c>
      <c r="H510" s="118" t="s">
        <v>339</v>
      </c>
      <c r="I510" s="119"/>
      <c r="J510" s="127">
        <f t="shared" si="7"/>
        <v>44592</v>
      </c>
      <c r="K51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10" s="106" t="s">
        <v>321</v>
      </c>
      <c r="M510" s="106" t="s">
        <v>1122</v>
      </c>
      <c r="N510" s="106" t="s">
        <v>4</v>
      </c>
      <c r="O510" s="118"/>
    </row>
    <row r="511" spans="2:15" s="90" customFormat="1" x14ac:dyDescent="0.25">
      <c r="B511" s="118" t="s">
        <v>73</v>
      </c>
      <c r="C511" s="118" t="s">
        <v>750</v>
      </c>
      <c r="D511" s="119">
        <v>44740</v>
      </c>
      <c r="E511" s="118" t="s">
        <v>338</v>
      </c>
      <c r="F511" s="123">
        <v>2231.0750000000003</v>
      </c>
      <c r="G511" s="123">
        <v>682.28593272171258</v>
      </c>
      <c r="H511" s="118" t="s">
        <v>339</v>
      </c>
      <c r="I511" s="119"/>
      <c r="J511" s="127">
        <f t="shared" si="7"/>
        <v>44592</v>
      </c>
      <c r="K51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11" s="106" t="s">
        <v>321</v>
      </c>
      <c r="M511" s="106" t="s">
        <v>1122</v>
      </c>
      <c r="N511" s="106" t="s">
        <v>4</v>
      </c>
      <c r="O511" s="118"/>
    </row>
    <row r="512" spans="2:15" s="90" customFormat="1" x14ac:dyDescent="0.25">
      <c r="B512" s="118" t="s">
        <v>73</v>
      </c>
      <c r="C512" s="118" t="s">
        <v>751</v>
      </c>
      <c r="D512" s="119">
        <v>44710</v>
      </c>
      <c r="E512" s="118" t="s">
        <v>338</v>
      </c>
      <c r="F512" s="123">
        <v>3228.0050000000006</v>
      </c>
      <c r="G512" s="123">
        <v>987.15749235474027</v>
      </c>
      <c r="H512" s="118" t="s">
        <v>339</v>
      </c>
      <c r="I512" s="119"/>
      <c r="J512" s="127">
        <f t="shared" si="7"/>
        <v>44592</v>
      </c>
      <c r="K51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12" s="106" t="s">
        <v>321</v>
      </c>
      <c r="M512" s="106" t="s">
        <v>1122</v>
      </c>
      <c r="N512" s="106" t="s">
        <v>4</v>
      </c>
      <c r="O512" s="118"/>
    </row>
    <row r="513" spans="2:15" s="90" customFormat="1" x14ac:dyDescent="0.25">
      <c r="B513" s="118" t="s">
        <v>73</v>
      </c>
      <c r="C513" s="118" t="s">
        <v>752</v>
      </c>
      <c r="D513" s="119">
        <v>44710</v>
      </c>
      <c r="E513" s="118" t="s">
        <v>338</v>
      </c>
      <c r="F513" s="123">
        <v>6500.4225000000006</v>
      </c>
      <c r="G513" s="123">
        <v>1987.8967889908258</v>
      </c>
      <c r="H513" s="118" t="s">
        <v>339</v>
      </c>
      <c r="I513" s="119"/>
      <c r="J513" s="127">
        <f t="shared" si="7"/>
        <v>44592</v>
      </c>
      <c r="K51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13" s="106" t="s">
        <v>321</v>
      </c>
      <c r="M513" s="106" t="s">
        <v>1122</v>
      </c>
      <c r="N513" s="106" t="s">
        <v>4</v>
      </c>
      <c r="O513" s="118"/>
    </row>
    <row r="514" spans="2:15" s="90" customFormat="1" x14ac:dyDescent="0.25">
      <c r="B514" s="118" t="s">
        <v>73</v>
      </c>
      <c r="C514" s="118" t="s">
        <v>753</v>
      </c>
      <c r="D514" s="119">
        <v>44740</v>
      </c>
      <c r="E514" s="118" t="s">
        <v>338</v>
      </c>
      <c r="F514" s="123">
        <v>21171.177500000002</v>
      </c>
      <c r="G514" s="123">
        <v>6474.3662079510705</v>
      </c>
      <c r="H514" s="118" t="s">
        <v>339</v>
      </c>
      <c r="I514" s="119"/>
      <c r="J514" s="127">
        <f t="shared" si="7"/>
        <v>44592</v>
      </c>
      <c r="K51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14" s="106" t="s">
        <v>321</v>
      </c>
      <c r="M514" s="106" t="s">
        <v>1122</v>
      </c>
      <c r="N514" s="106" t="s">
        <v>4</v>
      </c>
      <c r="O514" s="118"/>
    </row>
    <row r="515" spans="2:15" s="90" customFormat="1" x14ac:dyDescent="0.25">
      <c r="B515" s="118" t="s">
        <v>73</v>
      </c>
      <c r="C515" s="118" t="s">
        <v>754</v>
      </c>
      <c r="D515" s="119">
        <v>44710</v>
      </c>
      <c r="E515" s="118" t="s">
        <v>338</v>
      </c>
      <c r="F515" s="123">
        <v>4965.84</v>
      </c>
      <c r="G515" s="123">
        <v>1518.605504587156</v>
      </c>
      <c r="H515" s="118" t="s">
        <v>339</v>
      </c>
      <c r="I515" s="119"/>
      <c r="J515" s="127">
        <f t="shared" si="7"/>
        <v>44592</v>
      </c>
      <c r="K51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15" s="106" t="s">
        <v>321</v>
      </c>
      <c r="M515" s="106" t="s">
        <v>1122</v>
      </c>
      <c r="N515" s="106" t="s">
        <v>4</v>
      </c>
      <c r="O515" s="118"/>
    </row>
    <row r="516" spans="2:15" s="90" customFormat="1" x14ac:dyDescent="0.25">
      <c r="B516" s="118" t="s">
        <v>73</v>
      </c>
      <c r="C516" s="118" t="s">
        <v>755</v>
      </c>
      <c r="D516" s="119">
        <v>44710</v>
      </c>
      <c r="E516" s="118" t="s">
        <v>338</v>
      </c>
      <c r="F516" s="123">
        <v>585.72250000000008</v>
      </c>
      <c r="G516" s="123">
        <v>179.12003058103977</v>
      </c>
      <c r="H516" s="118" t="s">
        <v>339</v>
      </c>
      <c r="I516" s="119"/>
      <c r="J516" s="127">
        <f t="shared" si="7"/>
        <v>44592</v>
      </c>
      <c r="K51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16" s="106" t="s">
        <v>321</v>
      </c>
      <c r="M516" s="106" t="s">
        <v>1122</v>
      </c>
      <c r="N516" s="106" t="s">
        <v>4</v>
      </c>
      <c r="O516" s="118"/>
    </row>
    <row r="517" spans="2:15" s="90" customFormat="1" x14ac:dyDescent="0.25">
      <c r="B517" s="118" t="s">
        <v>73</v>
      </c>
      <c r="C517" s="118" t="s">
        <v>756</v>
      </c>
      <c r="D517" s="119">
        <v>44710</v>
      </c>
      <c r="E517" s="118" t="s">
        <v>338</v>
      </c>
      <c r="F517" s="123">
        <v>11515.377500000001</v>
      </c>
      <c r="G517" s="123">
        <v>3521.5221712538228</v>
      </c>
      <c r="H517" s="118" t="s">
        <v>339</v>
      </c>
      <c r="I517" s="119"/>
      <c r="J517" s="127">
        <f t="shared" si="7"/>
        <v>44592</v>
      </c>
      <c r="K51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17" s="106" t="s">
        <v>321</v>
      </c>
      <c r="M517" s="106" t="s">
        <v>1122</v>
      </c>
      <c r="N517" s="106" t="s">
        <v>4</v>
      </c>
      <c r="O517" s="118"/>
    </row>
    <row r="518" spans="2:15" s="90" customFormat="1" x14ac:dyDescent="0.25">
      <c r="B518" s="118" t="s">
        <v>73</v>
      </c>
      <c r="C518" s="118" t="s">
        <v>370</v>
      </c>
      <c r="D518" s="119">
        <v>44710</v>
      </c>
      <c r="E518" s="118" t="s">
        <v>338</v>
      </c>
      <c r="F518" s="123">
        <v>4091.1750000000002</v>
      </c>
      <c r="G518" s="123">
        <v>1251.1238532110092</v>
      </c>
      <c r="H518" s="118" t="s">
        <v>339</v>
      </c>
      <c r="I518" s="119"/>
      <c r="J518" s="127">
        <f t="shared" ref="J518:J581" si="8">$J$1</f>
        <v>44592</v>
      </c>
      <c r="K51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18" s="106" t="s">
        <v>321</v>
      </c>
      <c r="M518" s="106" t="s">
        <v>1122</v>
      </c>
      <c r="N518" s="106" t="s">
        <v>4</v>
      </c>
      <c r="O518" s="118"/>
    </row>
    <row r="519" spans="2:15" s="90" customFormat="1" x14ac:dyDescent="0.25">
      <c r="B519" s="118" t="s">
        <v>73</v>
      </c>
      <c r="C519" s="118" t="s">
        <v>371</v>
      </c>
      <c r="D519" s="119">
        <v>44620</v>
      </c>
      <c r="E519" s="118" t="s">
        <v>338</v>
      </c>
      <c r="F519" s="123">
        <v>350.07500000000005</v>
      </c>
      <c r="G519" s="123">
        <v>107.05657492354742</v>
      </c>
      <c r="H519" s="118" t="s">
        <v>339</v>
      </c>
      <c r="I519" s="119"/>
      <c r="J519" s="127">
        <f t="shared" si="8"/>
        <v>44592</v>
      </c>
      <c r="K51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519" s="106" t="s">
        <v>321</v>
      </c>
      <c r="M519" s="106" t="s">
        <v>1122</v>
      </c>
      <c r="N519" s="106" t="s">
        <v>4</v>
      </c>
      <c r="O519" s="118"/>
    </row>
    <row r="520" spans="2:15" s="90" customFormat="1" x14ac:dyDescent="0.25">
      <c r="B520" s="118" t="s">
        <v>73</v>
      </c>
      <c r="C520" s="118" t="s">
        <v>757</v>
      </c>
      <c r="D520" s="119">
        <v>44620</v>
      </c>
      <c r="E520" s="118" t="s">
        <v>338</v>
      </c>
      <c r="F520" s="123">
        <v>4201.4610000000002</v>
      </c>
      <c r="G520" s="123">
        <v>1284.8504587155965</v>
      </c>
      <c r="H520" s="118" t="s">
        <v>339</v>
      </c>
      <c r="I520" s="119"/>
      <c r="J520" s="127">
        <f t="shared" si="8"/>
        <v>44592</v>
      </c>
      <c r="K52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520" s="106" t="s">
        <v>321</v>
      </c>
      <c r="M520" s="106" t="s">
        <v>1122</v>
      </c>
      <c r="N520" s="106" t="s">
        <v>4</v>
      </c>
      <c r="O520" s="118"/>
    </row>
    <row r="521" spans="2:15" s="90" customFormat="1" x14ac:dyDescent="0.25">
      <c r="B521" s="118" t="s">
        <v>73</v>
      </c>
      <c r="C521" s="118" t="s">
        <v>758</v>
      </c>
      <c r="D521" s="119">
        <v>44710</v>
      </c>
      <c r="E521" s="118" t="s">
        <v>338</v>
      </c>
      <c r="F521" s="123">
        <v>4794.9825000000001</v>
      </c>
      <c r="G521" s="123">
        <v>1466.355504587156</v>
      </c>
      <c r="H521" s="118" t="s">
        <v>339</v>
      </c>
      <c r="I521" s="119"/>
      <c r="J521" s="127">
        <f t="shared" si="8"/>
        <v>44592</v>
      </c>
      <c r="K52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21" s="106" t="s">
        <v>321</v>
      </c>
      <c r="M521" s="106" t="s">
        <v>1122</v>
      </c>
      <c r="N521" s="106" t="s">
        <v>4</v>
      </c>
      <c r="O521" s="118"/>
    </row>
    <row r="522" spans="2:15" s="90" customFormat="1" x14ac:dyDescent="0.25">
      <c r="B522" s="118" t="s">
        <v>73</v>
      </c>
      <c r="C522" s="118" t="s">
        <v>759</v>
      </c>
      <c r="D522" s="119">
        <v>44740</v>
      </c>
      <c r="E522" s="118" t="s">
        <v>338</v>
      </c>
      <c r="F522" s="123">
        <v>316.63500000000005</v>
      </c>
      <c r="G522" s="123">
        <v>96.83027522935781</v>
      </c>
      <c r="H522" s="118" t="s">
        <v>339</v>
      </c>
      <c r="I522" s="119"/>
      <c r="J522" s="127">
        <f t="shared" si="8"/>
        <v>44592</v>
      </c>
      <c r="K52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22" s="106" t="s">
        <v>321</v>
      </c>
      <c r="M522" s="106" t="s">
        <v>1122</v>
      </c>
      <c r="N522" s="106" t="s">
        <v>4</v>
      </c>
      <c r="O522" s="118"/>
    </row>
    <row r="523" spans="2:15" s="90" customFormat="1" x14ac:dyDescent="0.25">
      <c r="B523" s="118" t="s">
        <v>73</v>
      </c>
      <c r="C523" s="118" t="s">
        <v>760</v>
      </c>
      <c r="D523" s="119">
        <v>44710</v>
      </c>
      <c r="E523" s="118" t="s">
        <v>338</v>
      </c>
      <c r="F523" s="123">
        <v>5363.4625000000005</v>
      </c>
      <c r="G523" s="123">
        <v>1640.2025993883794</v>
      </c>
      <c r="H523" s="118" t="s">
        <v>339</v>
      </c>
      <c r="I523" s="119"/>
      <c r="J523" s="127">
        <f t="shared" si="8"/>
        <v>44592</v>
      </c>
      <c r="K52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23" s="106" t="s">
        <v>321</v>
      </c>
      <c r="M523" s="106" t="s">
        <v>1122</v>
      </c>
      <c r="N523" s="106" t="s">
        <v>4</v>
      </c>
      <c r="O523" s="118"/>
    </row>
    <row r="524" spans="2:15" s="90" customFormat="1" x14ac:dyDescent="0.25">
      <c r="B524" s="118" t="s">
        <v>73</v>
      </c>
      <c r="C524" s="118" t="s">
        <v>761</v>
      </c>
      <c r="D524" s="119">
        <v>44710</v>
      </c>
      <c r="E524" s="118" t="s">
        <v>338</v>
      </c>
      <c r="F524" s="123">
        <v>3131.8650000000002</v>
      </c>
      <c r="G524" s="123">
        <v>957.75688073394497</v>
      </c>
      <c r="H524" s="118" t="s">
        <v>339</v>
      </c>
      <c r="I524" s="119"/>
      <c r="J524" s="127">
        <f t="shared" si="8"/>
        <v>44592</v>
      </c>
      <c r="K52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24" s="106" t="s">
        <v>321</v>
      </c>
      <c r="M524" s="106" t="s">
        <v>1122</v>
      </c>
      <c r="N524" s="106" t="s">
        <v>4</v>
      </c>
      <c r="O524" s="118"/>
    </row>
    <row r="525" spans="2:15" s="90" customFormat="1" x14ac:dyDescent="0.25">
      <c r="B525" s="118" t="s">
        <v>73</v>
      </c>
      <c r="C525" s="118" t="s">
        <v>762</v>
      </c>
      <c r="D525" s="119">
        <v>44710</v>
      </c>
      <c r="E525" s="118" t="s">
        <v>338</v>
      </c>
      <c r="F525" s="123">
        <v>6523.4125000000004</v>
      </c>
      <c r="G525" s="123">
        <v>1994.9273700305812</v>
      </c>
      <c r="H525" s="118" t="s">
        <v>339</v>
      </c>
      <c r="I525" s="119"/>
      <c r="J525" s="127">
        <f t="shared" si="8"/>
        <v>44592</v>
      </c>
      <c r="K52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25" s="106" t="s">
        <v>321</v>
      </c>
      <c r="M525" s="106" t="s">
        <v>1122</v>
      </c>
      <c r="N525" s="106" t="s">
        <v>4</v>
      </c>
      <c r="O525" s="118"/>
    </row>
    <row r="526" spans="2:15" s="90" customFormat="1" x14ac:dyDescent="0.25">
      <c r="B526" s="118" t="s">
        <v>73</v>
      </c>
      <c r="C526" s="118" t="s">
        <v>763</v>
      </c>
      <c r="D526" s="119">
        <v>44710</v>
      </c>
      <c r="E526" s="118" t="s">
        <v>338</v>
      </c>
      <c r="F526" s="123">
        <v>51982.210500000001</v>
      </c>
      <c r="G526" s="123">
        <v>15896.700458715597</v>
      </c>
      <c r="H526" s="118" t="s">
        <v>339</v>
      </c>
      <c r="I526" s="119"/>
      <c r="J526" s="127">
        <f t="shared" si="8"/>
        <v>44592</v>
      </c>
      <c r="K52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26" s="106" t="s">
        <v>321</v>
      </c>
      <c r="M526" s="106" t="s">
        <v>1122</v>
      </c>
      <c r="N526" s="106" t="s">
        <v>4</v>
      </c>
      <c r="O526" s="118"/>
    </row>
    <row r="527" spans="2:15" s="90" customFormat="1" x14ac:dyDescent="0.25">
      <c r="B527" s="118" t="s">
        <v>73</v>
      </c>
      <c r="C527" s="118" t="s">
        <v>764</v>
      </c>
      <c r="D527" s="119">
        <v>44710</v>
      </c>
      <c r="E527" s="118" t="s">
        <v>338</v>
      </c>
      <c r="F527" s="123">
        <v>17374.692500000001</v>
      </c>
      <c r="G527" s="123">
        <v>5313.3616207951072</v>
      </c>
      <c r="H527" s="118" t="s">
        <v>339</v>
      </c>
      <c r="I527" s="119"/>
      <c r="J527" s="127">
        <f t="shared" si="8"/>
        <v>44592</v>
      </c>
      <c r="K52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27" s="106" t="s">
        <v>321</v>
      </c>
      <c r="M527" s="106" t="s">
        <v>1122</v>
      </c>
      <c r="N527" s="106" t="s">
        <v>4</v>
      </c>
      <c r="O527" s="118"/>
    </row>
    <row r="528" spans="2:15" s="90" customFormat="1" x14ac:dyDescent="0.25">
      <c r="B528" s="118" t="s">
        <v>73</v>
      </c>
      <c r="C528" s="118" t="s">
        <v>765</v>
      </c>
      <c r="D528" s="119">
        <v>44710</v>
      </c>
      <c r="E528" s="118" t="s">
        <v>338</v>
      </c>
      <c r="F528" s="123">
        <v>3533.6675000000005</v>
      </c>
      <c r="G528" s="123">
        <v>1080.632262996942</v>
      </c>
      <c r="H528" s="118" t="s">
        <v>339</v>
      </c>
      <c r="I528" s="119"/>
      <c r="J528" s="127">
        <f t="shared" si="8"/>
        <v>44592</v>
      </c>
      <c r="K52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28" s="106" t="s">
        <v>321</v>
      </c>
      <c r="M528" s="106" t="s">
        <v>1122</v>
      </c>
      <c r="N528" s="106" t="s">
        <v>4</v>
      </c>
      <c r="O528" s="118"/>
    </row>
    <row r="529" spans="2:15" s="90" customFormat="1" x14ac:dyDescent="0.25">
      <c r="B529" s="118" t="s">
        <v>73</v>
      </c>
      <c r="C529" s="118" t="s">
        <v>766</v>
      </c>
      <c r="D529" s="119">
        <v>44650</v>
      </c>
      <c r="E529" s="118" t="s">
        <v>338</v>
      </c>
      <c r="F529" s="123">
        <v>8128.5325000000003</v>
      </c>
      <c r="G529" s="123">
        <v>2485.7897553516818</v>
      </c>
      <c r="H529" s="118" t="s">
        <v>339</v>
      </c>
      <c r="I529" s="119"/>
      <c r="J529" s="127">
        <f t="shared" si="8"/>
        <v>44592</v>
      </c>
      <c r="K52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29" s="106" t="s">
        <v>321</v>
      </c>
      <c r="M529" s="106" t="s">
        <v>1122</v>
      </c>
      <c r="N529" s="106" t="s">
        <v>4</v>
      </c>
      <c r="O529" s="118"/>
    </row>
    <row r="530" spans="2:15" s="90" customFormat="1" x14ac:dyDescent="0.25">
      <c r="B530" s="118" t="s">
        <v>73</v>
      </c>
      <c r="C530" s="118" t="s">
        <v>767</v>
      </c>
      <c r="D530" s="119">
        <v>44710</v>
      </c>
      <c r="E530" s="118" t="s">
        <v>338</v>
      </c>
      <c r="F530" s="123">
        <v>3343.4775000000004</v>
      </c>
      <c r="G530" s="123">
        <v>1022.4701834862386</v>
      </c>
      <c r="H530" s="118" t="s">
        <v>339</v>
      </c>
      <c r="I530" s="119"/>
      <c r="J530" s="127">
        <f t="shared" si="8"/>
        <v>44592</v>
      </c>
      <c r="K53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30" s="106" t="s">
        <v>321</v>
      </c>
      <c r="M530" s="106" t="s">
        <v>1122</v>
      </c>
      <c r="N530" s="106" t="s">
        <v>4</v>
      </c>
      <c r="O530" s="118"/>
    </row>
    <row r="531" spans="2:15" s="90" customFormat="1" x14ac:dyDescent="0.25">
      <c r="B531" s="118" t="s">
        <v>73</v>
      </c>
      <c r="C531" s="118" t="s">
        <v>768</v>
      </c>
      <c r="D531" s="119">
        <v>44710</v>
      </c>
      <c r="E531" s="118" t="s">
        <v>338</v>
      </c>
      <c r="F531" s="123">
        <v>3284.4349999999999</v>
      </c>
      <c r="G531" s="123">
        <v>1004.414373088685</v>
      </c>
      <c r="H531" s="118" t="s">
        <v>339</v>
      </c>
      <c r="I531" s="119"/>
      <c r="J531" s="127">
        <f t="shared" si="8"/>
        <v>44592</v>
      </c>
      <c r="K53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31" s="106" t="s">
        <v>321</v>
      </c>
      <c r="M531" s="106" t="s">
        <v>1122</v>
      </c>
      <c r="N531" s="106" t="s">
        <v>4</v>
      </c>
      <c r="O531" s="118"/>
    </row>
    <row r="532" spans="2:15" s="90" customFormat="1" x14ac:dyDescent="0.25">
      <c r="B532" s="118" t="s">
        <v>73</v>
      </c>
      <c r="C532" s="118" t="s">
        <v>769</v>
      </c>
      <c r="D532" s="119">
        <v>44680</v>
      </c>
      <c r="E532" s="118" t="s">
        <v>338</v>
      </c>
      <c r="F532" s="123">
        <v>503.69</v>
      </c>
      <c r="G532" s="123">
        <v>154.03363914373088</v>
      </c>
      <c r="H532" s="118" t="s">
        <v>339</v>
      </c>
      <c r="I532" s="119"/>
      <c r="J532" s="127">
        <f t="shared" si="8"/>
        <v>44592</v>
      </c>
      <c r="K53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32" s="106" t="s">
        <v>321</v>
      </c>
      <c r="M532" s="106" t="s">
        <v>1122</v>
      </c>
      <c r="N532" s="106" t="s">
        <v>4</v>
      </c>
      <c r="O532" s="118"/>
    </row>
    <row r="533" spans="2:15" s="90" customFormat="1" x14ac:dyDescent="0.25">
      <c r="B533" s="118" t="s">
        <v>73</v>
      </c>
      <c r="C533" s="118" t="s">
        <v>436</v>
      </c>
      <c r="D533" s="119">
        <v>44710</v>
      </c>
      <c r="E533" s="118" t="s">
        <v>338</v>
      </c>
      <c r="F533" s="123">
        <v>8993.7925000000014</v>
      </c>
      <c r="G533" s="123">
        <v>2750.3952599388385</v>
      </c>
      <c r="H533" s="118" t="s">
        <v>339</v>
      </c>
      <c r="I533" s="119"/>
      <c r="J533" s="127">
        <f t="shared" si="8"/>
        <v>44592</v>
      </c>
      <c r="K53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33" s="106" t="s">
        <v>321</v>
      </c>
      <c r="M533" s="106" t="s">
        <v>1122</v>
      </c>
      <c r="N533" s="106" t="s">
        <v>4</v>
      </c>
      <c r="O533" s="118"/>
    </row>
    <row r="534" spans="2:15" x14ac:dyDescent="0.25">
      <c r="B534" s="118" t="s">
        <v>73</v>
      </c>
      <c r="C534" s="118" t="s">
        <v>770</v>
      </c>
      <c r="D534" s="119">
        <v>44680</v>
      </c>
      <c r="E534" s="118" t="s">
        <v>338</v>
      </c>
      <c r="F534" s="123">
        <v>6791.4550000000008</v>
      </c>
      <c r="G534" s="123">
        <v>2076.8975535168197</v>
      </c>
      <c r="H534" s="118" t="s">
        <v>339</v>
      </c>
      <c r="I534" s="119"/>
      <c r="J534" s="127">
        <f t="shared" si="8"/>
        <v>44592</v>
      </c>
      <c r="K53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34" s="106" t="s">
        <v>321</v>
      </c>
      <c r="M534" s="106" t="s">
        <v>1122</v>
      </c>
      <c r="N534" s="106" t="s">
        <v>4</v>
      </c>
      <c r="O534" s="118"/>
    </row>
    <row r="535" spans="2:15" x14ac:dyDescent="0.25">
      <c r="B535" s="118" t="s">
        <v>73</v>
      </c>
      <c r="C535" s="118" t="s">
        <v>375</v>
      </c>
      <c r="D535" s="119">
        <v>44650</v>
      </c>
      <c r="E535" s="118" t="s">
        <v>338</v>
      </c>
      <c r="F535" s="123">
        <v>2017.3725000000002</v>
      </c>
      <c r="G535" s="123">
        <v>616.93348623853217</v>
      </c>
      <c r="H535" s="118" t="s">
        <v>339</v>
      </c>
      <c r="I535" s="119"/>
      <c r="J535" s="127">
        <f t="shared" si="8"/>
        <v>44592</v>
      </c>
      <c r="K53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35" s="106" t="s">
        <v>321</v>
      </c>
      <c r="M535" s="106" t="s">
        <v>1122</v>
      </c>
      <c r="N535" s="106" t="s">
        <v>4</v>
      </c>
      <c r="O535" s="118"/>
    </row>
    <row r="536" spans="2:15" x14ac:dyDescent="0.25">
      <c r="B536" s="118" t="s">
        <v>73</v>
      </c>
      <c r="C536" s="118" t="s">
        <v>771</v>
      </c>
      <c r="D536" s="119">
        <v>44710</v>
      </c>
      <c r="E536" s="118" t="s">
        <v>338</v>
      </c>
      <c r="F536" s="123">
        <v>3178.8900000000003</v>
      </c>
      <c r="G536" s="123">
        <v>972.13761467889913</v>
      </c>
      <c r="H536" s="118" t="s">
        <v>339</v>
      </c>
      <c r="I536" s="119"/>
      <c r="J536" s="127">
        <f t="shared" si="8"/>
        <v>44592</v>
      </c>
      <c r="K53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36" s="106" t="s">
        <v>321</v>
      </c>
      <c r="M536" s="106" t="s">
        <v>1122</v>
      </c>
      <c r="N536" s="106" t="s">
        <v>4</v>
      </c>
      <c r="O536" s="118"/>
    </row>
    <row r="537" spans="2:15" x14ac:dyDescent="0.25">
      <c r="B537" s="118" t="s">
        <v>73</v>
      </c>
      <c r="C537" s="118" t="s">
        <v>772</v>
      </c>
      <c r="D537" s="119">
        <v>44740</v>
      </c>
      <c r="E537" s="118" t="s">
        <v>338</v>
      </c>
      <c r="F537" s="123">
        <v>5251.125</v>
      </c>
      <c r="G537" s="123">
        <v>1605.8486238532109</v>
      </c>
      <c r="H537" s="118" t="s">
        <v>339</v>
      </c>
      <c r="I537" s="119"/>
      <c r="J537" s="127">
        <f t="shared" si="8"/>
        <v>44592</v>
      </c>
      <c r="K53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37" s="106" t="s">
        <v>321</v>
      </c>
      <c r="M537" s="106" t="s">
        <v>1122</v>
      </c>
      <c r="N537" s="106" t="s">
        <v>4</v>
      </c>
      <c r="O537" s="118"/>
    </row>
    <row r="538" spans="2:15" x14ac:dyDescent="0.25">
      <c r="B538" s="118" t="s">
        <v>73</v>
      </c>
      <c r="C538" s="118" t="s">
        <v>773</v>
      </c>
      <c r="D538" s="119">
        <v>44740</v>
      </c>
      <c r="E538" s="118" t="s">
        <v>338</v>
      </c>
      <c r="F538" s="123">
        <v>3555.4365000000003</v>
      </c>
      <c r="G538" s="123">
        <v>1087.2894495412845</v>
      </c>
      <c r="H538" s="118" t="s">
        <v>339</v>
      </c>
      <c r="I538" s="119"/>
      <c r="J538" s="127">
        <f t="shared" si="8"/>
        <v>44592</v>
      </c>
      <c r="K53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38" s="106" t="s">
        <v>321</v>
      </c>
      <c r="M538" s="106" t="s">
        <v>1122</v>
      </c>
      <c r="N538" s="106" t="s">
        <v>4</v>
      </c>
      <c r="O538" s="118"/>
    </row>
    <row r="539" spans="2:15" x14ac:dyDescent="0.25">
      <c r="B539" s="118" t="s">
        <v>73</v>
      </c>
      <c r="C539" s="118" t="s">
        <v>437</v>
      </c>
      <c r="D539" s="119">
        <v>44620</v>
      </c>
      <c r="E539" s="118" t="s">
        <v>338</v>
      </c>
      <c r="F539" s="123">
        <v>2704.9825000000001</v>
      </c>
      <c r="G539" s="123">
        <v>827.2117737003058</v>
      </c>
      <c r="H539" s="118" t="s">
        <v>339</v>
      </c>
      <c r="I539" s="119"/>
      <c r="J539" s="127">
        <f t="shared" si="8"/>
        <v>44592</v>
      </c>
      <c r="K53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539" s="106" t="s">
        <v>321</v>
      </c>
      <c r="M539" s="106" t="s">
        <v>1122</v>
      </c>
      <c r="N539" s="106" t="s">
        <v>4</v>
      </c>
      <c r="O539" s="118"/>
    </row>
    <row r="540" spans="2:15" x14ac:dyDescent="0.25">
      <c r="B540" s="118" t="s">
        <v>73</v>
      </c>
      <c r="C540" s="118" t="s">
        <v>774</v>
      </c>
      <c r="D540" s="119">
        <v>44710</v>
      </c>
      <c r="E540" s="118" t="s">
        <v>338</v>
      </c>
      <c r="F540" s="123">
        <v>4951.2100000000009</v>
      </c>
      <c r="G540" s="123">
        <v>1514.1314984709484</v>
      </c>
      <c r="H540" s="118" t="s">
        <v>339</v>
      </c>
      <c r="I540" s="119"/>
      <c r="J540" s="127">
        <f t="shared" si="8"/>
        <v>44592</v>
      </c>
      <c r="K54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40" s="106" t="s">
        <v>321</v>
      </c>
      <c r="M540" s="106" t="s">
        <v>1122</v>
      </c>
      <c r="N540" s="106" t="s">
        <v>4</v>
      </c>
      <c r="O540" s="118"/>
    </row>
    <row r="541" spans="2:15" x14ac:dyDescent="0.25">
      <c r="B541" s="118" t="s">
        <v>73</v>
      </c>
      <c r="C541" s="118" t="s">
        <v>775</v>
      </c>
      <c r="D541" s="119">
        <v>44680</v>
      </c>
      <c r="E541" s="118" t="s">
        <v>338</v>
      </c>
      <c r="F541" s="123">
        <v>726.00000000000011</v>
      </c>
      <c r="G541" s="123">
        <v>222.01834862385326</v>
      </c>
      <c r="H541" s="118" t="s">
        <v>339</v>
      </c>
      <c r="I541" s="119"/>
      <c r="J541" s="127">
        <f t="shared" si="8"/>
        <v>44592</v>
      </c>
      <c r="K54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41" s="106" t="s">
        <v>321</v>
      </c>
      <c r="M541" s="106" t="s">
        <v>1122</v>
      </c>
      <c r="N541" s="106" t="s">
        <v>4</v>
      </c>
      <c r="O541" s="118"/>
    </row>
    <row r="542" spans="2:15" x14ac:dyDescent="0.25">
      <c r="B542" s="118" t="s">
        <v>73</v>
      </c>
      <c r="C542" s="118" t="s">
        <v>776</v>
      </c>
      <c r="D542" s="119">
        <v>44680</v>
      </c>
      <c r="E542" s="118" t="s">
        <v>338</v>
      </c>
      <c r="F542" s="123">
        <v>287.10000000000002</v>
      </c>
      <c r="G542" s="123">
        <v>87.798165137614689</v>
      </c>
      <c r="H542" s="118" t="s">
        <v>339</v>
      </c>
      <c r="I542" s="119"/>
      <c r="J542" s="127">
        <f t="shared" si="8"/>
        <v>44592</v>
      </c>
      <c r="K54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42" s="106" t="s">
        <v>321</v>
      </c>
      <c r="M542" s="106" t="s">
        <v>1122</v>
      </c>
      <c r="N542" s="106" t="s">
        <v>4</v>
      </c>
      <c r="O542" s="118"/>
    </row>
    <row r="543" spans="2:15" x14ac:dyDescent="0.25">
      <c r="B543" s="118" t="s">
        <v>73</v>
      </c>
      <c r="C543" s="118" t="s">
        <v>777</v>
      </c>
      <c r="D543" s="119">
        <v>44620</v>
      </c>
      <c r="E543" s="118" t="s">
        <v>338</v>
      </c>
      <c r="F543" s="123">
        <v>499.95000000000005</v>
      </c>
      <c r="G543" s="123">
        <v>152.88990825688074</v>
      </c>
      <c r="H543" s="118" t="s">
        <v>339</v>
      </c>
      <c r="I543" s="119"/>
      <c r="J543" s="127">
        <f t="shared" si="8"/>
        <v>44592</v>
      </c>
      <c r="K54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543" s="106" t="s">
        <v>321</v>
      </c>
      <c r="M543" s="106" t="s">
        <v>1122</v>
      </c>
      <c r="N543" s="106" t="s">
        <v>4</v>
      </c>
      <c r="O543" s="118"/>
    </row>
    <row r="544" spans="2:15" x14ac:dyDescent="0.25">
      <c r="B544" s="118" t="s">
        <v>73</v>
      </c>
      <c r="C544" s="118" t="s">
        <v>376</v>
      </c>
      <c r="D544" s="119">
        <v>44620</v>
      </c>
      <c r="E544" s="118" t="s">
        <v>338</v>
      </c>
      <c r="F544" s="123">
        <v>110.34430000000002</v>
      </c>
      <c r="G544" s="123">
        <v>33.744434250764535</v>
      </c>
      <c r="H544" s="118" t="s">
        <v>339</v>
      </c>
      <c r="I544" s="119"/>
      <c r="J544" s="127">
        <f t="shared" si="8"/>
        <v>44592</v>
      </c>
      <c r="K54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544" s="106" t="s">
        <v>321</v>
      </c>
      <c r="M544" s="106" t="s">
        <v>1122</v>
      </c>
      <c r="N544" s="106" t="s">
        <v>4</v>
      </c>
      <c r="O544" s="118"/>
    </row>
    <row r="545" spans="2:15" x14ac:dyDescent="0.25">
      <c r="B545" s="118" t="s">
        <v>73</v>
      </c>
      <c r="C545" s="118" t="s">
        <v>376</v>
      </c>
      <c r="D545" s="119">
        <v>44620</v>
      </c>
      <c r="E545" s="118" t="s">
        <v>338</v>
      </c>
      <c r="F545" s="123">
        <v>493.80869999999999</v>
      </c>
      <c r="G545" s="123">
        <v>151.01183486238531</v>
      </c>
      <c r="H545" s="118" t="s">
        <v>339</v>
      </c>
      <c r="I545" s="119"/>
      <c r="J545" s="127">
        <f t="shared" si="8"/>
        <v>44592</v>
      </c>
      <c r="K54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545" s="106" t="s">
        <v>321</v>
      </c>
      <c r="M545" s="106" t="s">
        <v>1122</v>
      </c>
      <c r="N545" s="106" t="s">
        <v>4</v>
      </c>
      <c r="O545" s="118"/>
    </row>
    <row r="546" spans="2:15" x14ac:dyDescent="0.25">
      <c r="B546" s="118" t="s">
        <v>73</v>
      </c>
      <c r="C546" s="118" t="s">
        <v>778</v>
      </c>
      <c r="D546" s="119">
        <v>44710</v>
      </c>
      <c r="E546" s="118" t="s">
        <v>338</v>
      </c>
      <c r="F546" s="123">
        <v>3705.1443000000004</v>
      </c>
      <c r="G546" s="123">
        <v>1133.071651376147</v>
      </c>
      <c r="H546" s="118" t="s">
        <v>339</v>
      </c>
      <c r="I546" s="119"/>
      <c r="J546" s="127">
        <f t="shared" si="8"/>
        <v>44592</v>
      </c>
      <c r="K54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46" s="106" t="s">
        <v>321</v>
      </c>
      <c r="M546" s="106" t="s">
        <v>1122</v>
      </c>
      <c r="N546" s="106" t="s">
        <v>4</v>
      </c>
      <c r="O546" s="118"/>
    </row>
    <row r="547" spans="2:15" x14ac:dyDescent="0.25">
      <c r="B547" s="118" t="s">
        <v>73</v>
      </c>
      <c r="C547" s="118" t="s">
        <v>779</v>
      </c>
      <c r="D547" s="119">
        <v>44710</v>
      </c>
      <c r="E547" s="118" t="s">
        <v>338</v>
      </c>
      <c r="F547" s="123">
        <v>912.93180000000007</v>
      </c>
      <c r="G547" s="123">
        <v>279.18403669724773</v>
      </c>
      <c r="H547" s="118" t="s">
        <v>339</v>
      </c>
      <c r="I547" s="119"/>
      <c r="J547" s="127">
        <f t="shared" si="8"/>
        <v>44592</v>
      </c>
      <c r="K54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47" s="106" t="s">
        <v>321</v>
      </c>
      <c r="M547" s="106" t="s">
        <v>1122</v>
      </c>
      <c r="N547" s="106" t="s">
        <v>4</v>
      </c>
      <c r="O547" s="118"/>
    </row>
    <row r="548" spans="2:15" x14ac:dyDescent="0.25">
      <c r="B548" s="118" t="s">
        <v>73</v>
      </c>
      <c r="C548" s="118" t="s">
        <v>780</v>
      </c>
      <c r="D548" s="119">
        <v>44710</v>
      </c>
      <c r="E548" s="118" t="s">
        <v>338</v>
      </c>
      <c r="F548" s="123">
        <v>1017.3625000000001</v>
      </c>
      <c r="G548" s="123">
        <v>311.12003058103977</v>
      </c>
      <c r="H548" s="118" t="s">
        <v>339</v>
      </c>
      <c r="I548" s="119"/>
      <c r="J548" s="127">
        <f t="shared" si="8"/>
        <v>44592</v>
      </c>
      <c r="K54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48" s="106" t="s">
        <v>321</v>
      </c>
      <c r="M548" s="106" t="s">
        <v>1122</v>
      </c>
      <c r="N548" s="106" t="s">
        <v>4</v>
      </c>
      <c r="O548" s="118"/>
    </row>
    <row r="549" spans="2:15" x14ac:dyDescent="0.25">
      <c r="B549" s="118" t="s">
        <v>73</v>
      </c>
      <c r="C549" s="118" t="s">
        <v>781</v>
      </c>
      <c r="D549" s="119">
        <v>44710</v>
      </c>
      <c r="E549" s="118" t="s">
        <v>338</v>
      </c>
      <c r="F549" s="123">
        <v>175.17500000000001</v>
      </c>
      <c r="G549" s="123">
        <v>53.570336391437309</v>
      </c>
      <c r="H549" s="118" t="s">
        <v>339</v>
      </c>
      <c r="I549" s="119"/>
      <c r="J549" s="127">
        <f t="shared" si="8"/>
        <v>44592</v>
      </c>
      <c r="K54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49" s="106" t="s">
        <v>321</v>
      </c>
      <c r="M549" s="106" t="s">
        <v>1122</v>
      </c>
      <c r="N549" s="106" t="s">
        <v>4</v>
      </c>
      <c r="O549" s="118"/>
    </row>
    <row r="550" spans="2:15" x14ac:dyDescent="0.25">
      <c r="B550" s="118" t="s">
        <v>73</v>
      </c>
      <c r="C550" s="118" t="s">
        <v>782</v>
      </c>
      <c r="D550" s="119">
        <v>44710</v>
      </c>
      <c r="E550" s="118" t="s">
        <v>338</v>
      </c>
      <c r="F550" s="123">
        <v>175.17500000000001</v>
      </c>
      <c r="G550" s="123">
        <v>53.570336391437309</v>
      </c>
      <c r="H550" s="118" t="s">
        <v>339</v>
      </c>
      <c r="I550" s="119"/>
      <c r="J550" s="127">
        <f t="shared" si="8"/>
        <v>44592</v>
      </c>
      <c r="K55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50" s="106" t="s">
        <v>321</v>
      </c>
      <c r="M550" s="106" t="s">
        <v>1122</v>
      </c>
      <c r="N550" s="106" t="s">
        <v>4</v>
      </c>
      <c r="O550" s="118"/>
    </row>
    <row r="551" spans="2:15" x14ac:dyDescent="0.25">
      <c r="B551" s="118" t="s">
        <v>73</v>
      </c>
      <c r="C551" s="118" t="s">
        <v>783</v>
      </c>
      <c r="D551" s="119">
        <v>44680</v>
      </c>
      <c r="E551" s="118" t="s">
        <v>338</v>
      </c>
      <c r="F551" s="123">
        <v>1664.9325000000001</v>
      </c>
      <c r="G551" s="123">
        <v>509.15366972477068</v>
      </c>
      <c r="H551" s="118" t="s">
        <v>339</v>
      </c>
      <c r="I551" s="119"/>
      <c r="J551" s="127">
        <f t="shared" si="8"/>
        <v>44592</v>
      </c>
      <c r="K55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51" s="106" t="s">
        <v>321</v>
      </c>
      <c r="M551" s="106" t="s">
        <v>1122</v>
      </c>
      <c r="N551" s="106" t="s">
        <v>4</v>
      </c>
      <c r="O551" s="118"/>
    </row>
    <row r="552" spans="2:15" x14ac:dyDescent="0.25">
      <c r="B552" s="118" t="s">
        <v>73</v>
      </c>
      <c r="C552" s="118" t="s">
        <v>784</v>
      </c>
      <c r="D552" s="119">
        <v>44710</v>
      </c>
      <c r="E552" s="118" t="s">
        <v>338</v>
      </c>
      <c r="F552" s="123">
        <v>3496.5337000000004</v>
      </c>
      <c r="G552" s="123">
        <v>1069.2763608562693</v>
      </c>
      <c r="H552" s="118" t="s">
        <v>339</v>
      </c>
      <c r="I552" s="119"/>
      <c r="J552" s="127">
        <f t="shared" si="8"/>
        <v>44592</v>
      </c>
      <c r="K55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52" s="106" t="s">
        <v>321</v>
      </c>
      <c r="M552" s="106" t="s">
        <v>1122</v>
      </c>
      <c r="N552" s="106" t="s">
        <v>4</v>
      </c>
      <c r="O552" s="118"/>
    </row>
    <row r="553" spans="2:15" x14ac:dyDescent="0.25">
      <c r="B553" s="118" t="s">
        <v>73</v>
      </c>
      <c r="C553" s="118" t="s">
        <v>785</v>
      </c>
      <c r="D553" s="119">
        <v>44710</v>
      </c>
      <c r="E553" s="118" t="s">
        <v>338</v>
      </c>
      <c r="F553" s="123">
        <v>1863.7850000000001</v>
      </c>
      <c r="G553" s="123">
        <v>569.9648318042814</v>
      </c>
      <c r="H553" s="118" t="s">
        <v>339</v>
      </c>
      <c r="I553" s="119"/>
      <c r="J553" s="127">
        <f t="shared" si="8"/>
        <v>44592</v>
      </c>
      <c r="K55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53" s="106" t="s">
        <v>321</v>
      </c>
      <c r="M553" s="106" t="s">
        <v>1122</v>
      </c>
      <c r="N553" s="106" t="s">
        <v>4</v>
      </c>
      <c r="O553" s="118"/>
    </row>
    <row r="554" spans="2:15" x14ac:dyDescent="0.25">
      <c r="B554" s="118" t="s">
        <v>73</v>
      </c>
      <c r="C554" s="118" t="s">
        <v>786</v>
      </c>
      <c r="D554" s="119">
        <v>44650</v>
      </c>
      <c r="E554" s="118" t="s">
        <v>338</v>
      </c>
      <c r="F554" s="123">
        <v>532.125</v>
      </c>
      <c r="G554" s="123">
        <v>162.72935779816513</v>
      </c>
      <c r="H554" s="118" t="s">
        <v>339</v>
      </c>
      <c r="I554" s="119"/>
      <c r="J554" s="127">
        <f t="shared" si="8"/>
        <v>44592</v>
      </c>
      <c r="K55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54" s="106" t="s">
        <v>321</v>
      </c>
      <c r="M554" s="106" t="s">
        <v>1122</v>
      </c>
      <c r="N554" s="106" t="s">
        <v>4</v>
      </c>
      <c r="O554" s="118"/>
    </row>
    <row r="555" spans="2:15" x14ac:dyDescent="0.25">
      <c r="B555" s="118" t="s">
        <v>73</v>
      </c>
      <c r="C555" s="118" t="s">
        <v>787</v>
      </c>
      <c r="D555" s="119">
        <v>44740</v>
      </c>
      <c r="E555" s="118" t="s">
        <v>338</v>
      </c>
      <c r="F555" s="123">
        <v>3354.9285</v>
      </c>
      <c r="G555" s="123">
        <v>1025.9720183486238</v>
      </c>
      <c r="H555" s="118" t="s">
        <v>339</v>
      </c>
      <c r="I555" s="119"/>
      <c r="J555" s="127">
        <f t="shared" si="8"/>
        <v>44592</v>
      </c>
      <c r="K55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55" s="106" t="s">
        <v>321</v>
      </c>
      <c r="M555" s="106" t="s">
        <v>1122</v>
      </c>
      <c r="N555" s="106" t="s">
        <v>4</v>
      </c>
      <c r="O555" s="118"/>
    </row>
    <row r="556" spans="2:15" x14ac:dyDescent="0.25">
      <c r="B556" s="118" t="s">
        <v>73</v>
      </c>
      <c r="C556" s="118" t="s">
        <v>485</v>
      </c>
      <c r="D556" s="119">
        <v>44710</v>
      </c>
      <c r="E556" s="118" t="s">
        <v>338</v>
      </c>
      <c r="F556" s="123">
        <v>1905.1285</v>
      </c>
      <c r="G556" s="123">
        <v>582.60810397553519</v>
      </c>
      <c r="H556" s="118" t="s">
        <v>339</v>
      </c>
      <c r="I556" s="119"/>
      <c r="J556" s="127">
        <f t="shared" si="8"/>
        <v>44592</v>
      </c>
      <c r="K55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56" s="106" t="s">
        <v>321</v>
      </c>
      <c r="M556" s="106" t="s">
        <v>1122</v>
      </c>
      <c r="N556" s="106" t="s">
        <v>4</v>
      </c>
      <c r="O556" s="118"/>
    </row>
    <row r="557" spans="2:15" x14ac:dyDescent="0.25">
      <c r="B557" s="118" t="s">
        <v>73</v>
      </c>
      <c r="C557" s="118" t="s">
        <v>788</v>
      </c>
      <c r="D557" s="119">
        <v>44710</v>
      </c>
      <c r="E557" s="118" t="s">
        <v>338</v>
      </c>
      <c r="F557" s="123">
        <v>622.98500000000013</v>
      </c>
      <c r="G557" s="123">
        <v>190.51529051987771</v>
      </c>
      <c r="H557" s="118" t="s">
        <v>339</v>
      </c>
      <c r="I557" s="119"/>
      <c r="J557" s="127">
        <f t="shared" si="8"/>
        <v>44592</v>
      </c>
      <c r="K55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57" s="106" t="s">
        <v>321</v>
      </c>
      <c r="M557" s="106" t="s">
        <v>1122</v>
      </c>
      <c r="N557" s="106" t="s">
        <v>4</v>
      </c>
      <c r="O557" s="118"/>
    </row>
    <row r="558" spans="2:15" x14ac:dyDescent="0.25">
      <c r="B558" s="118" t="s">
        <v>73</v>
      </c>
      <c r="C558" s="118" t="s">
        <v>789</v>
      </c>
      <c r="D558" s="119">
        <v>44740</v>
      </c>
      <c r="E558" s="118" t="s">
        <v>338</v>
      </c>
      <c r="F558" s="123">
        <v>1643.4495000000002</v>
      </c>
      <c r="G558" s="123">
        <v>502.58394495412847</v>
      </c>
      <c r="H558" s="118" t="s">
        <v>339</v>
      </c>
      <c r="I558" s="119"/>
      <c r="J558" s="127">
        <f t="shared" si="8"/>
        <v>44592</v>
      </c>
      <c r="K55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58" s="106" t="s">
        <v>321</v>
      </c>
      <c r="M558" s="106" t="s">
        <v>1122</v>
      </c>
      <c r="N558" s="106" t="s">
        <v>4</v>
      </c>
      <c r="O558" s="118"/>
    </row>
    <row r="559" spans="2:15" x14ac:dyDescent="0.25">
      <c r="B559" s="118" t="s">
        <v>73</v>
      </c>
      <c r="C559" s="118" t="s">
        <v>790</v>
      </c>
      <c r="D559" s="119">
        <v>44710</v>
      </c>
      <c r="E559" s="118" t="s">
        <v>338</v>
      </c>
      <c r="F559" s="123">
        <v>425.83750000000003</v>
      </c>
      <c r="G559" s="123">
        <v>130.22553516819573</v>
      </c>
      <c r="H559" s="118" t="s">
        <v>339</v>
      </c>
      <c r="I559" s="119"/>
      <c r="J559" s="127">
        <f t="shared" si="8"/>
        <v>44592</v>
      </c>
      <c r="K55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59" s="106" t="s">
        <v>321</v>
      </c>
      <c r="M559" s="106" t="s">
        <v>1122</v>
      </c>
      <c r="N559" s="106" t="s">
        <v>4</v>
      </c>
      <c r="O559" s="118"/>
    </row>
    <row r="560" spans="2:15" x14ac:dyDescent="0.25">
      <c r="B560" s="118" t="s">
        <v>73</v>
      </c>
      <c r="C560" s="118" t="s">
        <v>791</v>
      </c>
      <c r="D560" s="119">
        <v>44680</v>
      </c>
      <c r="E560" s="118" t="s">
        <v>338</v>
      </c>
      <c r="F560" s="123">
        <v>4028.9975000000004</v>
      </c>
      <c r="G560" s="123">
        <v>1232.1093272171256</v>
      </c>
      <c r="H560" s="118" t="s">
        <v>339</v>
      </c>
      <c r="I560" s="119"/>
      <c r="J560" s="127">
        <f t="shared" si="8"/>
        <v>44592</v>
      </c>
      <c r="K56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60" s="106" t="s">
        <v>321</v>
      </c>
      <c r="M560" s="106" t="s">
        <v>1122</v>
      </c>
      <c r="N560" s="106" t="s">
        <v>4</v>
      </c>
      <c r="O560" s="118"/>
    </row>
    <row r="561" spans="2:15" x14ac:dyDescent="0.25">
      <c r="B561" s="118" t="s">
        <v>73</v>
      </c>
      <c r="C561" s="118" t="s">
        <v>377</v>
      </c>
      <c r="D561" s="119">
        <v>44650</v>
      </c>
      <c r="E561" s="118" t="s">
        <v>338</v>
      </c>
      <c r="F561" s="123">
        <v>71431.140000000014</v>
      </c>
      <c r="G561" s="123">
        <v>21844.385321100923</v>
      </c>
      <c r="H561" s="118" t="s">
        <v>339</v>
      </c>
      <c r="I561" s="119"/>
      <c r="J561" s="127">
        <f t="shared" si="8"/>
        <v>44592</v>
      </c>
      <c r="K56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61" s="106" t="s">
        <v>321</v>
      </c>
      <c r="M561" s="106" t="s">
        <v>1122</v>
      </c>
      <c r="N561" s="106" t="s">
        <v>4</v>
      </c>
      <c r="O561" s="118"/>
    </row>
    <row r="562" spans="2:15" x14ac:dyDescent="0.25">
      <c r="B562" s="118" t="s">
        <v>73</v>
      </c>
      <c r="C562" s="118" t="s">
        <v>792</v>
      </c>
      <c r="D562" s="119">
        <v>44710</v>
      </c>
      <c r="E562" s="118" t="s">
        <v>338</v>
      </c>
      <c r="F562" s="123">
        <v>5930.8975000000009</v>
      </c>
      <c r="G562" s="123">
        <v>1813.7301223241593</v>
      </c>
      <c r="H562" s="118" t="s">
        <v>339</v>
      </c>
      <c r="I562" s="119"/>
      <c r="J562" s="127">
        <f t="shared" si="8"/>
        <v>44592</v>
      </c>
      <c r="K56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62" s="106" t="s">
        <v>321</v>
      </c>
      <c r="M562" s="106" t="s">
        <v>1122</v>
      </c>
      <c r="N562" s="106" t="s">
        <v>4</v>
      </c>
      <c r="O562" s="118"/>
    </row>
    <row r="563" spans="2:15" x14ac:dyDescent="0.25">
      <c r="B563" s="118" t="s">
        <v>73</v>
      </c>
      <c r="C563" s="118" t="s">
        <v>793</v>
      </c>
      <c r="D563" s="119">
        <v>44725</v>
      </c>
      <c r="E563" s="118" t="s">
        <v>338</v>
      </c>
      <c r="F563" s="123">
        <v>667.23250000000007</v>
      </c>
      <c r="G563" s="123">
        <v>204.04663608562694</v>
      </c>
      <c r="H563" s="118" t="s">
        <v>339</v>
      </c>
      <c r="I563" s="119"/>
      <c r="J563" s="127">
        <f t="shared" si="8"/>
        <v>44592</v>
      </c>
      <c r="K56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63" s="106" t="s">
        <v>321</v>
      </c>
      <c r="M563" s="106" t="s">
        <v>1122</v>
      </c>
      <c r="N563" s="106" t="s">
        <v>4</v>
      </c>
      <c r="O563" s="118"/>
    </row>
    <row r="564" spans="2:15" s="90" customFormat="1" x14ac:dyDescent="0.25">
      <c r="B564" s="118" t="s">
        <v>73</v>
      </c>
      <c r="C564" s="118" t="s">
        <v>794</v>
      </c>
      <c r="D564" s="119">
        <v>44755</v>
      </c>
      <c r="E564" s="118" t="s">
        <v>338</v>
      </c>
      <c r="F564" s="123">
        <v>13843.236000000001</v>
      </c>
      <c r="G564" s="123">
        <v>4233.4055045871564</v>
      </c>
      <c r="H564" s="118" t="s">
        <v>339</v>
      </c>
      <c r="I564" s="119"/>
      <c r="J564" s="127">
        <f t="shared" si="8"/>
        <v>44592</v>
      </c>
      <c r="K56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64" s="106" t="s">
        <v>321</v>
      </c>
      <c r="M564" s="106" t="s">
        <v>1122</v>
      </c>
      <c r="N564" s="106" t="s">
        <v>4</v>
      </c>
      <c r="O564" s="118"/>
    </row>
    <row r="565" spans="2:15" s="90" customFormat="1" x14ac:dyDescent="0.25">
      <c r="B565" s="118" t="s">
        <v>73</v>
      </c>
      <c r="C565" s="118" t="s">
        <v>795</v>
      </c>
      <c r="D565" s="119">
        <v>44710</v>
      </c>
      <c r="E565" s="118" t="s">
        <v>338</v>
      </c>
      <c r="F565" s="123">
        <v>4468.8600000000006</v>
      </c>
      <c r="G565" s="123">
        <v>1366.6238532110094</v>
      </c>
      <c r="H565" s="118" t="s">
        <v>339</v>
      </c>
      <c r="I565" s="119"/>
      <c r="J565" s="127">
        <f t="shared" si="8"/>
        <v>44592</v>
      </c>
      <c r="K56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65" s="106" t="s">
        <v>321</v>
      </c>
      <c r="M565" s="106" t="s">
        <v>1122</v>
      </c>
      <c r="N565" s="106" t="s">
        <v>4</v>
      </c>
      <c r="O565" s="118"/>
    </row>
    <row r="566" spans="2:15" s="90" customFormat="1" x14ac:dyDescent="0.25">
      <c r="B566" s="118" t="s">
        <v>73</v>
      </c>
      <c r="C566" s="118" t="s">
        <v>796</v>
      </c>
      <c r="D566" s="119">
        <v>44710</v>
      </c>
      <c r="E566" s="118" t="s">
        <v>338</v>
      </c>
      <c r="F566" s="123">
        <v>8274.9150000000009</v>
      </c>
      <c r="G566" s="123">
        <v>2530.5550458715597</v>
      </c>
      <c r="H566" s="118" t="s">
        <v>339</v>
      </c>
      <c r="I566" s="119"/>
      <c r="J566" s="127">
        <f t="shared" si="8"/>
        <v>44592</v>
      </c>
      <c r="K56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66" s="106" t="s">
        <v>321</v>
      </c>
      <c r="M566" s="106" t="s">
        <v>1122</v>
      </c>
      <c r="N566" s="106" t="s">
        <v>4</v>
      </c>
      <c r="O566" s="118"/>
    </row>
    <row r="567" spans="2:15" s="90" customFormat="1" x14ac:dyDescent="0.25">
      <c r="B567" s="118" t="s">
        <v>73</v>
      </c>
      <c r="C567" s="118" t="s">
        <v>797</v>
      </c>
      <c r="D567" s="119">
        <v>44710</v>
      </c>
      <c r="E567" s="118" t="s">
        <v>338</v>
      </c>
      <c r="F567" s="123">
        <v>7378.4920000000011</v>
      </c>
      <c r="G567" s="123">
        <v>2256.4195718654437</v>
      </c>
      <c r="H567" s="118" t="s">
        <v>339</v>
      </c>
      <c r="I567" s="119"/>
      <c r="J567" s="127">
        <f t="shared" si="8"/>
        <v>44592</v>
      </c>
      <c r="K56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67" s="106" t="s">
        <v>321</v>
      </c>
      <c r="M567" s="106" t="s">
        <v>1122</v>
      </c>
      <c r="N567" s="106" t="s">
        <v>4</v>
      </c>
      <c r="O567" s="118"/>
    </row>
    <row r="568" spans="2:15" s="90" customFormat="1" x14ac:dyDescent="0.25">
      <c r="B568" s="118" t="s">
        <v>73</v>
      </c>
      <c r="C568" s="118" t="s">
        <v>798</v>
      </c>
      <c r="D568" s="119">
        <v>44710</v>
      </c>
      <c r="E568" s="118" t="s">
        <v>338</v>
      </c>
      <c r="F568" s="123">
        <v>1677.5550000000001</v>
      </c>
      <c r="G568" s="123">
        <v>513.01376146788994</v>
      </c>
      <c r="H568" s="118" t="s">
        <v>339</v>
      </c>
      <c r="I568" s="119"/>
      <c r="J568" s="127">
        <f t="shared" si="8"/>
        <v>44592</v>
      </c>
      <c r="K56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68" s="106" t="s">
        <v>321</v>
      </c>
      <c r="M568" s="106" t="s">
        <v>1122</v>
      </c>
      <c r="N568" s="106" t="s">
        <v>4</v>
      </c>
      <c r="O568" s="118"/>
    </row>
    <row r="569" spans="2:15" x14ac:dyDescent="0.25">
      <c r="B569" s="118" t="s">
        <v>73</v>
      </c>
      <c r="C569" s="118" t="s">
        <v>799</v>
      </c>
      <c r="D569" s="119">
        <v>44740</v>
      </c>
      <c r="E569" s="118" t="s">
        <v>338</v>
      </c>
      <c r="F569" s="123">
        <v>4845.951</v>
      </c>
      <c r="G569" s="123">
        <v>1481.9422018348623</v>
      </c>
      <c r="H569" s="118" t="s">
        <v>339</v>
      </c>
      <c r="I569" s="119"/>
      <c r="J569" s="127">
        <f t="shared" si="8"/>
        <v>44592</v>
      </c>
      <c r="K56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69" s="106" t="s">
        <v>321</v>
      </c>
      <c r="M569" s="106" t="s">
        <v>1122</v>
      </c>
      <c r="N569" s="106" t="s">
        <v>4</v>
      </c>
      <c r="O569" s="118"/>
    </row>
    <row r="570" spans="2:15" x14ac:dyDescent="0.25">
      <c r="B570" s="118" t="s">
        <v>73</v>
      </c>
      <c r="C570" s="118" t="s">
        <v>800</v>
      </c>
      <c r="D570" s="119">
        <v>44710</v>
      </c>
      <c r="E570" s="118" t="s">
        <v>338</v>
      </c>
      <c r="F570" s="123">
        <v>886.68250000000012</v>
      </c>
      <c r="G570" s="123">
        <v>271.15672782874623</v>
      </c>
      <c r="H570" s="118" t="s">
        <v>339</v>
      </c>
      <c r="I570" s="119"/>
      <c r="J570" s="127">
        <f t="shared" si="8"/>
        <v>44592</v>
      </c>
      <c r="K57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70" s="106" t="s">
        <v>321</v>
      </c>
      <c r="M570" s="106" t="s">
        <v>1122</v>
      </c>
      <c r="N570" s="106" t="s">
        <v>4</v>
      </c>
      <c r="O570" s="118"/>
    </row>
    <row r="571" spans="2:15" x14ac:dyDescent="0.25">
      <c r="B571" s="118" t="s">
        <v>73</v>
      </c>
      <c r="C571" s="118" t="s">
        <v>801</v>
      </c>
      <c r="D571" s="119">
        <v>44740</v>
      </c>
      <c r="E571" s="118" t="s">
        <v>338</v>
      </c>
      <c r="F571" s="123">
        <v>1688.1865</v>
      </c>
      <c r="G571" s="123">
        <v>516.26498470948013</v>
      </c>
      <c r="H571" s="118" t="s">
        <v>339</v>
      </c>
      <c r="I571" s="119"/>
      <c r="J571" s="127">
        <f t="shared" si="8"/>
        <v>44592</v>
      </c>
      <c r="K57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71" s="106" t="s">
        <v>321</v>
      </c>
      <c r="M571" s="106" t="s">
        <v>1122</v>
      </c>
      <c r="N571" s="106" t="s">
        <v>4</v>
      </c>
      <c r="O571" s="118"/>
    </row>
    <row r="572" spans="2:15" x14ac:dyDescent="0.25">
      <c r="B572" s="118" t="s">
        <v>73</v>
      </c>
      <c r="C572" s="118" t="s">
        <v>802</v>
      </c>
      <c r="D572" s="119">
        <v>44680</v>
      </c>
      <c r="E572" s="118" t="s">
        <v>338</v>
      </c>
      <c r="F572" s="123">
        <v>3701.8960000000006</v>
      </c>
      <c r="G572" s="123">
        <v>1132.0782874617739</v>
      </c>
      <c r="H572" s="118" t="s">
        <v>339</v>
      </c>
      <c r="I572" s="119"/>
      <c r="J572" s="127">
        <f t="shared" si="8"/>
        <v>44592</v>
      </c>
      <c r="K57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72" s="106" t="s">
        <v>321</v>
      </c>
      <c r="M572" s="106" t="s">
        <v>1122</v>
      </c>
      <c r="N572" s="106" t="s">
        <v>4</v>
      </c>
      <c r="O572" s="118"/>
    </row>
    <row r="573" spans="2:15" s="90" customFormat="1" x14ac:dyDescent="0.25">
      <c r="B573" s="118" t="s">
        <v>73</v>
      </c>
      <c r="C573" s="118" t="s">
        <v>803</v>
      </c>
      <c r="D573" s="119">
        <v>44710</v>
      </c>
      <c r="E573" s="118" t="s">
        <v>338</v>
      </c>
      <c r="F573" s="123">
        <v>384.64800000000002</v>
      </c>
      <c r="G573" s="123">
        <v>117.62935779816515</v>
      </c>
      <c r="H573" s="118" t="s">
        <v>339</v>
      </c>
      <c r="I573" s="119"/>
      <c r="J573" s="127">
        <f t="shared" si="8"/>
        <v>44592</v>
      </c>
      <c r="K57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73" s="106" t="s">
        <v>321</v>
      </c>
      <c r="M573" s="106" t="s">
        <v>1122</v>
      </c>
      <c r="N573" s="106" t="s">
        <v>4</v>
      </c>
      <c r="O573" s="118"/>
    </row>
    <row r="574" spans="2:15" s="90" customFormat="1" x14ac:dyDescent="0.25">
      <c r="B574" s="118" t="s">
        <v>73</v>
      </c>
      <c r="C574" s="118" t="s">
        <v>804</v>
      </c>
      <c r="D574" s="119">
        <v>44710</v>
      </c>
      <c r="E574" s="118" t="s">
        <v>338</v>
      </c>
      <c r="F574" s="123">
        <v>1075.3050000000001</v>
      </c>
      <c r="G574" s="123">
        <v>328.83944954128441</v>
      </c>
      <c r="H574" s="118" t="s">
        <v>339</v>
      </c>
      <c r="I574" s="119"/>
      <c r="J574" s="127">
        <f t="shared" si="8"/>
        <v>44592</v>
      </c>
      <c r="K57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74" s="106" t="s">
        <v>321</v>
      </c>
      <c r="M574" s="106" t="s">
        <v>1122</v>
      </c>
      <c r="N574" s="106" t="s">
        <v>4</v>
      </c>
      <c r="O574" s="118"/>
    </row>
    <row r="575" spans="2:15" s="90" customFormat="1" x14ac:dyDescent="0.25">
      <c r="B575" s="118" t="s">
        <v>73</v>
      </c>
      <c r="C575" s="118" t="s">
        <v>805</v>
      </c>
      <c r="D575" s="119">
        <v>44620</v>
      </c>
      <c r="E575" s="118" t="s">
        <v>338</v>
      </c>
      <c r="F575" s="123">
        <v>1908.6320000000001</v>
      </c>
      <c r="G575" s="123">
        <v>583.67951070336392</v>
      </c>
      <c r="H575" s="118" t="s">
        <v>339</v>
      </c>
      <c r="I575" s="119"/>
      <c r="J575" s="127">
        <f t="shared" si="8"/>
        <v>44592</v>
      </c>
      <c r="K57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575" s="106" t="s">
        <v>321</v>
      </c>
      <c r="M575" s="106" t="s">
        <v>1122</v>
      </c>
      <c r="N575" s="106" t="s">
        <v>4</v>
      </c>
      <c r="O575" s="118"/>
    </row>
    <row r="576" spans="2:15" s="90" customFormat="1" x14ac:dyDescent="0.25">
      <c r="B576" s="118" t="s">
        <v>73</v>
      </c>
      <c r="C576" s="118" t="s">
        <v>806</v>
      </c>
      <c r="D576" s="119">
        <v>44740</v>
      </c>
      <c r="E576" s="118" t="s">
        <v>338</v>
      </c>
      <c r="F576" s="123">
        <v>5474.0730000000003</v>
      </c>
      <c r="G576" s="123">
        <v>1674.0284403669725</v>
      </c>
      <c r="H576" s="118" t="s">
        <v>339</v>
      </c>
      <c r="I576" s="119"/>
      <c r="J576" s="127">
        <f t="shared" si="8"/>
        <v>44592</v>
      </c>
      <c r="K57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76" s="106" t="s">
        <v>321</v>
      </c>
      <c r="M576" s="106" t="s">
        <v>1122</v>
      </c>
      <c r="N576" s="106" t="s">
        <v>4</v>
      </c>
      <c r="O576" s="118"/>
    </row>
    <row r="577" spans="2:15" s="90" customFormat="1" x14ac:dyDescent="0.25">
      <c r="B577" s="118" t="s">
        <v>73</v>
      </c>
      <c r="C577" s="118" t="s">
        <v>807</v>
      </c>
      <c r="D577" s="119">
        <v>44710</v>
      </c>
      <c r="E577" s="118" t="s">
        <v>338</v>
      </c>
      <c r="F577" s="123">
        <v>359.07300000000004</v>
      </c>
      <c r="G577" s="123">
        <v>109.80825688073395</v>
      </c>
      <c r="H577" s="118" t="s">
        <v>339</v>
      </c>
      <c r="I577" s="119"/>
      <c r="J577" s="127">
        <f t="shared" si="8"/>
        <v>44592</v>
      </c>
      <c r="K57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77" s="106" t="s">
        <v>321</v>
      </c>
      <c r="M577" s="106" t="s">
        <v>1122</v>
      </c>
      <c r="N577" s="106" t="s">
        <v>4</v>
      </c>
      <c r="O577" s="118"/>
    </row>
    <row r="578" spans="2:15" s="90" customFormat="1" x14ac:dyDescent="0.25">
      <c r="B578" s="118" t="s">
        <v>73</v>
      </c>
      <c r="C578" s="118" t="s">
        <v>378</v>
      </c>
      <c r="D578" s="119">
        <v>44680</v>
      </c>
      <c r="E578" s="118" t="s">
        <v>338</v>
      </c>
      <c r="F578" s="123">
        <v>4756.4000000000005</v>
      </c>
      <c r="G578" s="123">
        <v>1454.5565749235475</v>
      </c>
      <c r="H578" s="118" t="s">
        <v>339</v>
      </c>
      <c r="I578" s="119"/>
      <c r="J578" s="127">
        <f t="shared" si="8"/>
        <v>44592</v>
      </c>
      <c r="K57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78" s="106" t="s">
        <v>321</v>
      </c>
      <c r="M578" s="106" t="s">
        <v>1122</v>
      </c>
      <c r="N578" s="106" t="s">
        <v>4</v>
      </c>
      <c r="O578" s="118"/>
    </row>
    <row r="579" spans="2:15" s="90" customFormat="1" x14ac:dyDescent="0.25">
      <c r="B579" s="118" t="s">
        <v>73</v>
      </c>
      <c r="C579" s="118" t="s">
        <v>808</v>
      </c>
      <c r="D579" s="119">
        <v>44710</v>
      </c>
      <c r="E579" s="118" t="s">
        <v>338</v>
      </c>
      <c r="F579" s="123">
        <v>6008.0790000000006</v>
      </c>
      <c r="G579" s="123">
        <v>1837.3330275229359</v>
      </c>
      <c r="H579" s="118" t="s">
        <v>339</v>
      </c>
      <c r="I579" s="119"/>
      <c r="J579" s="127">
        <f t="shared" si="8"/>
        <v>44592</v>
      </c>
      <c r="K57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79" s="106" t="s">
        <v>321</v>
      </c>
      <c r="M579" s="106" t="s">
        <v>1122</v>
      </c>
      <c r="N579" s="106" t="s">
        <v>4</v>
      </c>
      <c r="O579" s="118"/>
    </row>
    <row r="580" spans="2:15" s="90" customFormat="1" x14ac:dyDescent="0.25">
      <c r="B580" s="118" t="s">
        <v>73</v>
      </c>
      <c r="C580" s="118" t="s">
        <v>809</v>
      </c>
      <c r="D580" s="119">
        <v>44710</v>
      </c>
      <c r="E580" s="118" t="s">
        <v>338</v>
      </c>
      <c r="F580" s="123">
        <v>3743.1900000000005</v>
      </c>
      <c r="G580" s="123">
        <v>1144.7064220183488</v>
      </c>
      <c r="H580" s="118" t="s">
        <v>339</v>
      </c>
      <c r="I580" s="119"/>
      <c r="J580" s="127">
        <f t="shared" si="8"/>
        <v>44592</v>
      </c>
      <c r="K58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80" s="106" t="s">
        <v>321</v>
      </c>
      <c r="M580" s="106" t="s">
        <v>1122</v>
      </c>
      <c r="N580" s="106" t="s">
        <v>4</v>
      </c>
      <c r="O580" s="118"/>
    </row>
    <row r="581" spans="2:15" s="90" customFormat="1" x14ac:dyDescent="0.25">
      <c r="B581" s="118" t="s">
        <v>73</v>
      </c>
      <c r="C581" s="118" t="s">
        <v>810</v>
      </c>
      <c r="D581" s="119">
        <v>44740</v>
      </c>
      <c r="E581" s="118" t="s">
        <v>338</v>
      </c>
      <c r="F581" s="123">
        <v>4151.1943000000001</v>
      </c>
      <c r="G581" s="123">
        <v>1269.4783792048929</v>
      </c>
      <c r="H581" s="118" t="s">
        <v>339</v>
      </c>
      <c r="I581" s="119"/>
      <c r="J581" s="127">
        <f t="shared" si="8"/>
        <v>44592</v>
      </c>
      <c r="K58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81" s="106" t="s">
        <v>321</v>
      </c>
      <c r="M581" s="106" t="s">
        <v>1122</v>
      </c>
      <c r="N581" s="106" t="s">
        <v>4</v>
      </c>
      <c r="O581" s="118"/>
    </row>
    <row r="582" spans="2:15" s="90" customFormat="1" x14ac:dyDescent="0.25">
      <c r="B582" s="118" t="s">
        <v>73</v>
      </c>
      <c r="C582" s="118" t="s">
        <v>811</v>
      </c>
      <c r="D582" s="119">
        <v>44710</v>
      </c>
      <c r="E582" s="118" t="s">
        <v>338</v>
      </c>
      <c r="F582" s="123">
        <v>14641.605</v>
      </c>
      <c r="G582" s="123">
        <v>4477.5550458715597</v>
      </c>
      <c r="H582" s="118" t="s">
        <v>339</v>
      </c>
      <c r="I582" s="119"/>
      <c r="J582" s="127">
        <f t="shared" ref="J582:J645" si="9">$J$1</f>
        <v>44592</v>
      </c>
      <c r="K58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82" s="106" t="s">
        <v>321</v>
      </c>
      <c r="M582" s="106" t="s">
        <v>1122</v>
      </c>
      <c r="N582" s="106" t="s">
        <v>4</v>
      </c>
      <c r="O582" s="118"/>
    </row>
    <row r="583" spans="2:15" s="90" customFormat="1" x14ac:dyDescent="0.25">
      <c r="B583" s="118" t="s">
        <v>73</v>
      </c>
      <c r="C583" s="118" t="s">
        <v>439</v>
      </c>
      <c r="D583" s="119">
        <v>44680</v>
      </c>
      <c r="E583" s="118" t="s">
        <v>338</v>
      </c>
      <c r="F583" s="123">
        <v>15063.84</v>
      </c>
      <c r="G583" s="123">
        <v>4606.6788990825689</v>
      </c>
      <c r="H583" s="118" t="s">
        <v>339</v>
      </c>
      <c r="I583" s="119"/>
      <c r="J583" s="127">
        <f t="shared" si="9"/>
        <v>44592</v>
      </c>
      <c r="K58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83" s="106" t="s">
        <v>321</v>
      </c>
      <c r="M583" s="106" t="s">
        <v>1122</v>
      </c>
      <c r="N583" s="106" t="s">
        <v>4</v>
      </c>
      <c r="O583" s="118"/>
    </row>
    <row r="584" spans="2:15" s="90" customFormat="1" x14ac:dyDescent="0.25">
      <c r="B584" s="118" t="s">
        <v>73</v>
      </c>
      <c r="C584" s="118" t="s">
        <v>486</v>
      </c>
      <c r="D584" s="119">
        <v>44710</v>
      </c>
      <c r="E584" s="118" t="s">
        <v>338</v>
      </c>
      <c r="F584" s="123">
        <v>8811.4950000000008</v>
      </c>
      <c r="G584" s="123">
        <v>2694.6467889908258</v>
      </c>
      <c r="H584" s="118" t="s">
        <v>339</v>
      </c>
      <c r="I584" s="119"/>
      <c r="J584" s="127">
        <f t="shared" si="9"/>
        <v>44592</v>
      </c>
      <c r="K58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84" s="106" t="s">
        <v>321</v>
      </c>
      <c r="M584" s="106" t="s">
        <v>1122</v>
      </c>
      <c r="N584" s="106" t="s">
        <v>4</v>
      </c>
      <c r="O584" s="118"/>
    </row>
    <row r="585" spans="2:15" s="90" customFormat="1" x14ac:dyDescent="0.25">
      <c r="B585" s="118" t="s">
        <v>73</v>
      </c>
      <c r="C585" s="118" t="s">
        <v>812</v>
      </c>
      <c r="D585" s="119">
        <v>44710</v>
      </c>
      <c r="E585" s="118" t="s">
        <v>338</v>
      </c>
      <c r="F585" s="123">
        <v>6279.6855000000005</v>
      </c>
      <c r="G585" s="123">
        <v>1920.3931192660552</v>
      </c>
      <c r="H585" s="118" t="s">
        <v>339</v>
      </c>
      <c r="I585" s="119"/>
      <c r="J585" s="127">
        <f t="shared" si="9"/>
        <v>44592</v>
      </c>
      <c r="K58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85" s="106" t="s">
        <v>321</v>
      </c>
      <c r="M585" s="106" t="s">
        <v>1122</v>
      </c>
      <c r="N585" s="106" t="s">
        <v>4</v>
      </c>
      <c r="O585" s="118"/>
    </row>
    <row r="586" spans="2:15" x14ac:dyDescent="0.25">
      <c r="B586" s="118" t="s">
        <v>73</v>
      </c>
      <c r="C586" s="118" t="s">
        <v>440</v>
      </c>
      <c r="D586" s="119">
        <v>44710</v>
      </c>
      <c r="E586" s="118" t="s">
        <v>338</v>
      </c>
      <c r="F586" s="123">
        <v>37196.280000000006</v>
      </c>
      <c r="G586" s="123">
        <v>11375.009174311928</v>
      </c>
      <c r="H586" s="118" t="s">
        <v>339</v>
      </c>
      <c r="I586" s="119"/>
      <c r="J586" s="127">
        <f t="shared" si="9"/>
        <v>44592</v>
      </c>
      <c r="K58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86" s="106" t="s">
        <v>321</v>
      </c>
      <c r="M586" s="106" t="s">
        <v>1122</v>
      </c>
      <c r="N586" s="106" t="s">
        <v>4</v>
      </c>
      <c r="O586" s="118"/>
    </row>
    <row r="587" spans="2:15" x14ac:dyDescent="0.25">
      <c r="B587" s="118" t="s">
        <v>73</v>
      </c>
      <c r="C587" s="118" t="s">
        <v>813</v>
      </c>
      <c r="D587" s="119">
        <v>44710</v>
      </c>
      <c r="E587" s="118" t="s">
        <v>338</v>
      </c>
      <c r="F587" s="123">
        <v>5321.134500000001</v>
      </c>
      <c r="G587" s="123">
        <v>1627.2582568807343</v>
      </c>
      <c r="H587" s="118" t="s">
        <v>339</v>
      </c>
      <c r="I587" s="119"/>
      <c r="J587" s="127">
        <f t="shared" si="9"/>
        <v>44592</v>
      </c>
      <c r="K58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87" s="106" t="s">
        <v>321</v>
      </c>
      <c r="M587" s="106" t="s">
        <v>1122</v>
      </c>
      <c r="N587" s="106" t="s">
        <v>4</v>
      </c>
      <c r="O587" s="118"/>
    </row>
    <row r="588" spans="2:15" x14ac:dyDescent="0.25">
      <c r="B588" s="118" t="s">
        <v>73</v>
      </c>
      <c r="C588" s="118" t="s">
        <v>814</v>
      </c>
      <c r="D588" s="119">
        <v>44650</v>
      </c>
      <c r="E588" s="118" t="s">
        <v>338</v>
      </c>
      <c r="F588" s="123">
        <v>11854.524000000001</v>
      </c>
      <c r="G588" s="123">
        <v>3625.2366972477066</v>
      </c>
      <c r="H588" s="118" t="s">
        <v>339</v>
      </c>
      <c r="I588" s="119"/>
      <c r="J588" s="127">
        <f t="shared" si="9"/>
        <v>44592</v>
      </c>
      <c r="K58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88" s="106" t="s">
        <v>321</v>
      </c>
      <c r="M588" s="106" t="s">
        <v>1122</v>
      </c>
      <c r="N588" s="106" t="s">
        <v>4</v>
      </c>
      <c r="O588" s="118"/>
    </row>
    <row r="589" spans="2:15" x14ac:dyDescent="0.25">
      <c r="B589" s="118" t="s">
        <v>73</v>
      </c>
      <c r="C589" s="118" t="s">
        <v>815</v>
      </c>
      <c r="D589" s="119">
        <v>44710</v>
      </c>
      <c r="E589" s="118" t="s">
        <v>338</v>
      </c>
      <c r="F589" s="123">
        <v>2264.5150000000003</v>
      </c>
      <c r="G589" s="123">
        <v>692.51223241590219</v>
      </c>
      <c r="H589" s="118" t="s">
        <v>339</v>
      </c>
      <c r="I589" s="119"/>
      <c r="J589" s="127">
        <f t="shared" si="9"/>
        <v>44592</v>
      </c>
      <c r="K58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89" s="106" t="s">
        <v>321</v>
      </c>
      <c r="M589" s="106" t="s">
        <v>1122</v>
      </c>
      <c r="N589" s="106" t="s">
        <v>4</v>
      </c>
      <c r="O589" s="118"/>
    </row>
    <row r="590" spans="2:15" x14ac:dyDescent="0.25">
      <c r="B590" s="118" t="s">
        <v>73</v>
      </c>
      <c r="C590" s="118" t="s">
        <v>816</v>
      </c>
      <c r="D590" s="119">
        <v>44710</v>
      </c>
      <c r="E590" s="118" t="s">
        <v>338</v>
      </c>
      <c r="F590" s="123">
        <v>2185.6175000000003</v>
      </c>
      <c r="G590" s="123">
        <v>668.38455657492364</v>
      </c>
      <c r="H590" s="118" t="s">
        <v>339</v>
      </c>
      <c r="I590" s="119"/>
      <c r="J590" s="127">
        <f t="shared" si="9"/>
        <v>44592</v>
      </c>
      <c r="K59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90" s="106" t="s">
        <v>321</v>
      </c>
      <c r="M590" s="106" t="s">
        <v>1122</v>
      </c>
      <c r="N590" s="106" t="s">
        <v>4</v>
      </c>
      <c r="O590" s="118"/>
    </row>
    <row r="591" spans="2:15" x14ac:dyDescent="0.25">
      <c r="B591" s="118" t="s">
        <v>73</v>
      </c>
      <c r="C591" s="118" t="s">
        <v>817</v>
      </c>
      <c r="D591" s="119">
        <v>44710</v>
      </c>
      <c r="E591" s="118" t="s">
        <v>338</v>
      </c>
      <c r="F591" s="123">
        <v>4703.2425000000003</v>
      </c>
      <c r="G591" s="123">
        <v>1438.3004587155965</v>
      </c>
      <c r="H591" s="118" t="s">
        <v>339</v>
      </c>
      <c r="I591" s="119"/>
      <c r="J591" s="127">
        <f t="shared" si="9"/>
        <v>44592</v>
      </c>
      <c r="K59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91" s="106" t="s">
        <v>321</v>
      </c>
      <c r="M591" s="106" t="s">
        <v>1122</v>
      </c>
      <c r="N591" s="106" t="s">
        <v>4</v>
      </c>
      <c r="O591" s="118"/>
    </row>
    <row r="592" spans="2:15" x14ac:dyDescent="0.25">
      <c r="B592" s="118" t="s">
        <v>73</v>
      </c>
      <c r="C592" s="118" t="s">
        <v>379</v>
      </c>
      <c r="D592" s="119">
        <v>44740</v>
      </c>
      <c r="E592" s="118" t="s">
        <v>338</v>
      </c>
      <c r="F592" s="123">
        <v>5669.1250000000009</v>
      </c>
      <c r="G592" s="123">
        <v>1733.6773700305814</v>
      </c>
      <c r="H592" s="118" t="s">
        <v>339</v>
      </c>
      <c r="I592" s="119"/>
      <c r="J592" s="127">
        <f t="shared" si="9"/>
        <v>44592</v>
      </c>
      <c r="K59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92" s="106" t="s">
        <v>321</v>
      </c>
      <c r="M592" s="106" t="s">
        <v>1122</v>
      </c>
      <c r="N592" s="106" t="s">
        <v>4</v>
      </c>
      <c r="O592" s="118"/>
    </row>
    <row r="593" spans="2:15" x14ac:dyDescent="0.25">
      <c r="B593" s="118" t="s">
        <v>73</v>
      </c>
      <c r="C593" s="118" t="s">
        <v>380</v>
      </c>
      <c r="D593" s="119">
        <v>44710</v>
      </c>
      <c r="E593" s="118" t="s">
        <v>338</v>
      </c>
      <c r="F593" s="123">
        <v>1596.43</v>
      </c>
      <c r="G593" s="123">
        <v>488.20489296636089</v>
      </c>
      <c r="H593" s="118" t="s">
        <v>339</v>
      </c>
      <c r="I593" s="119"/>
      <c r="J593" s="127">
        <f t="shared" si="9"/>
        <v>44592</v>
      </c>
      <c r="K59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93" s="106" t="s">
        <v>321</v>
      </c>
      <c r="M593" s="106" t="s">
        <v>1122</v>
      </c>
      <c r="N593" s="106" t="s">
        <v>4</v>
      </c>
      <c r="O593" s="118"/>
    </row>
    <row r="594" spans="2:15" x14ac:dyDescent="0.25">
      <c r="B594" s="118" t="s">
        <v>73</v>
      </c>
      <c r="C594" s="118" t="s">
        <v>818</v>
      </c>
      <c r="D594" s="119">
        <v>44710</v>
      </c>
      <c r="E594" s="118" t="s">
        <v>338</v>
      </c>
      <c r="F594" s="123">
        <v>3641.748</v>
      </c>
      <c r="G594" s="123">
        <v>1113.6844036697248</v>
      </c>
      <c r="H594" s="118" t="s">
        <v>339</v>
      </c>
      <c r="I594" s="119"/>
      <c r="J594" s="127">
        <f t="shared" si="9"/>
        <v>44592</v>
      </c>
      <c r="K59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94" s="106" t="s">
        <v>321</v>
      </c>
      <c r="M594" s="106" t="s">
        <v>1122</v>
      </c>
      <c r="N594" s="106" t="s">
        <v>4</v>
      </c>
      <c r="O594" s="118"/>
    </row>
    <row r="595" spans="2:15" x14ac:dyDescent="0.25">
      <c r="B595" s="118" t="s">
        <v>73</v>
      </c>
      <c r="C595" s="118" t="s">
        <v>819</v>
      </c>
      <c r="D595" s="119">
        <v>44710</v>
      </c>
      <c r="E595" s="118" t="s">
        <v>338</v>
      </c>
      <c r="F595" s="123">
        <v>388.78400000000005</v>
      </c>
      <c r="G595" s="123">
        <v>118.8941896024465</v>
      </c>
      <c r="H595" s="118" t="s">
        <v>339</v>
      </c>
      <c r="I595" s="119"/>
      <c r="J595" s="127">
        <f t="shared" si="9"/>
        <v>44592</v>
      </c>
      <c r="K59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95" s="106" t="s">
        <v>321</v>
      </c>
      <c r="M595" s="106" t="s">
        <v>1122</v>
      </c>
      <c r="N595" s="106" t="s">
        <v>4</v>
      </c>
      <c r="O595" s="118"/>
    </row>
    <row r="596" spans="2:15" x14ac:dyDescent="0.25">
      <c r="B596" s="118" t="s">
        <v>73</v>
      </c>
      <c r="C596" s="118" t="s">
        <v>820</v>
      </c>
      <c r="D596" s="119">
        <v>44620</v>
      </c>
      <c r="E596" s="118" t="s">
        <v>338</v>
      </c>
      <c r="F596" s="123">
        <v>179.66630000000001</v>
      </c>
      <c r="G596" s="123">
        <v>54.943822629969418</v>
      </c>
      <c r="H596" s="118" t="s">
        <v>339</v>
      </c>
      <c r="I596" s="119"/>
      <c r="J596" s="127">
        <f t="shared" si="9"/>
        <v>44592</v>
      </c>
      <c r="K59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596" s="106" t="s">
        <v>321</v>
      </c>
      <c r="M596" s="106" t="s">
        <v>1122</v>
      </c>
      <c r="N596" s="106" t="s">
        <v>4</v>
      </c>
      <c r="O596" s="118"/>
    </row>
    <row r="597" spans="2:15" x14ac:dyDescent="0.25">
      <c r="B597" s="118" t="s">
        <v>73</v>
      </c>
      <c r="C597" s="118" t="s">
        <v>382</v>
      </c>
      <c r="D597" s="119">
        <v>44620</v>
      </c>
      <c r="E597" s="118" t="s">
        <v>338</v>
      </c>
      <c r="F597" s="123">
        <v>5281.7764999999999</v>
      </c>
      <c r="G597" s="123">
        <v>1615.2221712538226</v>
      </c>
      <c r="H597" s="118" t="s">
        <v>339</v>
      </c>
      <c r="I597" s="119"/>
      <c r="J597" s="127">
        <f t="shared" si="9"/>
        <v>44592</v>
      </c>
      <c r="K59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597" s="106" t="s">
        <v>321</v>
      </c>
      <c r="M597" s="106" t="s">
        <v>1122</v>
      </c>
      <c r="N597" s="106" t="s">
        <v>4</v>
      </c>
      <c r="O597" s="118"/>
    </row>
    <row r="598" spans="2:15" x14ac:dyDescent="0.25">
      <c r="B598" s="118" t="s">
        <v>73</v>
      </c>
      <c r="C598" s="118" t="s">
        <v>821</v>
      </c>
      <c r="D598" s="119">
        <v>44710</v>
      </c>
      <c r="E598" s="118" t="s">
        <v>338</v>
      </c>
      <c r="F598" s="123">
        <v>3741.6225000000004</v>
      </c>
      <c r="G598" s="123">
        <v>1144.2270642201836</v>
      </c>
      <c r="H598" s="118" t="s">
        <v>339</v>
      </c>
      <c r="I598" s="119"/>
      <c r="J598" s="127">
        <f t="shared" si="9"/>
        <v>44592</v>
      </c>
      <c r="K59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98" s="106" t="s">
        <v>321</v>
      </c>
      <c r="M598" s="106" t="s">
        <v>1122</v>
      </c>
      <c r="N598" s="106" t="s">
        <v>4</v>
      </c>
      <c r="O598" s="118"/>
    </row>
    <row r="599" spans="2:15" x14ac:dyDescent="0.25">
      <c r="B599" s="118" t="s">
        <v>73</v>
      </c>
      <c r="C599" s="118" t="s">
        <v>487</v>
      </c>
      <c r="D599" s="119">
        <v>44680</v>
      </c>
      <c r="E599" s="118" t="s">
        <v>338</v>
      </c>
      <c r="F599" s="123">
        <v>7175.4925000000012</v>
      </c>
      <c r="G599" s="123">
        <v>2194.3402140672788</v>
      </c>
      <c r="H599" s="118" t="s">
        <v>339</v>
      </c>
      <c r="I599" s="119"/>
      <c r="J599" s="127">
        <f t="shared" si="9"/>
        <v>44592</v>
      </c>
      <c r="K59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599" s="106" t="s">
        <v>321</v>
      </c>
      <c r="M599" s="106" t="s">
        <v>1122</v>
      </c>
      <c r="N599" s="106" t="s">
        <v>4</v>
      </c>
      <c r="O599" s="118"/>
    </row>
    <row r="600" spans="2:15" x14ac:dyDescent="0.25">
      <c r="B600" s="118" t="s">
        <v>73</v>
      </c>
      <c r="C600" s="118" t="s">
        <v>822</v>
      </c>
      <c r="D600" s="119">
        <v>44680</v>
      </c>
      <c r="E600" s="118" t="s">
        <v>338</v>
      </c>
      <c r="F600" s="123">
        <v>2323.2330000000006</v>
      </c>
      <c r="G600" s="123">
        <v>710.46880733944977</v>
      </c>
      <c r="H600" s="118" t="s">
        <v>339</v>
      </c>
      <c r="I600" s="119"/>
      <c r="J600" s="127">
        <f t="shared" si="9"/>
        <v>44592</v>
      </c>
      <c r="K60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00" s="106" t="s">
        <v>321</v>
      </c>
      <c r="M600" s="106" t="s">
        <v>1122</v>
      </c>
      <c r="N600" s="106" t="s">
        <v>4</v>
      </c>
      <c r="O600" s="118"/>
    </row>
    <row r="601" spans="2:15" x14ac:dyDescent="0.25">
      <c r="B601" s="118" t="s">
        <v>73</v>
      </c>
      <c r="C601" s="118" t="s">
        <v>823</v>
      </c>
      <c r="D601" s="119">
        <v>44620</v>
      </c>
      <c r="E601" s="118" t="s">
        <v>338</v>
      </c>
      <c r="F601" s="123">
        <v>5445.429000000001</v>
      </c>
      <c r="G601" s="123">
        <v>1665.2688073394499</v>
      </c>
      <c r="H601" s="118" t="s">
        <v>339</v>
      </c>
      <c r="I601" s="119"/>
      <c r="J601" s="127">
        <f t="shared" si="9"/>
        <v>44592</v>
      </c>
      <c r="K60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601" s="106" t="s">
        <v>321</v>
      </c>
      <c r="M601" s="106" t="s">
        <v>1122</v>
      </c>
      <c r="N601" s="106" t="s">
        <v>4</v>
      </c>
      <c r="O601" s="118"/>
    </row>
    <row r="602" spans="2:15" x14ac:dyDescent="0.25">
      <c r="B602" s="118" t="s">
        <v>73</v>
      </c>
      <c r="C602" s="118" t="s">
        <v>824</v>
      </c>
      <c r="D602" s="119">
        <v>44620</v>
      </c>
      <c r="E602" s="118" t="s">
        <v>338</v>
      </c>
      <c r="F602" s="123">
        <v>322.245</v>
      </c>
      <c r="G602" s="123">
        <v>98.545871559633028</v>
      </c>
      <c r="H602" s="118" t="s">
        <v>339</v>
      </c>
      <c r="I602" s="119"/>
      <c r="J602" s="127">
        <f t="shared" si="9"/>
        <v>44592</v>
      </c>
      <c r="K60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602" s="106" t="s">
        <v>321</v>
      </c>
      <c r="M602" s="106" t="s">
        <v>1122</v>
      </c>
      <c r="N602" s="106" t="s">
        <v>4</v>
      </c>
      <c r="O602" s="118"/>
    </row>
    <row r="603" spans="2:15" x14ac:dyDescent="0.25">
      <c r="B603" s="118" t="s">
        <v>73</v>
      </c>
      <c r="C603" s="118" t="s">
        <v>825</v>
      </c>
      <c r="D603" s="119">
        <v>44710</v>
      </c>
      <c r="E603" s="118" t="s">
        <v>338</v>
      </c>
      <c r="F603" s="123">
        <v>1740.1340000000002</v>
      </c>
      <c r="G603" s="123">
        <v>532.15107033639151</v>
      </c>
      <c r="H603" s="118" t="s">
        <v>339</v>
      </c>
      <c r="I603" s="119"/>
      <c r="J603" s="127">
        <f t="shared" si="9"/>
        <v>44592</v>
      </c>
      <c r="K60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03" s="106" t="s">
        <v>321</v>
      </c>
      <c r="M603" s="106" t="s">
        <v>1122</v>
      </c>
      <c r="N603" s="106" t="s">
        <v>4</v>
      </c>
      <c r="O603" s="118"/>
    </row>
    <row r="604" spans="2:15" x14ac:dyDescent="0.25">
      <c r="B604" s="118" t="s">
        <v>73</v>
      </c>
      <c r="C604" s="118" t="s">
        <v>383</v>
      </c>
      <c r="D604" s="119">
        <v>44620</v>
      </c>
      <c r="E604" s="118" t="s">
        <v>338</v>
      </c>
      <c r="F604" s="123">
        <v>12613.59</v>
      </c>
      <c r="G604" s="123">
        <v>3857.3669724770643</v>
      </c>
      <c r="H604" s="118" t="s">
        <v>339</v>
      </c>
      <c r="I604" s="119"/>
      <c r="J604" s="127">
        <f t="shared" si="9"/>
        <v>44592</v>
      </c>
      <c r="K60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604" s="106" t="s">
        <v>321</v>
      </c>
      <c r="M604" s="106" t="s">
        <v>1122</v>
      </c>
      <c r="N604" s="106" t="s">
        <v>4</v>
      </c>
      <c r="O604" s="118"/>
    </row>
    <row r="605" spans="2:15" x14ac:dyDescent="0.25">
      <c r="B605" s="118" t="s">
        <v>73</v>
      </c>
      <c r="C605" s="118" t="s">
        <v>488</v>
      </c>
      <c r="D605" s="119">
        <v>44620</v>
      </c>
      <c r="E605" s="118" t="s">
        <v>338</v>
      </c>
      <c r="F605" s="123">
        <v>1662.21</v>
      </c>
      <c r="G605" s="123">
        <v>508.32110091743118</v>
      </c>
      <c r="H605" s="118" t="s">
        <v>339</v>
      </c>
      <c r="I605" s="119"/>
      <c r="J605" s="127">
        <f t="shared" si="9"/>
        <v>44592</v>
      </c>
      <c r="K60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605" s="106" t="s">
        <v>321</v>
      </c>
      <c r="M605" s="106" t="s">
        <v>1122</v>
      </c>
      <c r="N605" s="106" t="s">
        <v>4</v>
      </c>
      <c r="O605" s="118"/>
    </row>
    <row r="606" spans="2:15" x14ac:dyDescent="0.25">
      <c r="B606" s="118" t="s">
        <v>73</v>
      </c>
      <c r="C606" s="118" t="s">
        <v>826</v>
      </c>
      <c r="D606" s="119">
        <v>44680</v>
      </c>
      <c r="E606" s="118" t="s">
        <v>338</v>
      </c>
      <c r="F606" s="123">
        <v>961.40000000000009</v>
      </c>
      <c r="G606" s="123">
        <v>294.0061162079511</v>
      </c>
      <c r="H606" s="118" t="s">
        <v>339</v>
      </c>
      <c r="I606" s="119"/>
      <c r="J606" s="127">
        <f t="shared" si="9"/>
        <v>44592</v>
      </c>
      <c r="K60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06" s="106" t="s">
        <v>321</v>
      </c>
      <c r="M606" s="106" t="s">
        <v>1122</v>
      </c>
      <c r="N606" s="106" t="s">
        <v>4</v>
      </c>
      <c r="O606" s="118"/>
    </row>
    <row r="607" spans="2:15" x14ac:dyDescent="0.25">
      <c r="B607" s="118" t="s">
        <v>73</v>
      </c>
      <c r="C607" s="118" t="s">
        <v>827</v>
      </c>
      <c r="D607" s="119">
        <v>44620</v>
      </c>
      <c r="E607" s="118" t="s">
        <v>338</v>
      </c>
      <c r="F607" s="123">
        <v>6244.4250000000002</v>
      </c>
      <c r="G607" s="123">
        <v>1909.6100917431193</v>
      </c>
      <c r="H607" s="118" t="s">
        <v>339</v>
      </c>
      <c r="I607" s="119"/>
      <c r="J607" s="127">
        <f t="shared" si="9"/>
        <v>44592</v>
      </c>
      <c r="K60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607" s="106" t="s">
        <v>321</v>
      </c>
      <c r="M607" s="106" t="s">
        <v>1122</v>
      </c>
      <c r="N607" s="106" t="s">
        <v>4</v>
      </c>
      <c r="O607" s="118"/>
    </row>
    <row r="608" spans="2:15" x14ac:dyDescent="0.25">
      <c r="B608" s="118" t="s">
        <v>73</v>
      </c>
      <c r="C608" s="118" t="s">
        <v>828</v>
      </c>
      <c r="D608" s="119">
        <v>44620</v>
      </c>
      <c r="E608" s="118" t="s">
        <v>338</v>
      </c>
      <c r="F608" s="123">
        <v>38109.555000000008</v>
      </c>
      <c r="G608" s="123">
        <v>11654.298165137618</v>
      </c>
      <c r="H608" s="118" t="s">
        <v>339</v>
      </c>
      <c r="I608" s="119"/>
      <c r="J608" s="127">
        <f t="shared" si="9"/>
        <v>44592</v>
      </c>
      <c r="K60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608" s="106" t="s">
        <v>321</v>
      </c>
      <c r="M608" s="106" t="s">
        <v>1122</v>
      </c>
      <c r="N608" s="106" t="s">
        <v>4</v>
      </c>
      <c r="O608" s="118"/>
    </row>
    <row r="609" spans="2:15" x14ac:dyDescent="0.25">
      <c r="B609" s="118" t="s">
        <v>73</v>
      </c>
      <c r="C609" s="118" t="s">
        <v>384</v>
      </c>
      <c r="D609" s="119">
        <v>44650</v>
      </c>
      <c r="E609" s="118" t="s">
        <v>338</v>
      </c>
      <c r="F609" s="123">
        <v>1199.7645</v>
      </c>
      <c r="G609" s="123">
        <v>366.9004587155963</v>
      </c>
      <c r="H609" s="118" t="s">
        <v>339</v>
      </c>
      <c r="I609" s="119"/>
      <c r="J609" s="127">
        <f t="shared" si="9"/>
        <v>44592</v>
      </c>
      <c r="K60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09" s="106" t="s">
        <v>321</v>
      </c>
      <c r="M609" s="106" t="s">
        <v>1122</v>
      </c>
      <c r="N609" s="106" t="s">
        <v>4</v>
      </c>
      <c r="O609" s="118"/>
    </row>
    <row r="610" spans="2:15" x14ac:dyDescent="0.25">
      <c r="B610" s="118" t="s">
        <v>73</v>
      </c>
      <c r="C610" s="118" t="s">
        <v>829</v>
      </c>
      <c r="D610" s="119">
        <v>44710</v>
      </c>
      <c r="E610" s="118" t="s">
        <v>338</v>
      </c>
      <c r="F610" s="123">
        <v>352.68200000000002</v>
      </c>
      <c r="G610" s="123">
        <v>107.85382262996943</v>
      </c>
      <c r="H610" s="118" t="s">
        <v>339</v>
      </c>
      <c r="I610" s="119"/>
      <c r="J610" s="127">
        <f t="shared" si="9"/>
        <v>44592</v>
      </c>
      <c r="K61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10" s="106" t="s">
        <v>321</v>
      </c>
      <c r="M610" s="106" t="s">
        <v>1122</v>
      </c>
      <c r="N610" s="106" t="s">
        <v>4</v>
      </c>
      <c r="O610" s="118"/>
    </row>
    <row r="611" spans="2:15" x14ac:dyDescent="0.25">
      <c r="B611" s="118" t="s">
        <v>73</v>
      </c>
      <c r="C611" s="118" t="s">
        <v>830</v>
      </c>
      <c r="D611" s="119">
        <v>44710</v>
      </c>
      <c r="E611" s="118" t="s">
        <v>338</v>
      </c>
      <c r="F611" s="123">
        <v>192.32400000000001</v>
      </c>
      <c r="G611" s="123">
        <v>58.814678899082573</v>
      </c>
      <c r="H611" s="118" t="s">
        <v>339</v>
      </c>
      <c r="I611" s="119"/>
      <c r="J611" s="127">
        <f t="shared" si="9"/>
        <v>44592</v>
      </c>
      <c r="K61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11" s="106" t="s">
        <v>321</v>
      </c>
      <c r="M611" s="106" t="s">
        <v>1122</v>
      </c>
      <c r="N611" s="106" t="s">
        <v>4</v>
      </c>
      <c r="O611" s="118"/>
    </row>
    <row r="612" spans="2:15" x14ac:dyDescent="0.25">
      <c r="B612" s="118" t="s">
        <v>73</v>
      </c>
      <c r="C612" s="118" t="s">
        <v>385</v>
      </c>
      <c r="D612" s="119">
        <v>44710</v>
      </c>
      <c r="E612" s="118" t="s">
        <v>338</v>
      </c>
      <c r="F612" s="123">
        <v>7265.6100000000006</v>
      </c>
      <c r="G612" s="123">
        <v>2221.8990825688074</v>
      </c>
      <c r="H612" s="118" t="s">
        <v>339</v>
      </c>
      <c r="I612" s="119"/>
      <c r="J612" s="127">
        <f t="shared" si="9"/>
        <v>44592</v>
      </c>
      <c r="K61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12" s="106" t="s">
        <v>321</v>
      </c>
      <c r="M612" s="106" t="s">
        <v>1122</v>
      </c>
      <c r="N612" s="106" t="s">
        <v>4</v>
      </c>
      <c r="O612" s="118"/>
    </row>
    <row r="613" spans="2:15" x14ac:dyDescent="0.25">
      <c r="B613" s="118" t="s">
        <v>73</v>
      </c>
      <c r="C613" s="118" t="s">
        <v>386</v>
      </c>
      <c r="D613" s="119">
        <v>44740</v>
      </c>
      <c r="E613" s="118" t="s">
        <v>338</v>
      </c>
      <c r="F613" s="123">
        <v>1481.0785000000001</v>
      </c>
      <c r="G613" s="123">
        <v>452.92920489296637</v>
      </c>
      <c r="H613" s="118" t="s">
        <v>339</v>
      </c>
      <c r="I613" s="119"/>
      <c r="J613" s="127">
        <f t="shared" si="9"/>
        <v>44592</v>
      </c>
      <c r="K61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13" s="106" t="s">
        <v>321</v>
      </c>
      <c r="M613" s="106" t="s">
        <v>1122</v>
      </c>
      <c r="N613" s="106" t="s">
        <v>4</v>
      </c>
      <c r="O613" s="118"/>
    </row>
    <row r="614" spans="2:15" x14ac:dyDescent="0.25">
      <c r="B614" s="118" t="s">
        <v>73</v>
      </c>
      <c r="C614" s="118" t="s">
        <v>831</v>
      </c>
      <c r="D614" s="119">
        <v>44620</v>
      </c>
      <c r="E614" s="118" t="s">
        <v>338</v>
      </c>
      <c r="F614" s="123">
        <v>3339.0720000000001</v>
      </c>
      <c r="G614" s="123">
        <v>1021.1229357798165</v>
      </c>
      <c r="H614" s="118" t="s">
        <v>339</v>
      </c>
      <c r="I614" s="119"/>
      <c r="J614" s="127">
        <f t="shared" si="9"/>
        <v>44592</v>
      </c>
      <c r="K61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614" s="106" t="s">
        <v>321</v>
      </c>
      <c r="M614" s="106" t="s">
        <v>1122</v>
      </c>
      <c r="N614" s="106" t="s">
        <v>4</v>
      </c>
      <c r="O614" s="118"/>
    </row>
    <row r="615" spans="2:15" x14ac:dyDescent="0.25">
      <c r="B615" s="118" t="s">
        <v>73</v>
      </c>
      <c r="C615" s="118" t="s">
        <v>832</v>
      </c>
      <c r="D615" s="119">
        <v>44710</v>
      </c>
      <c r="E615" s="118" t="s">
        <v>338</v>
      </c>
      <c r="F615" s="123">
        <v>748.00000000000011</v>
      </c>
      <c r="G615" s="123">
        <v>228.74617737003061</v>
      </c>
      <c r="H615" s="118" t="s">
        <v>339</v>
      </c>
      <c r="I615" s="119"/>
      <c r="J615" s="127">
        <f t="shared" si="9"/>
        <v>44592</v>
      </c>
      <c r="K61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15" s="106" t="s">
        <v>321</v>
      </c>
      <c r="M615" s="106" t="s">
        <v>1122</v>
      </c>
      <c r="N615" s="106" t="s">
        <v>4</v>
      </c>
      <c r="O615" s="118"/>
    </row>
    <row r="616" spans="2:15" x14ac:dyDescent="0.25">
      <c r="B616" s="118" t="s">
        <v>73</v>
      </c>
      <c r="C616" s="118" t="s">
        <v>833</v>
      </c>
      <c r="D616" s="119">
        <v>44680</v>
      </c>
      <c r="E616" s="118" t="s">
        <v>338</v>
      </c>
      <c r="F616" s="123">
        <v>1713.855</v>
      </c>
      <c r="G616" s="123">
        <v>524.11467889908261</v>
      </c>
      <c r="H616" s="118" t="s">
        <v>339</v>
      </c>
      <c r="I616" s="119"/>
      <c r="J616" s="127">
        <f t="shared" si="9"/>
        <v>44592</v>
      </c>
      <c r="K61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16" s="106" t="s">
        <v>321</v>
      </c>
      <c r="M616" s="106" t="s">
        <v>1122</v>
      </c>
      <c r="N616" s="106" t="s">
        <v>4</v>
      </c>
      <c r="O616" s="118"/>
    </row>
    <row r="617" spans="2:15" x14ac:dyDescent="0.25">
      <c r="B617" s="118" t="s">
        <v>73</v>
      </c>
      <c r="C617" s="118" t="s">
        <v>834</v>
      </c>
      <c r="D617" s="119">
        <v>44620</v>
      </c>
      <c r="E617" s="118" t="s">
        <v>338</v>
      </c>
      <c r="F617" s="123">
        <v>147.95000000000002</v>
      </c>
      <c r="G617" s="123">
        <v>45.24464831804282</v>
      </c>
      <c r="H617" s="118" t="s">
        <v>339</v>
      </c>
      <c r="I617" s="119"/>
      <c r="J617" s="127">
        <f t="shared" si="9"/>
        <v>44592</v>
      </c>
      <c r="K61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617" s="106" t="s">
        <v>321</v>
      </c>
      <c r="M617" s="106" t="s">
        <v>1122</v>
      </c>
      <c r="N617" s="106" t="s">
        <v>4</v>
      </c>
      <c r="O617" s="118"/>
    </row>
    <row r="618" spans="2:15" x14ac:dyDescent="0.25">
      <c r="B618" s="118" t="s">
        <v>73</v>
      </c>
      <c r="C618" s="118" t="s">
        <v>835</v>
      </c>
      <c r="D618" s="119">
        <v>44680</v>
      </c>
      <c r="E618" s="118" t="s">
        <v>338</v>
      </c>
      <c r="F618" s="123">
        <v>935.05500000000006</v>
      </c>
      <c r="G618" s="123">
        <v>285.94954128440367</v>
      </c>
      <c r="H618" s="118" t="s">
        <v>339</v>
      </c>
      <c r="I618" s="119"/>
      <c r="J618" s="127">
        <f t="shared" si="9"/>
        <v>44592</v>
      </c>
      <c r="K61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18" s="106" t="s">
        <v>321</v>
      </c>
      <c r="M618" s="106" t="s">
        <v>1122</v>
      </c>
      <c r="N618" s="106" t="s">
        <v>4</v>
      </c>
      <c r="O618" s="118"/>
    </row>
    <row r="619" spans="2:15" x14ac:dyDescent="0.25">
      <c r="B619" s="118" t="s">
        <v>73</v>
      </c>
      <c r="C619" s="118" t="s">
        <v>836</v>
      </c>
      <c r="D619" s="119">
        <v>44680</v>
      </c>
      <c r="E619" s="118" t="s">
        <v>338</v>
      </c>
      <c r="F619" s="123">
        <v>3793.2400000000002</v>
      </c>
      <c r="G619" s="123">
        <v>1160.0122324159022</v>
      </c>
      <c r="H619" s="118" t="s">
        <v>339</v>
      </c>
      <c r="I619" s="119"/>
      <c r="J619" s="127">
        <f t="shared" si="9"/>
        <v>44592</v>
      </c>
      <c r="K61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19" s="106" t="s">
        <v>321</v>
      </c>
      <c r="M619" s="106" t="s">
        <v>1122</v>
      </c>
      <c r="N619" s="106" t="s">
        <v>4</v>
      </c>
      <c r="O619" s="118"/>
    </row>
    <row r="620" spans="2:15" x14ac:dyDescent="0.25">
      <c r="B620" s="118" t="s">
        <v>73</v>
      </c>
      <c r="C620" s="118" t="s">
        <v>837</v>
      </c>
      <c r="D620" s="119">
        <v>44710</v>
      </c>
      <c r="E620" s="118" t="s">
        <v>338</v>
      </c>
      <c r="F620" s="123">
        <v>95.7</v>
      </c>
      <c r="G620" s="123">
        <v>29.26605504587156</v>
      </c>
      <c r="H620" s="118" t="s">
        <v>339</v>
      </c>
      <c r="I620" s="119"/>
      <c r="J620" s="127">
        <f t="shared" si="9"/>
        <v>44592</v>
      </c>
      <c r="K62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20" s="106" t="s">
        <v>321</v>
      </c>
      <c r="M620" s="106" t="s">
        <v>1122</v>
      </c>
      <c r="N620" s="106" t="s">
        <v>4</v>
      </c>
      <c r="O620" s="118"/>
    </row>
    <row r="621" spans="2:15" x14ac:dyDescent="0.25">
      <c r="B621" s="118" t="s">
        <v>73</v>
      </c>
      <c r="C621" s="118" t="s">
        <v>838</v>
      </c>
      <c r="D621" s="119">
        <v>44680</v>
      </c>
      <c r="E621" s="118" t="s">
        <v>338</v>
      </c>
      <c r="F621" s="123">
        <v>740.90499999999997</v>
      </c>
      <c r="G621" s="123">
        <v>226.57645259938838</v>
      </c>
      <c r="H621" s="118" t="s">
        <v>339</v>
      </c>
      <c r="I621" s="119"/>
      <c r="J621" s="127">
        <f t="shared" si="9"/>
        <v>44592</v>
      </c>
      <c r="K62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21" s="106" t="s">
        <v>321</v>
      </c>
      <c r="M621" s="106" t="s">
        <v>1122</v>
      </c>
      <c r="N621" s="106" t="s">
        <v>4</v>
      </c>
      <c r="O621" s="118"/>
    </row>
    <row r="622" spans="2:15" x14ac:dyDescent="0.25">
      <c r="B622" s="118" t="s">
        <v>73</v>
      </c>
      <c r="C622" s="118" t="s">
        <v>839</v>
      </c>
      <c r="D622" s="119">
        <v>44710</v>
      </c>
      <c r="E622" s="118" t="s">
        <v>338</v>
      </c>
      <c r="F622" s="123">
        <v>1345.3275000000001</v>
      </c>
      <c r="G622" s="123">
        <v>411.41513761467894</v>
      </c>
      <c r="H622" s="118" t="s">
        <v>339</v>
      </c>
      <c r="I622" s="119"/>
      <c r="J622" s="127">
        <f t="shared" si="9"/>
        <v>44592</v>
      </c>
      <c r="K62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22" s="106" t="s">
        <v>321</v>
      </c>
      <c r="M622" s="106" t="s">
        <v>1122</v>
      </c>
      <c r="N622" s="106" t="s">
        <v>4</v>
      </c>
      <c r="O622" s="118"/>
    </row>
    <row r="623" spans="2:15" x14ac:dyDescent="0.25">
      <c r="B623" s="118" t="s">
        <v>73</v>
      </c>
      <c r="C623" s="118" t="s">
        <v>840</v>
      </c>
      <c r="D623" s="119">
        <v>44680</v>
      </c>
      <c r="E623" s="118" t="s">
        <v>338</v>
      </c>
      <c r="F623" s="123">
        <v>1678.2700000000002</v>
      </c>
      <c r="G623" s="123">
        <v>513.2324159021407</v>
      </c>
      <c r="H623" s="118" t="s">
        <v>339</v>
      </c>
      <c r="I623" s="119"/>
      <c r="J623" s="127">
        <f t="shared" si="9"/>
        <v>44592</v>
      </c>
      <c r="K62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23" s="106" t="s">
        <v>321</v>
      </c>
      <c r="M623" s="106" t="s">
        <v>1122</v>
      </c>
      <c r="N623" s="106" t="s">
        <v>4</v>
      </c>
      <c r="O623" s="118"/>
    </row>
    <row r="624" spans="2:15" x14ac:dyDescent="0.25">
      <c r="B624" s="118" t="s">
        <v>73</v>
      </c>
      <c r="C624" s="118" t="s">
        <v>841</v>
      </c>
      <c r="D624" s="119">
        <v>44680</v>
      </c>
      <c r="E624" s="118" t="s">
        <v>338</v>
      </c>
      <c r="F624" s="123">
        <v>2785.3650000000002</v>
      </c>
      <c r="G624" s="123">
        <v>851.79357798165142</v>
      </c>
      <c r="H624" s="118" t="s">
        <v>339</v>
      </c>
      <c r="I624" s="119"/>
      <c r="J624" s="127">
        <f t="shared" si="9"/>
        <v>44592</v>
      </c>
      <c r="K62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24" s="106" t="s">
        <v>321</v>
      </c>
      <c r="M624" s="106" t="s">
        <v>1122</v>
      </c>
      <c r="N624" s="106" t="s">
        <v>4</v>
      </c>
      <c r="O624" s="118"/>
    </row>
    <row r="625" spans="2:15" x14ac:dyDescent="0.25">
      <c r="B625" s="118" t="s">
        <v>73</v>
      </c>
      <c r="C625" s="118" t="s">
        <v>388</v>
      </c>
      <c r="D625" s="119">
        <v>44620</v>
      </c>
      <c r="E625" s="118" t="s">
        <v>338</v>
      </c>
      <c r="F625" s="123">
        <v>1509.2</v>
      </c>
      <c r="G625" s="123">
        <v>461.52905198776762</v>
      </c>
      <c r="H625" s="118" t="s">
        <v>339</v>
      </c>
      <c r="I625" s="119"/>
      <c r="J625" s="127">
        <f t="shared" si="9"/>
        <v>44592</v>
      </c>
      <c r="K62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625" s="106" t="s">
        <v>321</v>
      </c>
      <c r="M625" s="106" t="s">
        <v>1122</v>
      </c>
      <c r="N625" s="106" t="s">
        <v>4</v>
      </c>
      <c r="O625" s="118"/>
    </row>
    <row r="626" spans="2:15" x14ac:dyDescent="0.25">
      <c r="B626" s="118" t="s">
        <v>73</v>
      </c>
      <c r="C626" s="118" t="s">
        <v>388</v>
      </c>
      <c r="D626" s="119">
        <v>44620</v>
      </c>
      <c r="E626" s="118" t="s">
        <v>338</v>
      </c>
      <c r="F626" s="123">
        <v>1313.95</v>
      </c>
      <c r="G626" s="123">
        <v>401.81957186544344</v>
      </c>
      <c r="H626" s="118" t="s">
        <v>339</v>
      </c>
      <c r="I626" s="119"/>
      <c r="J626" s="127">
        <f t="shared" si="9"/>
        <v>44592</v>
      </c>
      <c r="K62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626" s="106" t="s">
        <v>321</v>
      </c>
      <c r="M626" s="106" t="s">
        <v>1122</v>
      </c>
      <c r="N626" s="106" t="s">
        <v>4</v>
      </c>
      <c r="O626" s="118"/>
    </row>
    <row r="627" spans="2:15" x14ac:dyDescent="0.25">
      <c r="B627" s="118" t="s">
        <v>73</v>
      </c>
      <c r="C627" s="118" t="s">
        <v>389</v>
      </c>
      <c r="D627" s="119">
        <v>44620</v>
      </c>
      <c r="E627" s="118" t="s">
        <v>338</v>
      </c>
      <c r="F627" s="123">
        <v>213.4</v>
      </c>
      <c r="G627" s="123">
        <v>65.259938837920487</v>
      </c>
      <c r="H627" s="118" t="s">
        <v>339</v>
      </c>
      <c r="I627" s="119"/>
      <c r="J627" s="127">
        <f t="shared" si="9"/>
        <v>44592</v>
      </c>
      <c r="K62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627" s="106" t="s">
        <v>321</v>
      </c>
      <c r="M627" s="106" t="s">
        <v>1122</v>
      </c>
      <c r="N627" s="106" t="s">
        <v>4</v>
      </c>
      <c r="O627" s="118"/>
    </row>
    <row r="628" spans="2:15" x14ac:dyDescent="0.25">
      <c r="B628" s="118" t="s">
        <v>73</v>
      </c>
      <c r="C628" s="118" t="s">
        <v>489</v>
      </c>
      <c r="D628" s="119">
        <v>44710</v>
      </c>
      <c r="E628" s="118" t="s">
        <v>338</v>
      </c>
      <c r="F628" s="123">
        <v>1433.7400000000002</v>
      </c>
      <c r="G628" s="123">
        <v>438.45259938837927</v>
      </c>
      <c r="H628" s="118" t="s">
        <v>339</v>
      </c>
      <c r="I628" s="119"/>
      <c r="J628" s="127">
        <f t="shared" si="9"/>
        <v>44592</v>
      </c>
      <c r="K62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28" s="106" t="s">
        <v>321</v>
      </c>
      <c r="M628" s="106" t="s">
        <v>1122</v>
      </c>
      <c r="N628" s="106" t="s">
        <v>4</v>
      </c>
      <c r="O628" s="118"/>
    </row>
    <row r="629" spans="2:15" x14ac:dyDescent="0.25">
      <c r="B629" s="118" t="s">
        <v>73</v>
      </c>
      <c r="C629" s="118" t="s">
        <v>842</v>
      </c>
      <c r="D629" s="119">
        <v>44710</v>
      </c>
      <c r="E629" s="118" t="s">
        <v>338</v>
      </c>
      <c r="F629" s="123">
        <v>4004.0550000000007</v>
      </c>
      <c r="G629" s="123">
        <v>1224.4816513761471</v>
      </c>
      <c r="H629" s="118" t="s">
        <v>339</v>
      </c>
      <c r="I629" s="119"/>
      <c r="J629" s="127">
        <f t="shared" si="9"/>
        <v>44592</v>
      </c>
      <c r="K62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29" s="106" t="s">
        <v>321</v>
      </c>
      <c r="M629" s="106" t="s">
        <v>1122</v>
      </c>
      <c r="N629" s="106" t="s">
        <v>4</v>
      </c>
      <c r="O629" s="118"/>
    </row>
    <row r="630" spans="2:15" x14ac:dyDescent="0.25">
      <c r="B630" s="118" t="s">
        <v>73</v>
      </c>
      <c r="C630" s="118" t="s">
        <v>843</v>
      </c>
      <c r="D630" s="119">
        <v>44650</v>
      </c>
      <c r="E630" s="118" t="s">
        <v>338</v>
      </c>
      <c r="F630" s="123">
        <v>1284.03</v>
      </c>
      <c r="G630" s="123">
        <v>392.66972477064218</v>
      </c>
      <c r="H630" s="118" t="s">
        <v>339</v>
      </c>
      <c r="I630" s="119"/>
      <c r="J630" s="127">
        <f t="shared" si="9"/>
        <v>44592</v>
      </c>
      <c r="K63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30" s="106" t="s">
        <v>321</v>
      </c>
      <c r="M630" s="106" t="s">
        <v>1122</v>
      </c>
      <c r="N630" s="106" t="s">
        <v>4</v>
      </c>
      <c r="O630" s="118"/>
    </row>
    <row r="631" spans="2:15" x14ac:dyDescent="0.25">
      <c r="B631" s="118" t="s">
        <v>73</v>
      </c>
      <c r="C631" s="118" t="s">
        <v>844</v>
      </c>
      <c r="D631" s="119">
        <v>44740</v>
      </c>
      <c r="E631" s="118" t="s">
        <v>338</v>
      </c>
      <c r="F631" s="123">
        <v>10685.565000000001</v>
      </c>
      <c r="G631" s="123">
        <v>3267.7568807339453</v>
      </c>
      <c r="H631" s="118" t="s">
        <v>339</v>
      </c>
      <c r="I631" s="119"/>
      <c r="J631" s="127">
        <f t="shared" si="9"/>
        <v>44592</v>
      </c>
      <c r="K63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31" s="106" t="s">
        <v>321</v>
      </c>
      <c r="M631" s="106" t="s">
        <v>1122</v>
      </c>
      <c r="N631" s="106" t="s">
        <v>4</v>
      </c>
      <c r="O631" s="118"/>
    </row>
    <row r="632" spans="2:15" x14ac:dyDescent="0.25">
      <c r="B632" s="118" t="s">
        <v>73</v>
      </c>
      <c r="C632" s="118" t="s">
        <v>845</v>
      </c>
      <c r="D632" s="119">
        <v>44680</v>
      </c>
      <c r="E632" s="118" t="s">
        <v>338</v>
      </c>
      <c r="F632" s="123">
        <v>994.84</v>
      </c>
      <c r="G632" s="123">
        <v>304.2324159021407</v>
      </c>
      <c r="H632" s="118" t="s">
        <v>339</v>
      </c>
      <c r="I632" s="119"/>
      <c r="J632" s="127">
        <f t="shared" si="9"/>
        <v>44592</v>
      </c>
      <c r="K63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32" s="106" t="s">
        <v>321</v>
      </c>
      <c r="M632" s="106" t="s">
        <v>1122</v>
      </c>
      <c r="N632" s="106" t="s">
        <v>4</v>
      </c>
      <c r="O632" s="118"/>
    </row>
    <row r="633" spans="2:15" x14ac:dyDescent="0.25">
      <c r="B633" s="118" t="s">
        <v>73</v>
      </c>
      <c r="C633" s="118" t="s">
        <v>846</v>
      </c>
      <c r="D633" s="119">
        <v>44680</v>
      </c>
      <c r="E633" s="118" t="s">
        <v>338</v>
      </c>
      <c r="F633" s="123">
        <v>7304.7150000000001</v>
      </c>
      <c r="G633" s="123">
        <v>2233.8577981651379</v>
      </c>
      <c r="H633" s="118" t="s">
        <v>339</v>
      </c>
      <c r="I633" s="119"/>
      <c r="J633" s="127">
        <f t="shared" si="9"/>
        <v>44592</v>
      </c>
      <c r="K63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33" s="106" t="s">
        <v>321</v>
      </c>
      <c r="M633" s="106" t="s">
        <v>1122</v>
      </c>
      <c r="N633" s="106" t="s">
        <v>4</v>
      </c>
      <c r="O633" s="118"/>
    </row>
    <row r="634" spans="2:15" x14ac:dyDescent="0.25">
      <c r="B634" s="118" t="s">
        <v>73</v>
      </c>
      <c r="C634" s="118" t="s">
        <v>490</v>
      </c>
      <c r="D634" s="119">
        <v>44710</v>
      </c>
      <c r="E634" s="118" t="s">
        <v>338</v>
      </c>
      <c r="F634" s="123">
        <v>698.5825000000001</v>
      </c>
      <c r="G634" s="123">
        <v>213.63379204892968</v>
      </c>
      <c r="H634" s="118" t="s">
        <v>339</v>
      </c>
      <c r="I634" s="119"/>
      <c r="J634" s="127">
        <f t="shared" si="9"/>
        <v>44592</v>
      </c>
      <c r="K63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34" s="106" t="s">
        <v>321</v>
      </c>
      <c r="M634" s="106" t="s">
        <v>1122</v>
      </c>
      <c r="N634" s="106" t="s">
        <v>4</v>
      </c>
      <c r="O634" s="118"/>
    </row>
    <row r="635" spans="2:15" x14ac:dyDescent="0.25">
      <c r="B635" s="118" t="s">
        <v>73</v>
      </c>
      <c r="C635" s="118" t="s">
        <v>847</v>
      </c>
      <c r="D635" s="119">
        <v>44620</v>
      </c>
      <c r="E635" s="118" t="s">
        <v>338</v>
      </c>
      <c r="F635" s="123">
        <v>2421.7875000000004</v>
      </c>
      <c r="G635" s="123">
        <v>740.60779816513775</v>
      </c>
      <c r="H635" s="118" t="s">
        <v>339</v>
      </c>
      <c r="I635" s="119"/>
      <c r="J635" s="127">
        <f t="shared" si="9"/>
        <v>44592</v>
      </c>
      <c r="K63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635" s="106" t="s">
        <v>321</v>
      </c>
      <c r="M635" s="106" t="s">
        <v>1122</v>
      </c>
      <c r="N635" s="106" t="s">
        <v>4</v>
      </c>
      <c r="O635" s="118"/>
    </row>
    <row r="636" spans="2:15" x14ac:dyDescent="0.25">
      <c r="B636" s="118" t="s">
        <v>73</v>
      </c>
      <c r="C636" s="118" t="s">
        <v>848</v>
      </c>
      <c r="D636" s="119">
        <v>44650</v>
      </c>
      <c r="E636" s="118" t="s">
        <v>338</v>
      </c>
      <c r="F636" s="123">
        <v>256.02500000000003</v>
      </c>
      <c r="G636" s="123">
        <v>78.295107033639155</v>
      </c>
      <c r="H636" s="118" t="s">
        <v>339</v>
      </c>
      <c r="I636" s="119"/>
      <c r="J636" s="127">
        <f t="shared" si="9"/>
        <v>44592</v>
      </c>
      <c r="K63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36" s="106" t="s">
        <v>321</v>
      </c>
      <c r="M636" s="106" t="s">
        <v>1122</v>
      </c>
      <c r="N636" s="106" t="s">
        <v>4</v>
      </c>
      <c r="O636" s="118"/>
    </row>
    <row r="637" spans="2:15" x14ac:dyDescent="0.25">
      <c r="B637" s="118" t="s">
        <v>73</v>
      </c>
      <c r="C637" s="118" t="s">
        <v>849</v>
      </c>
      <c r="D637" s="119">
        <v>44680</v>
      </c>
      <c r="E637" s="118" t="s">
        <v>338</v>
      </c>
      <c r="F637" s="123">
        <v>364.70500000000004</v>
      </c>
      <c r="G637" s="123">
        <v>111.53058103975536</v>
      </c>
      <c r="H637" s="118" t="s">
        <v>339</v>
      </c>
      <c r="I637" s="119"/>
      <c r="J637" s="127">
        <f t="shared" si="9"/>
        <v>44592</v>
      </c>
      <c r="K63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37" s="106" t="s">
        <v>321</v>
      </c>
      <c r="M637" s="106" t="s">
        <v>1122</v>
      </c>
      <c r="N637" s="106" t="s">
        <v>4</v>
      </c>
      <c r="O637" s="118"/>
    </row>
    <row r="638" spans="2:15" x14ac:dyDescent="0.25">
      <c r="B638" s="118" t="s">
        <v>73</v>
      </c>
      <c r="C638" s="118" t="s">
        <v>850</v>
      </c>
      <c r="D638" s="119">
        <v>44620</v>
      </c>
      <c r="E638" s="118" t="s">
        <v>338</v>
      </c>
      <c r="F638" s="123">
        <v>229.37750000000003</v>
      </c>
      <c r="G638" s="123">
        <v>70.146024464831811</v>
      </c>
      <c r="H638" s="118" t="s">
        <v>339</v>
      </c>
      <c r="I638" s="119"/>
      <c r="J638" s="127">
        <f t="shared" si="9"/>
        <v>44592</v>
      </c>
      <c r="K63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638" s="106" t="s">
        <v>321</v>
      </c>
      <c r="M638" s="106" t="s">
        <v>1122</v>
      </c>
      <c r="N638" s="106" t="s">
        <v>4</v>
      </c>
      <c r="O638" s="118"/>
    </row>
    <row r="639" spans="2:15" x14ac:dyDescent="0.25">
      <c r="B639" s="118" t="s">
        <v>73</v>
      </c>
      <c r="C639" s="118" t="s">
        <v>851</v>
      </c>
      <c r="D639" s="119">
        <v>44680</v>
      </c>
      <c r="E639" s="118" t="s">
        <v>338</v>
      </c>
      <c r="F639" s="123">
        <v>364.1825</v>
      </c>
      <c r="G639" s="123">
        <v>111.37079510703364</v>
      </c>
      <c r="H639" s="118" t="s">
        <v>339</v>
      </c>
      <c r="I639" s="119"/>
      <c r="J639" s="127">
        <f t="shared" si="9"/>
        <v>44592</v>
      </c>
      <c r="K63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39" s="106" t="s">
        <v>321</v>
      </c>
      <c r="M639" s="106" t="s">
        <v>1122</v>
      </c>
      <c r="N639" s="106" t="s">
        <v>4</v>
      </c>
      <c r="O639" s="118"/>
    </row>
    <row r="640" spans="2:15" x14ac:dyDescent="0.25">
      <c r="B640" s="118" t="s">
        <v>73</v>
      </c>
      <c r="C640" s="118" t="s">
        <v>852</v>
      </c>
      <c r="D640" s="119">
        <v>44680</v>
      </c>
      <c r="E640" s="118" t="s">
        <v>338</v>
      </c>
      <c r="F640" s="123">
        <v>1852.1415000000002</v>
      </c>
      <c r="G640" s="123">
        <v>566.404128440367</v>
      </c>
      <c r="H640" s="118" t="s">
        <v>339</v>
      </c>
      <c r="I640" s="119"/>
      <c r="J640" s="127">
        <f t="shared" si="9"/>
        <v>44592</v>
      </c>
      <c r="K64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40" s="106" t="s">
        <v>321</v>
      </c>
      <c r="M640" s="106" t="s">
        <v>1122</v>
      </c>
      <c r="N640" s="106" t="s">
        <v>4</v>
      </c>
      <c r="O640" s="118"/>
    </row>
    <row r="641" spans="2:15" x14ac:dyDescent="0.25">
      <c r="B641" s="118" t="s">
        <v>73</v>
      </c>
      <c r="C641" s="118" t="s">
        <v>853</v>
      </c>
      <c r="D641" s="119">
        <v>44710</v>
      </c>
      <c r="E641" s="118" t="s">
        <v>338</v>
      </c>
      <c r="F641" s="123">
        <v>236.17000000000002</v>
      </c>
      <c r="G641" s="123">
        <v>72.223241590214073</v>
      </c>
      <c r="H641" s="118" t="s">
        <v>339</v>
      </c>
      <c r="I641" s="119"/>
      <c r="J641" s="127">
        <f t="shared" si="9"/>
        <v>44592</v>
      </c>
      <c r="K64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41" s="106" t="s">
        <v>321</v>
      </c>
      <c r="M641" s="106" t="s">
        <v>1122</v>
      </c>
      <c r="N641" s="106" t="s">
        <v>4</v>
      </c>
      <c r="O641" s="118"/>
    </row>
    <row r="642" spans="2:15" x14ac:dyDescent="0.25">
      <c r="B642" s="118" t="s">
        <v>73</v>
      </c>
      <c r="C642" s="118" t="s">
        <v>854</v>
      </c>
      <c r="D642" s="119">
        <v>44680</v>
      </c>
      <c r="E642" s="118" t="s">
        <v>338</v>
      </c>
      <c r="F642" s="123">
        <v>1036.53</v>
      </c>
      <c r="G642" s="123">
        <v>316.98165137614677</v>
      </c>
      <c r="H642" s="118" t="s">
        <v>339</v>
      </c>
      <c r="I642" s="119"/>
      <c r="J642" s="127">
        <f t="shared" si="9"/>
        <v>44592</v>
      </c>
      <c r="K64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42" s="106" t="s">
        <v>321</v>
      </c>
      <c r="M642" s="106" t="s">
        <v>1122</v>
      </c>
      <c r="N642" s="106" t="s">
        <v>4</v>
      </c>
      <c r="O642" s="118"/>
    </row>
    <row r="643" spans="2:15" x14ac:dyDescent="0.25">
      <c r="B643" s="118" t="s">
        <v>73</v>
      </c>
      <c r="C643" s="118" t="s">
        <v>855</v>
      </c>
      <c r="D643" s="119">
        <v>44710</v>
      </c>
      <c r="E643" s="118" t="s">
        <v>338</v>
      </c>
      <c r="F643" s="123">
        <v>1070.08</v>
      </c>
      <c r="G643" s="123">
        <v>327.24159021406723</v>
      </c>
      <c r="H643" s="118" t="s">
        <v>339</v>
      </c>
      <c r="I643" s="119"/>
      <c r="J643" s="127">
        <f t="shared" si="9"/>
        <v>44592</v>
      </c>
      <c r="K64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43" s="106" t="s">
        <v>321</v>
      </c>
      <c r="M643" s="106" t="s">
        <v>1122</v>
      </c>
      <c r="N643" s="106" t="s">
        <v>4</v>
      </c>
      <c r="O643" s="118"/>
    </row>
    <row r="644" spans="2:15" x14ac:dyDescent="0.25">
      <c r="B644" s="118" t="s">
        <v>73</v>
      </c>
      <c r="C644" s="118" t="s">
        <v>856</v>
      </c>
      <c r="D644" s="119">
        <v>44740</v>
      </c>
      <c r="E644" s="118" t="s">
        <v>338</v>
      </c>
      <c r="F644" s="123">
        <v>5480.7225000000008</v>
      </c>
      <c r="G644" s="123">
        <v>1676.0619266055048</v>
      </c>
      <c r="H644" s="118" t="s">
        <v>339</v>
      </c>
      <c r="I644" s="119"/>
      <c r="J644" s="127">
        <f t="shared" si="9"/>
        <v>44592</v>
      </c>
      <c r="K64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44" s="106" t="s">
        <v>321</v>
      </c>
      <c r="M644" s="106" t="s">
        <v>1122</v>
      </c>
      <c r="N644" s="106" t="s">
        <v>4</v>
      </c>
      <c r="O644" s="118"/>
    </row>
    <row r="645" spans="2:15" x14ac:dyDescent="0.25">
      <c r="B645" s="118" t="s">
        <v>73</v>
      </c>
      <c r="C645" s="118" t="s">
        <v>492</v>
      </c>
      <c r="D645" s="119">
        <v>44710</v>
      </c>
      <c r="E645" s="118" t="s">
        <v>338</v>
      </c>
      <c r="F645" s="123">
        <v>6173.8600000000006</v>
      </c>
      <c r="G645" s="123">
        <v>1888.0305810397556</v>
      </c>
      <c r="H645" s="118" t="s">
        <v>339</v>
      </c>
      <c r="I645" s="119"/>
      <c r="J645" s="127">
        <f t="shared" si="9"/>
        <v>44592</v>
      </c>
      <c r="K64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45" s="106" t="s">
        <v>321</v>
      </c>
      <c r="M645" s="106" t="s">
        <v>1122</v>
      </c>
      <c r="N645" s="106" t="s">
        <v>4</v>
      </c>
      <c r="O645" s="118"/>
    </row>
    <row r="646" spans="2:15" x14ac:dyDescent="0.25">
      <c r="B646" s="118" t="s">
        <v>73</v>
      </c>
      <c r="C646" s="118" t="s">
        <v>857</v>
      </c>
      <c r="D646" s="119">
        <v>44710</v>
      </c>
      <c r="E646" s="118" t="s">
        <v>338</v>
      </c>
      <c r="F646" s="123">
        <v>3890.5350000000003</v>
      </c>
      <c r="G646" s="123">
        <v>1189.7660550458716</v>
      </c>
      <c r="H646" s="118" t="s">
        <v>339</v>
      </c>
      <c r="I646" s="119"/>
      <c r="J646" s="127">
        <f t="shared" ref="J646:J709" si="10">$J$1</f>
        <v>44592</v>
      </c>
      <c r="K64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46" s="106" t="s">
        <v>321</v>
      </c>
      <c r="M646" s="106" t="s">
        <v>1122</v>
      </c>
      <c r="N646" s="106" t="s">
        <v>4</v>
      </c>
      <c r="O646" s="118"/>
    </row>
    <row r="647" spans="2:15" x14ac:dyDescent="0.25">
      <c r="B647" s="118" t="s">
        <v>73</v>
      </c>
      <c r="C647" s="118" t="s">
        <v>858</v>
      </c>
      <c r="D647" s="119">
        <v>44680</v>
      </c>
      <c r="E647" s="118" t="s">
        <v>338</v>
      </c>
      <c r="F647" s="123">
        <v>451.96250000000003</v>
      </c>
      <c r="G647" s="123">
        <v>138.21483180428135</v>
      </c>
      <c r="H647" s="118" t="s">
        <v>339</v>
      </c>
      <c r="I647" s="119"/>
      <c r="J647" s="127">
        <f t="shared" si="10"/>
        <v>44592</v>
      </c>
      <c r="K64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47" s="106" t="s">
        <v>321</v>
      </c>
      <c r="M647" s="106" t="s">
        <v>1122</v>
      </c>
      <c r="N647" s="106" t="s">
        <v>4</v>
      </c>
      <c r="O647" s="118"/>
    </row>
    <row r="648" spans="2:15" x14ac:dyDescent="0.25">
      <c r="B648" s="118" t="s">
        <v>73</v>
      </c>
      <c r="C648" s="118" t="s">
        <v>859</v>
      </c>
      <c r="D648" s="119">
        <v>44680</v>
      </c>
      <c r="E648" s="118" t="s">
        <v>338</v>
      </c>
      <c r="F648" s="123">
        <v>3239.8410000000003</v>
      </c>
      <c r="G648" s="123">
        <v>990.77706422018355</v>
      </c>
      <c r="H648" s="118" t="s">
        <v>339</v>
      </c>
      <c r="I648" s="119"/>
      <c r="J648" s="127">
        <f t="shared" si="10"/>
        <v>44592</v>
      </c>
      <c r="K64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48" s="106" t="s">
        <v>321</v>
      </c>
      <c r="M648" s="106" t="s">
        <v>1122</v>
      </c>
      <c r="N648" s="106" t="s">
        <v>4</v>
      </c>
      <c r="O648" s="118"/>
    </row>
    <row r="649" spans="2:15" x14ac:dyDescent="0.25">
      <c r="B649" s="118" t="s">
        <v>73</v>
      </c>
      <c r="C649" s="118" t="s">
        <v>860</v>
      </c>
      <c r="D649" s="119">
        <v>44680</v>
      </c>
      <c r="E649" s="118" t="s">
        <v>338</v>
      </c>
      <c r="F649" s="123">
        <v>797.44500000000016</v>
      </c>
      <c r="G649" s="123">
        <v>243.86697247706428</v>
      </c>
      <c r="H649" s="118" t="s">
        <v>339</v>
      </c>
      <c r="I649" s="119"/>
      <c r="J649" s="127">
        <f t="shared" si="10"/>
        <v>44592</v>
      </c>
      <c r="K649" s="106">
        <v>0</v>
      </c>
      <c r="L649" s="106" t="s">
        <v>321</v>
      </c>
      <c r="M649" s="106" t="s">
        <v>1122</v>
      </c>
      <c r="N649" s="106" t="s">
        <v>4</v>
      </c>
      <c r="O649" s="118"/>
    </row>
    <row r="650" spans="2:15" x14ac:dyDescent="0.25">
      <c r="B650" s="118" t="s">
        <v>73</v>
      </c>
      <c r="C650" s="118" t="s">
        <v>861</v>
      </c>
      <c r="D650" s="119">
        <v>44680</v>
      </c>
      <c r="E650" s="118" t="s">
        <v>338</v>
      </c>
      <c r="F650" s="123">
        <v>118.08500000000001</v>
      </c>
      <c r="G650" s="123">
        <v>36.111620795107036</v>
      </c>
      <c r="H650" s="118" t="s">
        <v>339</v>
      </c>
      <c r="I650" s="119"/>
      <c r="J650" s="127">
        <f t="shared" si="10"/>
        <v>44592</v>
      </c>
      <c r="K650" s="106">
        <v>0</v>
      </c>
      <c r="L650" s="106" t="s">
        <v>321</v>
      </c>
      <c r="M650" s="106" t="s">
        <v>1122</v>
      </c>
      <c r="N650" s="106" t="s">
        <v>4</v>
      </c>
      <c r="O650" s="118"/>
    </row>
    <row r="651" spans="2:15" x14ac:dyDescent="0.25">
      <c r="B651" s="118" t="s">
        <v>73</v>
      </c>
      <c r="C651" s="118" t="s">
        <v>443</v>
      </c>
      <c r="D651" s="119">
        <v>44710</v>
      </c>
      <c r="E651" s="118" t="s">
        <v>338</v>
      </c>
      <c r="F651" s="123">
        <v>11676.032500000001</v>
      </c>
      <c r="G651" s="123">
        <v>3570.6521406727834</v>
      </c>
      <c r="H651" s="118" t="s">
        <v>339</v>
      </c>
      <c r="I651" s="119"/>
      <c r="J651" s="127">
        <f t="shared" si="10"/>
        <v>44592</v>
      </c>
      <c r="K651" s="106">
        <v>0</v>
      </c>
      <c r="L651" s="106" t="s">
        <v>321</v>
      </c>
      <c r="M651" s="106" t="s">
        <v>1122</v>
      </c>
      <c r="N651" s="106" t="s">
        <v>4</v>
      </c>
      <c r="O651" s="118"/>
    </row>
    <row r="652" spans="2:15" x14ac:dyDescent="0.25">
      <c r="B652" s="118" t="s">
        <v>73</v>
      </c>
      <c r="C652" s="118" t="s">
        <v>862</v>
      </c>
      <c r="D652" s="119">
        <v>44710</v>
      </c>
      <c r="E652" s="118" t="s">
        <v>338</v>
      </c>
      <c r="F652" s="123">
        <v>1131.5700000000002</v>
      </c>
      <c r="G652" s="123">
        <v>346.0458715596331</v>
      </c>
      <c r="H652" s="118" t="s">
        <v>339</v>
      </c>
      <c r="I652" s="119"/>
      <c r="J652" s="127">
        <f t="shared" si="10"/>
        <v>44592</v>
      </c>
      <c r="K652" s="106">
        <v>0</v>
      </c>
      <c r="L652" s="106" t="s">
        <v>321</v>
      </c>
      <c r="M652" s="106" t="s">
        <v>1122</v>
      </c>
      <c r="N652" s="106" t="s">
        <v>4</v>
      </c>
      <c r="O652" s="118"/>
    </row>
    <row r="653" spans="2:15" x14ac:dyDescent="0.25">
      <c r="B653" s="118" t="s">
        <v>73</v>
      </c>
      <c r="C653" s="118" t="s">
        <v>863</v>
      </c>
      <c r="D653" s="119">
        <v>44620</v>
      </c>
      <c r="E653" s="118" t="s">
        <v>338</v>
      </c>
      <c r="F653" s="123">
        <v>1572.7250000000001</v>
      </c>
      <c r="G653" s="123">
        <v>480.95565749235476</v>
      </c>
      <c r="H653" s="118" t="s">
        <v>339</v>
      </c>
      <c r="I653" s="119"/>
      <c r="J653" s="127">
        <f t="shared" si="10"/>
        <v>44592</v>
      </c>
      <c r="K653" s="106">
        <v>0</v>
      </c>
      <c r="L653" s="106" t="s">
        <v>321</v>
      </c>
      <c r="M653" s="106" t="s">
        <v>1122</v>
      </c>
      <c r="N653" s="106" t="s">
        <v>4</v>
      </c>
      <c r="O653" s="118"/>
    </row>
    <row r="654" spans="2:15" x14ac:dyDescent="0.25">
      <c r="B654" s="118" t="s">
        <v>73</v>
      </c>
      <c r="C654" s="118" t="s">
        <v>864</v>
      </c>
      <c r="D654" s="119">
        <v>44620</v>
      </c>
      <c r="E654" s="118" t="s">
        <v>338</v>
      </c>
      <c r="F654" s="123">
        <v>724.18500000000006</v>
      </c>
      <c r="G654" s="123">
        <v>221.4633027522936</v>
      </c>
      <c r="H654" s="118" t="s">
        <v>339</v>
      </c>
      <c r="I654" s="119"/>
      <c r="J654" s="127">
        <f t="shared" si="10"/>
        <v>44592</v>
      </c>
      <c r="K654" s="106">
        <v>0</v>
      </c>
      <c r="L654" s="106" t="s">
        <v>321</v>
      </c>
      <c r="M654" s="106" t="s">
        <v>1122</v>
      </c>
      <c r="N654" s="106" t="s">
        <v>4</v>
      </c>
      <c r="O654" s="118"/>
    </row>
    <row r="655" spans="2:15" x14ac:dyDescent="0.25">
      <c r="B655" s="118" t="s">
        <v>73</v>
      </c>
      <c r="C655" s="118" t="s">
        <v>865</v>
      </c>
      <c r="D655" s="119">
        <v>44710</v>
      </c>
      <c r="E655" s="118" t="s">
        <v>338</v>
      </c>
      <c r="F655" s="123">
        <v>3021.4305000000004</v>
      </c>
      <c r="G655" s="123">
        <v>923.98486238532121</v>
      </c>
      <c r="H655" s="118" t="s">
        <v>339</v>
      </c>
      <c r="I655" s="119"/>
      <c r="J655" s="127">
        <f t="shared" si="10"/>
        <v>44592</v>
      </c>
      <c r="K655" s="106">
        <v>0</v>
      </c>
      <c r="L655" s="106" t="s">
        <v>321</v>
      </c>
      <c r="M655" s="106" t="s">
        <v>1122</v>
      </c>
      <c r="N655" s="106" t="s">
        <v>4</v>
      </c>
      <c r="O655" s="118"/>
    </row>
    <row r="656" spans="2:15" x14ac:dyDescent="0.25">
      <c r="B656" s="118" t="s">
        <v>73</v>
      </c>
      <c r="C656" s="118" t="s">
        <v>866</v>
      </c>
      <c r="D656" s="119">
        <v>44620</v>
      </c>
      <c r="E656" s="118" t="s">
        <v>338</v>
      </c>
      <c r="F656" s="123">
        <v>3001.6800000000003</v>
      </c>
      <c r="G656" s="123">
        <v>917.94495412844049</v>
      </c>
      <c r="H656" s="118" t="s">
        <v>339</v>
      </c>
      <c r="I656" s="119"/>
      <c r="J656" s="127">
        <f t="shared" si="10"/>
        <v>44592</v>
      </c>
      <c r="K656" s="106">
        <v>0</v>
      </c>
      <c r="L656" s="106" t="s">
        <v>321</v>
      </c>
      <c r="M656" s="106" t="s">
        <v>1122</v>
      </c>
      <c r="N656" s="106" t="s">
        <v>4</v>
      </c>
      <c r="O656" s="118"/>
    </row>
    <row r="657" spans="2:15" x14ac:dyDescent="0.25">
      <c r="B657" s="118" t="s">
        <v>73</v>
      </c>
      <c r="C657" s="118" t="s">
        <v>444</v>
      </c>
      <c r="D657" s="119">
        <v>44650</v>
      </c>
      <c r="E657" s="118" t="s">
        <v>338</v>
      </c>
      <c r="F657" s="123">
        <v>1071.6475</v>
      </c>
      <c r="G657" s="123">
        <v>327.72094801223244</v>
      </c>
      <c r="H657" s="118" t="s">
        <v>339</v>
      </c>
      <c r="I657" s="119"/>
      <c r="J657" s="127">
        <f t="shared" si="10"/>
        <v>44592</v>
      </c>
      <c r="K657" s="106">
        <v>0</v>
      </c>
      <c r="L657" s="106" t="s">
        <v>321</v>
      </c>
      <c r="M657" s="106" t="s">
        <v>1122</v>
      </c>
      <c r="N657" s="106" t="s">
        <v>4</v>
      </c>
      <c r="O657" s="118"/>
    </row>
    <row r="658" spans="2:15" x14ac:dyDescent="0.25">
      <c r="B658" s="118" t="s">
        <v>73</v>
      </c>
      <c r="C658" s="118" t="s">
        <v>867</v>
      </c>
      <c r="D658" s="119">
        <v>44710</v>
      </c>
      <c r="E658" s="118" t="s">
        <v>338</v>
      </c>
      <c r="F658" s="123">
        <v>3907.2550000000006</v>
      </c>
      <c r="G658" s="123">
        <v>1194.8792048929665</v>
      </c>
      <c r="H658" s="118" t="s">
        <v>339</v>
      </c>
      <c r="I658" s="119"/>
      <c r="J658" s="127">
        <f t="shared" si="10"/>
        <v>44592</v>
      </c>
      <c r="K658" s="106">
        <v>0</v>
      </c>
      <c r="L658" s="106" t="s">
        <v>321</v>
      </c>
      <c r="M658" s="106" t="s">
        <v>1122</v>
      </c>
      <c r="N658" s="106" t="s">
        <v>4</v>
      </c>
      <c r="O658" s="118"/>
    </row>
    <row r="659" spans="2:15" x14ac:dyDescent="0.25">
      <c r="B659" s="118" t="s">
        <v>73</v>
      </c>
      <c r="C659" s="118" t="s">
        <v>868</v>
      </c>
      <c r="D659" s="119">
        <v>44710</v>
      </c>
      <c r="E659" s="118" t="s">
        <v>338</v>
      </c>
      <c r="F659" s="123">
        <v>2275.02</v>
      </c>
      <c r="G659" s="123">
        <v>695.72477064220186</v>
      </c>
      <c r="H659" s="118" t="s">
        <v>339</v>
      </c>
      <c r="I659" s="119"/>
      <c r="J659" s="127">
        <f t="shared" si="10"/>
        <v>44592</v>
      </c>
      <c r="K659" s="106">
        <v>0</v>
      </c>
      <c r="L659" s="106" t="s">
        <v>321</v>
      </c>
      <c r="M659" s="106" t="s">
        <v>1122</v>
      </c>
      <c r="N659" s="106" t="s">
        <v>4</v>
      </c>
      <c r="O659" s="118"/>
    </row>
    <row r="660" spans="2:15" x14ac:dyDescent="0.25">
      <c r="B660" s="118" t="s">
        <v>73</v>
      </c>
      <c r="C660" s="118" t="s">
        <v>869</v>
      </c>
      <c r="D660" s="119">
        <v>44680</v>
      </c>
      <c r="E660" s="118" t="s">
        <v>338</v>
      </c>
      <c r="F660" s="123">
        <v>660.96250000000009</v>
      </c>
      <c r="G660" s="123">
        <v>202.12920489296638</v>
      </c>
      <c r="H660" s="118" t="s">
        <v>339</v>
      </c>
      <c r="I660" s="119"/>
      <c r="J660" s="127">
        <f t="shared" si="10"/>
        <v>44592</v>
      </c>
      <c r="K660" s="106">
        <v>0</v>
      </c>
      <c r="L660" s="106" t="s">
        <v>321</v>
      </c>
      <c r="M660" s="106" t="s">
        <v>1122</v>
      </c>
      <c r="N660" s="106" t="s">
        <v>4</v>
      </c>
      <c r="O660" s="118"/>
    </row>
    <row r="661" spans="2:15" x14ac:dyDescent="0.25">
      <c r="B661" s="118" t="s">
        <v>73</v>
      </c>
      <c r="C661" s="118" t="s">
        <v>870</v>
      </c>
      <c r="D661" s="119">
        <v>44740</v>
      </c>
      <c r="E661" s="118" t="s">
        <v>338</v>
      </c>
      <c r="F661" s="123">
        <v>597.46500000000003</v>
      </c>
      <c r="G661" s="123">
        <v>182.71100917431193</v>
      </c>
      <c r="H661" s="118" t="s">
        <v>339</v>
      </c>
      <c r="I661" s="119"/>
      <c r="J661" s="127">
        <f t="shared" si="10"/>
        <v>44592</v>
      </c>
      <c r="K661" s="106">
        <v>0</v>
      </c>
      <c r="L661" s="106" t="s">
        <v>321</v>
      </c>
      <c r="M661" s="106" t="s">
        <v>1122</v>
      </c>
      <c r="N661" s="106" t="s">
        <v>4</v>
      </c>
      <c r="O661" s="118"/>
    </row>
    <row r="662" spans="2:15" x14ac:dyDescent="0.25">
      <c r="B662" s="118" t="s">
        <v>73</v>
      </c>
      <c r="C662" s="118" t="s">
        <v>871</v>
      </c>
      <c r="D662" s="119">
        <v>44710</v>
      </c>
      <c r="E662" s="118" t="s">
        <v>338</v>
      </c>
      <c r="F662" s="123">
        <v>2978.2500000000005</v>
      </c>
      <c r="G662" s="123">
        <v>910.7798165137616</v>
      </c>
      <c r="H662" s="118" t="s">
        <v>339</v>
      </c>
      <c r="I662" s="119"/>
      <c r="J662" s="127">
        <f t="shared" si="10"/>
        <v>44592</v>
      </c>
      <c r="K662" s="106">
        <v>0</v>
      </c>
      <c r="L662" s="106" t="s">
        <v>321</v>
      </c>
      <c r="M662" s="106" t="s">
        <v>1122</v>
      </c>
      <c r="N662" s="106" t="s">
        <v>4</v>
      </c>
      <c r="O662" s="118"/>
    </row>
    <row r="663" spans="2:15" x14ac:dyDescent="0.25">
      <c r="B663" s="118" t="s">
        <v>73</v>
      </c>
      <c r="C663" s="118" t="s">
        <v>872</v>
      </c>
      <c r="D663" s="119">
        <v>44710</v>
      </c>
      <c r="E663" s="118" t="s">
        <v>338</v>
      </c>
      <c r="F663" s="123">
        <v>16494.082000000002</v>
      </c>
      <c r="G663" s="123">
        <v>5044.0617737003067</v>
      </c>
      <c r="H663" s="118" t="s">
        <v>339</v>
      </c>
      <c r="I663" s="119"/>
      <c r="J663" s="127">
        <f t="shared" si="10"/>
        <v>44592</v>
      </c>
      <c r="K663" s="106">
        <v>0</v>
      </c>
      <c r="L663" s="106" t="s">
        <v>321</v>
      </c>
      <c r="M663" s="106" t="s">
        <v>1122</v>
      </c>
      <c r="N663" s="106" t="s">
        <v>4</v>
      </c>
      <c r="O663" s="118"/>
    </row>
    <row r="664" spans="2:15" x14ac:dyDescent="0.25">
      <c r="B664" s="118" t="s">
        <v>73</v>
      </c>
      <c r="C664" s="118" t="s">
        <v>873</v>
      </c>
      <c r="D664" s="119">
        <v>44710</v>
      </c>
      <c r="E664" s="118" t="s">
        <v>338</v>
      </c>
      <c r="F664" s="123">
        <v>3114.6224999999999</v>
      </c>
      <c r="G664" s="123">
        <v>952.48394495412845</v>
      </c>
      <c r="H664" s="118" t="s">
        <v>339</v>
      </c>
      <c r="I664" s="119"/>
      <c r="J664" s="127">
        <f t="shared" si="10"/>
        <v>44592</v>
      </c>
      <c r="K664" s="106">
        <v>0</v>
      </c>
      <c r="L664" s="106" t="s">
        <v>321</v>
      </c>
      <c r="M664" s="106" t="s">
        <v>1122</v>
      </c>
      <c r="N664" s="106" t="s">
        <v>4</v>
      </c>
      <c r="O664" s="118"/>
    </row>
    <row r="665" spans="2:15" x14ac:dyDescent="0.25">
      <c r="B665" s="118" t="s">
        <v>73</v>
      </c>
      <c r="C665" s="118" t="s">
        <v>874</v>
      </c>
      <c r="D665" s="119">
        <v>44740</v>
      </c>
      <c r="E665" s="118" t="s">
        <v>338</v>
      </c>
      <c r="F665" s="123">
        <v>991.28700000000003</v>
      </c>
      <c r="G665" s="123">
        <v>303.14587155963306</v>
      </c>
      <c r="H665" s="118" t="s">
        <v>339</v>
      </c>
      <c r="I665" s="119"/>
      <c r="J665" s="127">
        <f t="shared" si="10"/>
        <v>44592</v>
      </c>
      <c r="K665" s="106">
        <v>0</v>
      </c>
      <c r="L665" s="106" t="s">
        <v>321</v>
      </c>
      <c r="M665" s="106" t="s">
        <v>1122</v>
      </c>
      <c r="N665" s="106" t="s">
        <v>4</v>
      </c>
      <c r="O665" s="118"/>
    </row>
    <row r="666" spans="2:15" x14ac:dyDescent="0.25">
      <c r="B666" s="118" t="s">
        <v>73</v>
      </c>
      <c r="C666" s="118" t="s">
        <v>875</v>
      </c>
      <c r="D666" s="119">
        <v>44680</v>
      </c>
      <c r="E666" s="118" t="s">
        <v>338</v>
      </c>
      <c r="F666" s="123">
        <v>3959.5050000000006</v>
      </c>
      <c r="G666" s="123">
        <v>1210.8577981651379</v>
      </c>
      <c r="H666" s="118" t="s">
        <v>339</v>
      </c>
      <c r="I666" s="119"/>
      <c r="J666" s="127">
        <f t="shared" si="10"/>
        <v>44592</v>
      </c>
      <c r="K666" s="106">
        <v>0</v>
      </c>
      <c r="L666" s="106" t="s">
        <v>321</v>
      </c>
      <c r="M666" s="106" t="s">
        <v>1122</v>
      </c>
      <c r="N666" s="106" t="s">
        <v>4</v>
      </c>
      <c r="O666" s="118"/>
    </row>
    <row r="667" spans="2:15" x14ac:dyDescent="0.25">
      <c r="B667" s="118" t="s">
        <v>73</v>
      </c>
      <c r="C667" s="118" t="s">
        <v>876</v>
      </c>
      <c r="D667" s="119">
        <v>44710</v>
      </c>
      <c r="E667" s="118" t="s">
        <v>338</v>
      </c>
      <c r="F667" s="123">
        <v>13450.717500000001</v>
      </c>
      <c r="G667" s="123">
        <v>4113.369266055046</v>
      </c>
      <c r="H667" s="118" t="s">
        <v>339</v>
      </c>
      <c r="I667" s="119"/>
      <c r="J667" s="127">
        <f t="shared" si="10"/>
        <v>44592</v>
      </c>
      <c r="K667" s="106">
        <v>0</v>
      </c>
      <c r="L667" s="106" t="s">
        <v>321</v>
      </c>
      <c r="M667" s="106" t="s">
        <v>1122</v>
      </c>
      <c r="N667" s="106" t="s">
        <v>4</v>
      </c>
      <c r="O667" s="118"/>
    </row>
    <row r="668" spans="2:15" x14ac:dyDescent="0.25">
      <c r="B668" s="118" t="s">
        <v>73</v>
      </c>
      <c r="C668" s="118" t="s">
        <v>877</v>
      </c>
      <c r="D668" s="119">
        <v>44680</v>
      </c>
      <c r="E668" s="118" t="s">
        <v>338</v>
      </c>
      <c r="F668" s="123">
        <v>1946.835</v>
      </c>
      <c r="G668" s="123">
        <v>595.36238532110087</v>
      </c>
      <c r="H668" s="118" t="s">
        <v>339</v>
      </c>
      <c r="I668" s="119"/>
      <c r="J668" s="127">
        <f t="shared" si="10"/>
        <v>44592</v>
      </c>
      <c r="K668" s="106">
        <v>0</v>
      </c>
      <c r="L668" s="106" t="s">
        <v>321</v>
      </c>
      <c r="M668" s="106" t="s">
        <v>1122</v>
      </c>
      <c r="N668" s="106" t="s">
        <v>4</v>
      </c>
      <c r="O668" s="118"/>
    </row>
    <row r="669" spans="2:15" x14ac:dyDescent="0.25">
      <c r="B669" s="118" t="s">
        <v>73</v>
      </c>
      <c r="C669" s="118" t="s">
        <v>446</v>
      </c>
      <c r="D669" s="119">
        <v>44740</v>
      </c>
      <c r="E669" s="118" t="s">
        <v>338</v>
      </c>
      <c r="F669" s="123">
        <v>9237.69</v>
      </c>
      <c r="G669" s="123">
        <v>2824.9816513761471</v>
      </c>
      <c r="H669" s="118" t="s">
        <v>339</v>
      </c>
      <c r="I669" s="119"/>
      <c r="J669" s="127">
        <f t="shared" si="10"/>
        <v>44592</v>
      </c>
      <c r="K669" s="106">
        <v>0</v>
      </c>
      <c r="L669" s="106" t="s">
        <v>321</v>
      </c>
      <c r="M669" s="106" t="s">
        <v>1122</v>
      </c>
      <c r="N669" s="106" t="s">
        <v>4</v>
      </c>
      <c r="O669" s="118"/>
    </row>
    <row r="670" spans="2:15" x14ac:dyDescent="0.25">
      <c r="B670" s="118" t="s">
        <v>73</v>
      </c>
      <c r="C670" s="118" t="s">
        <v>878</v>
      </c>
      <c r="D670" s="119">
        <v>44740</v>
      </c>
      <c r="E670" s="118" t="s">
        <v>338</v>
      </c>
      <c r="F670" s="123">
        <v>296.67</v>
      </c>
      <c r="G670" s="123">
        <v>90.724770642201833</v>
      </c>
      <c r="H670" s="118" t="s">
        <v>339</v>
      </c>
      <c r="I670" s="119"/>
      <c r="J670" s="127">
        <f t="shared" si="10"/>
        <v>44592</v>
      </c>
      <c r="K670" s="106">
        <v>0</v>
      </c>
      <c r="L670" s="106" t="s">
        <v>321</v>
      </c>
      <c r="M670" s="106" t="s">
        <v>1122</v>
      </c>
      <c r="N670" s="106" t="s">
        <v>4</v>
      </c>
      <c r="O670" s="118"/>
    </row>
    <row r="671" spans="2:15" x14ac:dyDescent="0.25">
      <c r="B671" s="118" t="s">
        <v>73</v>
      </c>
      <c r="C671" s="118" t="s">
        <v>879</v>
      </c>
      <c r="D671" s="119">
        <v>44710</v>
      </c>
      <c r="E671" s="118" t="s">
        <v>338</v>
      </c>
      <c r="F671" s="123">
        <v>1217.4250000000002</v>
      </c>
      <c r="G671" s="123">
        <v>372.30122324159026</v>
      </c>
      <c r="H671" s="118" t="s">
        <v>339</v>
      </c>
      <c r="I671" s="119"/>
      <c r="J671" s="127">
        <f t="shared" si="10"/>
        <v>44592</v>
      </c>
      <c r="K671" s="106">
        <v>0</v>
      </c>
      <c r="L671" s="106" t="s">
        <v>321</v>
      </c>
      <c r="M671" s="106" t="s">
        <v>1122</v>
      </c>
      <c r="N671" s="106" t="s">
        <v>4</v>
      </c>
      <c r="O671" s="118"/>
    </row>
    <row r="672" spans="2:15" x14ac:dyDescent="0.25">
      <c r="B672" s="118" t="s">
        <v>73</v>
      </c>
      <c r="C672" s="118" t="s">
        <v>447</v>
      </c>
      <c r="D672" s="119">
        <v>44740</v>
      </c>
      <c r="E672" s="118" t="s">
        <v>338</v>
      </c>
      <c r="F672" s="123">
        <v>4717.8450000000003</v>
      </c>
      <c r="G672" s="123">
        <v>1442.7660550458716</v>
      </c>
      <c r="H672" s="118" t="s">
        <v>339</v>
      </c>
      <c r="I672" s="119"/>
      <c r="J672" s="127">
        <f t="shared" si="10"/>
        <v>44592</v>
      </c>
      <c r="K672" s="106">
        <v>0</v>
      </c>
      <c r="L672" s="106" t="s">
        <v>321</v>
      </c>
      <c r="M672" s="106" t="s">
        <v>1122</v>
      </c>
      <c r="N672" s="106" t="s">
        <v>4</v>
      </c>
      <c r="O672" s="118"/>
    </row>
    <row r="673" spans="2:15" x14ac:dyDescent="0.25">
      <c r="B673" s="118" t="s">
        <v>73</v>
      </c>
      <c r="C673" s="118" t="s">
        <v>448</v>
      </c>
      <c r="D673" s="119">
        <v>44680</v>
      </c>
      <c r="E673" s="118" t="s">
        <v>338</v>
      </c>
      <c r="F673" s="123">
        <v>8934.4420000000009</v>
      </c>
      <c r="G673" s="123">
        <v>2732.245259938838</v>
      </c>
      <c r="H673" s="118" t="s">
        <v>339</v>
      </c>
      <c r="I673" s="119"/>
      <c r="J673" s="127">
        <f t="shared" si="10"/>
        <v>44592</v>
      </c>
      <c r="K67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73" s="106" t="s">
        <v>321</v>
      </c>
      <c r="M673" s="106" t="s">
        <v>1122</v>
      </c>
      <c r="N673" s="106" t="s">
        <v>4</v>
      </c>
      <c r="O673" s="118"/>
    </row>
    <row r="674" spans="2:15" x14ac:dyDescent="0.25">
      <c r="B674" s="118" t="s">
        <v>73</v>
      </c>
      <c r="C674" s="118" t="s">
        <v>880</v>
      </c>
      <c r="D674" s="119">
        <v>44650</v>
      </c>
      <c r="E674" s="118" t="s">
        <v>338</v>
      </c>
      <c r="F674" s="123">
        <v>8063.22</v>
      </c>
      <c r="G674" s="123">
        <v>2465.8165137614678</v>
      </c>
      <c r="H674" s="118" t="s">
        <v>339</v>
      </c>
      <c r="I674" s="119"/>
      <c r="J674" s="127">
        <f t="shared" si="10"/>
        <v>44592</v>
      </c>
      <c r="K67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74" s="106" t="s">
        <v>321</v>
      </c>
      <c r="M674" s="106" t="s">
        <v>1122</v>
      </c>
      <c r="N674" s="106" t="s">
        <v>4</v>
      </c>
      <c r="O674" s="118"/>
    </row>
    <row r="675" spans="2:15" x14ac:dyDescent="0.25">
      <c r="B675" s="118" t="s">
        <v>73</v>
      </c>
      <c r="C675" s="118" t="s">
        <v>881</v>
      </c>
      <c r="D675" s="119">
        <v>44710</v>
      </c>
      <c r="E675" s="118" t="s">
        <v>338</v>
      </c>
      <c r="F675" s="123">
        <v>8688.3389999999999</v>
      </c>
      <c r="G675" s="123">
        <v>2656.9844036697245</v>
      </c>
      <c r="H675" s="118" t="s">
        <v>339</v>
      </c>
      <c r="I675" s="119"/>
      <c r="J675" s="127">
        <f t="shared" si="10"/>
        <v>44592</v>
      </c>
      <c r="K67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75" s="106" t="s">
        <v>321</v>
      </c>
      <c r="M675" s="106" t="s">
        <v>1122</v>
      </c>
      <c r="N675" s="106" t="s">
        <v>4</v>
      </c>
      <c r="O675" s="118"/>
    </row>
    <row r="676" spans="2:15" x14ac:dyDescent="0.25">
      <c r="B676" s="118" t="s">
        <v>73</v>
      </c>
      <c r="C676" s="118" t="s">
        <v>882</v>
      </c>
      <c r="D676" s="119">
        <v>44680</v>
      </c>
      <c r="E676" s="118" t="s">
        <v>338</v>
      </c>
      <c r="F676" s="123">
        <v>245.57500000000002</v>
      </c>
      <c r="G676" s="123">
        <v>75.099388379204896</v>
      </c>
      <c r="H676" s="118" t="s">
        <v>339</v>
      </c>
      <c r="I676" s="119"/>
      <c r="J676" s="127">
        <f t="shared" si="10"/>
        <v>44592</v>
      </c>
      <c r="K67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76" s="106" t="s">
        <v>321</v>
      </c>
      <c r="M676" s="106" t="s">
        <v>1122</v>
      </c>
      <c r="N676" s="106" t="s">
        <v>4</v>
      </c>
      <c r="O676" s="118"/>
    </row>
    <row r="677" spans="2:15" x14ac:dyDescent="0.25">
      <c r="B677" s="118" t="s">
        <v>73</v>
      </c>
      <c r="C677" s="118" t="s">
        <v>883</v>
      </c>
      <c r="D677" s="119">
        <v>44680</v>
      </c>
      <c r="E677" s="118" t="s">
        <v>338</v>
      </c>
      <c r="F677" s="123">
        <v>1894.3650000000002</v>
      </c>
      <c r="G677" s="123">
        <v>579.31651376146795</v>
      </c>
      <c r="H677" s="118" t="s">
        <v>339</v>
      </c>
      <c r="I677" s="119"/>
      <c r="J677" s="127">
        <f t="shared" si="10"/>
        <v>44592</v>
      </c>
      <c r="K67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77" s="106" t="s">
        <v>321</v>
      </c>
      <c r="M677" s="106" t="s">
        <v>1122</v>
      </c>
      <c r="N677" s="106" t="s">
        <v>4</v>
      </c>
      <c r="O677" s="118"/>
    </row>
    <row r="678" spans="2:15" x14ac:dyDescent="0.25">
      <c r="B678" s="118" t="s">
        <v>73</v>
      </c>
      <c r="C678" s="118" t="s">
        <v>392</v>
      </c>
      <c r="D678" s="119">
        <v>44620</v>
      </c>
      <c r="E678" s="118" t="s">
        <v>338</v>
      </c>
      <c r="F678" s="123">
        <v>3099.8</v>
      </c>
      <c r="G678" s="123">
        <v>947.95107033639147</v>
      </c>
      <c r="H678" s="118" t="s">
        <v>339</v>
      </c>
      <c r="I678" s="119"/>
      <c r="J678" s="127">
        <f t="shared" si="10"/>
        <v>44592</v>
      </c>
      <c r="K67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678" s="106" t="s">
        <v>321</v>
      </c>
      <c r="M678" s="106" t="s">
        <v>1122</v>
      </c>
      <c r="N678" s="106" t="s">
        <v>4</v>
      </c>
      <c r="O678" s="118"/>
    </row>
    <row r="679" spans="2:15" x14ac:dyDescent="0.25">
      <c r="B679" s="118" t="s">
        <v>73</v>
      </c>
      <c r="C679" s="118" t="s">
        <v>884</v>
      </c>
      <c r="D679" s="119">
        <v>44710</v>
      </c>
      <c r="E679" s="118" t="s">
        <v>338</v>
      </c>
      <c r="F679" s="123">
        <v>4184.5925000000007</v>
      </c>
      <c r="G679" s="123">
        <v>1279.691896024465</v>
      </c>
      <c r="H679" s="118" t="s">
        <v>339</v>
      </c>
      <c r="I679" s="119"/>
      <c r="J679" s="127">
        <f t="shared" si="10"/>
        <v>44592</v>
      </c>
      <c r="K67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79" s="106" t="s">
        <v>321</v>
      </c>
      <c r="M679" s="106" t="s">
        <v>1122</v>
      </c>
      <c r="N679" s="106" t="s">
        <v>4</v>
      </c>
      <c r="O679" s="118"/>
    </row>
    <row r="680" spans="2:15" x14ac:dyDescent="0.25">
      <c r="B680" s="118" t="s">
        <v>73</v>
      </c>
      <c r="C680" s="118" t="s">
        <v>885</v>
      </c>
      <c r="D680" s="119">
        <v>44680</v>
      </c>
      <c r="E680" s="118" t="s">
        <v>338</v>
      </c>
      <c r="F680" s="123">
        <v>3745.7145000000005</v>
      </c>
      <c r="G680" s="123">
        <v>1145.4784403669726</v>
      </c>
      <c r="H680" s="118" t="s">
        <v>339</v>
      </c>
      <c r="I680" s="119"/>
      <c r="J680" s="127">
        <f t="shared" si="10"/>
        <v>44592</v>
      </c>
      <c r="K68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80" s="106" t="s">
        <v>321</v>
      </c>
      <c r="M680" s="106" t="s">
        <v>1122</v>
      </c>
      <c r="N680" s="106" t="s">
        <v>4</v>
      </c>
      <c r="O680" s="118"/>
    </row>
    <row r="681" spans="2:15" x14ac:dyDescent="0.25">
      <c r="B681" s="118" t="s">
        <v>73</v>
      </c>
      <c r="C681" s="118" t="s">
        <v>886</v>
      </c>
      <c r="D681" s="119">
        <v>44680</v>
      </c>
      <c r="E681" s="118" t="s">
        <v>338</v>
      </c>
      <c r="F681" s="123">
        <v>6071.1750000000002</v>
      </c>
      <c r="G681" s="123">
        <v>1856.6284403669724</v>
      </c>
      <c r="H681" s="118" t="s">
        <v>339</v>
      </c>
      <c r="I681" s="119"/>
      <c r="J681" s="127">
        <f t="shared" si="10"/>
        <v>44592</v>
      </c>
      <c r="K68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81" s="106" t="s">
        <v>321</v>
      </c>
      <c r="M681" s="106" t="s">
        <v>1122</v>
      </c>
      <c r="N681" s="106" t="s">
        <v>4</v>
      </c>
      <c r="O681" s="118"/>
    </row>
    <row r="682" spans="2:15" x14ac:dyDescent="0.25">
      <c r="B682" s="118" t="s">
        <v>73</v>
      </c>
      <c r="C682" s="118" t="s">
        <v>494</v>
      </c>
      <c r="D682" s="119">
        <v>44680</v>
      </c>
      <c r="E682" s="118" t="s">
        <v>338</v>
      </c>
      <c r="F682" s="123">
        <v>3684.7800000000007</v>
      </c>
      <c r="G682" s="123">
        <v>1126.8440366972479</v>
      </c>
      <c r="H682" s="118" t="s">
        <v>339</v>
      </c>
      <c r="I682" s="119"/>
      <c r="J682" s="127">
        <f t="shared" si="10"/>
        <v>44592</v>
      </c>
      <c r="K68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82" s="106" t="s">
        <v>321</v>
      </c>
      <c r="M682" s="106" t="s">
        <v>1122</v>
      </c>
      <c r="N682" s="106" t="s">
        <v>4</v>
      </c>
      <c r="O682" s="118"/>
    </row>
    <row r="683" spans="2:15" x14ac:dyDescent="0.25">
      <c r="B683" s="118" t="s">
        <v>73</v>
      </c>
      <c r="C683" s="118" t="s">
        <v>887</v>
      </c>
      <c r="D683" s="119">
        <v>44620</v>
      </c>
      <c r="E683" s="118" t="s">
        <v>338</v>
      </c>
      <c r="F683" s="123">
        <v>474.95249999999999</v>
      </c>
      <c r="G683" s="123">
        <v>145.24541284403668</v>
      </c>
      <c r="H683" s="118" t="s">
        <v>339</v>
      </c>
      <c r="I683" s="119"/>
      <c r="J683" s="127">
        <f t="shared" si="10"/>
        <v>44592</v>
      </c>
      <c r="K68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683" s="106" t="s">
        <v>321</v>
      </c>
      <c r="M683" s="106" t="s">
        <v>1122</v>
      </c>
      <c r="N683" s="106" t="s">
        <v>4</v>
      </c>
      <c r="O683" s="118"/>
    </row>
    <row r="684" spans="2:15" x14ac:dyDescent="0.25">
      <c r="B684" s="118" t="s">
        <v>73</v>
      </c>
      <c r="C684" s="118" t="s">
        <v>888</v>
      </c>
      <c r="D684" s="119">
        <v>44620</v>
      </c>
      <c r="E684" s="118" t="s">
        <v>338</v>
      </c>
      <c r="F684" s="123">
        <v>12124.612500000001</v>
      </c>
      <c r="G684" s="123">
        <v>3707.8325688073396</v>
      </c>
      <c r="H684" s="118" t="s">
        <v>339</v>
      </c>
      <c r="I684" s="119"/>
      <c r="J684" s="127">
        <f t="shared" si="10"/>
        <v>44592</v>
      </c>
      <c r="K68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684" s="106" t="s">
        <v>321</v>
      </c>
      <c r="M684" s="106" t="s">
        <v>1122</v>
      </c>
      <c r="N684" s="106" t="s">
        <v>4</v>
      </c>
      <c r="O684" s="118"/>
    </row>
    <row r="685" spans="2:15" x14ac:dyDescent="0.25">
      <c r="B685" s="118" t="s">
        <v>73</v>
      </c>
      <c r="C685" s="118" t="s">
        <v>889</v>
      </c>
      <c r="D685" s="119">
        <v>44620</v>
      </c>
      <c r="E685" s="118" t="s">
        <v>338</v>
      </c>
      <c r="F685" s="123">
        <v>558.55250000000001</v>
      </c>
      <c r="G685" s="123">
        <v>170.81116207951069</v>
      </c>
      <c r="H685" s="118" t="s">
        <v>339</v>
      </c>
      <c r="I685" s="119"/>
      <c r="J685" s="127">
        <f t="shared" si="10"/>
        <v>44592</v>
      </c>
      <c r="K68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685" s="106" t="s">
        <v>321</v>
      </c>
      <c r="M685" s="106" t="s">
        <v>1122</v>
      </c>
      <c r="N685" s="106" t="s">
        <v>4</v>
      </c>
      <c r="O685" s="118"/>
    </row>
    <row r="686" spans="2:15" x14ac:dyDescent="0.25">
      <c r="B686" s="118" t="s">
        <v>73</v>
      </c>
      <c r="C686" s="118" t="s">
        <v>890</v>
      </c>
      <c r="D686" s="119">
        <v>44620</v>
      </c>
      <c r="E686" s="118" t="s">
        <v>338</v>
      </c>
      <c r="F686" s="123">
        <v>1559.2500000000002</v>
      </c>
      <c r="G686" s="123">
        <v>476.83486238532117</v>
      </c>
      <c r="H686" s="118" t="s">
        <v>339</v>
      </c>
      <c r="I686" s="119"/>
      <c r="J686" s="127">
        <f t="shared" si="10"/>
        <v>44592</v>
      </c>
      <c r="K68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686" s="106" t="s">
        <v>321</v>
      </c>
      <c r="M686" s="106" t="s">
        <v>1122</v>
      </c>
      <c r="N686" s="106" t="s">
        <v>4</v>
      </c>
      <c r="O686" s="118"/>
    </row>
    <row r="687" spans="2:15" x14ac:dyDescent="0.25">
      <c r="B687" s="118" t="s">
        <v>73</v>
      </c>
      <c r="C687" s="118" t="s">
        <v>891</v>
      </c>
      <c r="D687" s="119">
        <v>44680</v>
      </c>
      <c r="E687" s="118" t="s">
        <v>338</v>
      </c>
      <c r="F687" s="123">
        <v>1855.3975</v>
      </c>
      <c r="G687" s="123">
        <v>567.3998470948012</v>
      </c>
      <c r="H687" s="118" t="s">
        <v>339</v>
      </c>
      <c r="I687" s="119"/>
      <c r="J687" s="127">
        <f t="shared" si="10"/>
        <v>44592</v>
      </c>
      <c r="K68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87" s="106" t="s">
        <v>321</v>
      </c>
      <c r="M687" s="106" t="s">
        <v>1122</v>
      </c>
      <c r="N687" s="106" t="s">
        <v>4</v>
      </c>
      <c r="O687" s="118"/>
    </row>
    <row r="688" spans="2:15" x14ac:dyDescent="0.25">
      <c r="B688" s="118" t="s">
        <v>73</v>
      </c>
      <c r="C688" s="118" t="s">
        <v>892</v>
      </c>
      <c r="D688" s="119">
        <v>44620</v>
      </c>
      <c r="E688" s="118" t="s">
        <v>338</v>
      </c>
      <c r="F688" s="123">
        <v>1754.5550000000001</v>
      </c>
      <c r="G688" s="123">
        <v>536.56116207951072</v>
      </c>
      <c r="H688" s="118" t="s">
        <v>339</v>
      </c>
      <c r="I688" s="119"/>
      <c r="J688" s="127">
        <f t="shared" si="10"/>
        <v>44592</v>
      </c>
      <c r="K68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688" s="106" t="s">
        <v>321</v>
      </c>
      <c r="M688" s="106" t="s">
        <v>1122</v>
      </c>
      <c r="N688" s="106" t="s">
        <v>4</v>
      </c>
      <c r="O688" s="118"/>
    </row>
    <row r="689" spans="2:15" x14ac:dyDescent="0.25">
      <c r="B689" s="118" t="s">
        <v>73</v>
      </c>
      <c r="C689" s="118" t="s">
        <v>893</v>
      </c>
      <c r="D689" s="119">
        <v>44620</v>
      </c>
      <c r="E689" s="118" t="s">
        <v>338</v>
      </c>
      <c r="F689" s="123">
        <v>1965.6450000000002</v>
      </c>
      <c r="G689" s="123">
        <v>601.11467889908261</v>
      </c>
      <c r="H689" s="118" t="s">
        <v>339</v>
      </c>
      <c r="I689" s="119"/>
      <c r="J689" s="127">
        <f t="shared" si="10"/>
        <v>44592</v>
      </c>
      <c r="K68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689" s="106" t="s">
        <v>321</v>
      </c>
      <c r="M689" s="106" t="s">
        <v>1122</v>
      </c>
      <c r="N689" s="106" t="s">
        <v>4</v>
      </c>
      <c r="O689" s="118"/>
    </row>
    <row r="690" spans="2:15" x14ac:dyDescent="0.25">
      <c r="B690" s="118" t="s">
        <v>73</v>
      </c>
      <c r="C690" s="118" t="s">
        <v>894</v>
      </c>
      <c r="D690" s="119">
        <v>44620</v>
      </c>
      <c r="E690" s="118" t="s">
        <v>338</v>
      </c>
      <c r="F690" s="123">
        <v>1633.8575000000001</v>
      </c>
      <c r="G690" s="123">
        <v>499.65061162079513</v>
      </c>
      <c r="H690" s="118" t="s">
        <v>339</v>
      </c>
      <c r="I690" s="119"/>
      <c r="J690" s="127">
        <f t="shared" si="10"/>
        <v>44592</v>
      </c>
      <c r="K69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690" s="106" t="s">
        <v>321</v>
      </c>
      <c r="M690" s="106" t="s">
        <v>1122</v>
      </c>
      <c r="N690" s="106" t="s">
        <v>4</v>
      </c>
      <c r="O690" s="118"/>
    </row>
    <row r="691" spans="2:15" x14ac:dyDescent="0.25">
      <c r="B691" s="118" t="s">
        <v>73</v>
      </c>
      <c r="C691" s="118" t="s">
        <v>895</v>
      </c>
      <c r="D691" s="119">
        <v>44620</v>
      </c>
      <c r="E691" s="118" t="s">
        <v>338</v>
      </c>
      <c r="F691" s="123">
        <v>1532.5200000000002</v>
      </c>
      <c r="G691" s="123">
        <v>468.66055045871565</v>
      </c>
      <c r="H691" s="118" t="s">
        <v>339</v>
      </c>
      <c r="I691" s="119"/>
      <c r="J691" s="127">
        <f t="shared" si="10"/>
        <v>44592</v>
      </c>
      <c r="K69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691" s="106" t="s">
        <v>321</v>
      </c>
      <c r="M691" s="106" t="s">
        <v>1122</v>
      </c>
      <c r="N691" s="106" t="s">
        <v>4</v>
      </c>
      <c r="O691" s="118"/>
    </row>
    <row r="692" spans="2:15" x14ac:dyDescent="0.25">
      <c r="B692" s="118" t="s">
        <v>73</v>
      </c>
      <c r="C692" s="118" t="s">
        <v>896</v>
      </c>
      <c r="D692" s="119">
        <v>44620</v>
      </c>
      <c r="E692" s="118" t="s">
        <v>338</v>
      </c>
      <c r="F692" s="123">
        <v>1837.6325000000002</v>
      </c>
      <c r="G692" s="123">
        <v>561.96712538226302</v>
      </c>
      <c r="H692" s="118" t="s">
        <v>339</v>
      </c>
      <c r="I692" s="119"/>
      <c r="J692" s="127">
        <f t="shared" si="10"/>
        <v>44592</v>
      </c>
      <c r="K69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692" s="106" t="s">
        <v>321</v>
      </c>
      <c r="M692" s="106" t="s">
        <v>1122</v>
      </c>
      <c r="N692" s="106" t="s">
        <v>4</v>
      </c>
      <c r="O692" s="118"/>
    </row>
    <row r="693" spans="2:15" x14ac:dyDescent="0.25">
      <c r="B693" s="118" t="s">
        <v>73</v>
      </c>
      <c r="C693" s="118" t="s">
        <v>897</v>
      </c>
      <c r="D693" s="119">
        <v>44620</v>
      </c>
      <c r="E693" s="118" t="s">
        <v>338</v>
      </c>
      <c r="F693" s="123">
        <v>7771.1425000000008</v>
      </c>
      <c r="G693" s="123">
        <v>2376.4961773700306</v>
      </c>
      <c r="H693" s="118" t="s">
        <v>339</v>
      </c>
      <c r="I693" s="119"/>
      <c r="J693" s="127">
        <f t="shared" si="10"/>
        <v>44592</v>
      </c>
      <c r="K69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693" s="106" t="s">
        <v>321</v>
      </c>
      <c r="M693" s="106" t="s">
        <v>1122</v>
      </c>
      <c r="N693" s="106" t="s">
        <v>4</v>
      </c>
      <c r="O693" s="118"/>
    </row>
    <row r="694" spans="2:15" x14ac:dyDescent="0.25">
      <c r="B694" s="118" t="s">
        <v>73</v>
      </c>
      <c r="C694" s="118" t="s">
        <v>495</v>
      </c>
      <c r="D694" s="119">
        <v>44710</v>
      </c>
      <c r="E694" s="118" t="s">
        <v>338</v>
      </c>
      <c r="F694" s="123">
        <v>4371.7574999999997</v>
      </c>
      <c r="G694" s="123">
        <v>1336.9288990825687</v>
      </c>
      <c r="H694" s="118" t="s">
        <v>339</v>
      </c>
      <c r="I694" s="119"/>
      <c r="J694" s="127">
        <f t="shared" si="10"/>
        <v>44592</v>
      </c>
      <c r="K69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94" s="106" t="s">
        <v>321</v>
      </c>
      <c r="M694" s="106" t="s">
        <v>1122</v>
      </c>
      <c r="N694" s="106" t="s">
        <v>4</v>
      </c>
      <c r="O694" s="118"/>
    </row>
    <row r="695" spans="2:15" x14ac:dyDescent="0.25">
      <c r="B695" s="118" t="s">
        <v>73</v>
      </c>
      <c r="C695" s="118" t="s">
        <v>393</v>
      </c>
      <c r="D695" s="119">
        <v>44620</v>
      </c>
      <c r="E695" s="118" t="s">
        <v>338</v>
      </c>
      <c r="F695" s="123">
        <v>31249.358800000005</v>
      </c>
      <c r="G695" s="123">
        <v>9556.3788379204907</v>
      </c>
      <c r="H695" s="118" t="s">
        <v>339</v>
      </c>
      <c r="I695" s="119"/>
      <c r="J695" s="127">
        <f t="shared" si="10"/>
        <v>44592</v>
      </c>
      <c r="K69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695" s="106" t="s">
        <v>321</v>
      </c>
      <c r="M695" s="106" t="s">
        <v>1122</v>
      </c>
      <c r="N695" s="106" t="s">
        <v>4</v>
      </c>
      <c r="O695" s="118"/>
    </row>
    <row r="696" spans="2:15" x14ac:dyDescent="0.25">
      <c r="B696" s="118" t="s">
        <v>73</v>
      </c>
      <c r="C696" s="118" t="s">
        <v>394</v>
      </c>
      <c r="D696" s="119">
        <v>44620</v>
      </c>
      <c r="E696" s="118" t="s">
        <v>338</v>
      </c>
      <c r="F696" s="123">
        <v>3880.6075000000001</v>
      </c>
      <c r="G696" s="123">
        <v>1186.7301223241591</v>
      </c>
      <c r="H696" s="118" t="s">
        <v>339</v>
      </c>
      <c r="I696" s="119"/>
      <c r="J696" s="127">
        <f t="shared" si="10"/>
        <v>44592</v>
      </c>
      <c r="K69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696" s="106" t="s">
        <v>321</v>
      </c>
      <c r="M696" s="106" t="s">
        <v>1122</v>
      </c>
      <c r="N696" s="106" t="s">
        <v>4</v>
      </c>
      <c r="O696" s="118"/>
    </row>
    <row r="697" spans="2:15" x14ac:dyDescent="0.25">
      <c r="B697" s="118" t="s">
        <v>73</v>
      </c>
      <c r="C697" s="118" t="s">
        <v>395</v>
      </c>
      <c r="D697" s="119">
        <v>44710</v>
      </c>
      <c r="E697" s="118" t="s">
        <v>338</v>
      </c>
      <c r="F697" s="123">
        <v>35093.212</v>
      </c>
      <c r="G697" s="123">
        <v>10731.869113149847</v>
      </c>
      <c r="H697" s="118" t="s">
        <v>339</v>
      </c>
      <c r="I697" s="119"/>
      <c r="J697" s="127">
        <f t="shared" si="10"/>
        <v>44592</v>
      </c>
      <c r="K69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97" s="106" t="s">
        <v>321</v>
      </c>
      <c r="M697" s="106" t="s">
        <v>1122</v>
      </c>
      <c r="N697" s="106" t="s">
        <v>4</v>
      </c>
      <c r="O697" s="118"/>
    </row>
    <row r="698" spans="2:15" x14ac:dyDescent="0.25">
      <c r="B698" s="118" t="s">
        <v>73</v>
      </c>
      <c r="C698" s="118" t="s">
        <v>496</v>
      </c>
      <c r="D698" s="119">
        <v>44680</v>
      </c>
      <c r="E698" s="118" t="s">
        <v>338</v>
      </c>
      <c r="F698" s="123">
        <v>3397.8175000000006</v>
      </c>
      <c r="G698" s="123">
        <v>1039.0879204892967</v>
      </c>
      <c r="H698" s="118" t="s">
        <v>339</v>
      </c>
      <c r="I698" s="119"/>
      <c r="J698" s="127">
        <f t="shared" si="10"/>
        <v>44592</v>
      </c>
      <c r="K69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698" s="106" t="s">
        <v>321</v>
      </c>
      <c r="M698" s="106" t="s">
        <v>1122</v>
      </c>
      <c r="N698" s="106" t="s">
        <v>4</v>
      </c>
      <c r="O698" s="118"/>
    </row>
    <row r="699" spans="2:15" x14ac:dyDescent="0.25">
      <c r="B699" s="118" t="s">
        <v>73</v>
      </c>
      <c r="C699" s="118" t="s">
        <v>898</v>
      </c>
      <c r="D699" s="119">
        <v>44620</v>
      </c>
      <c r="E699" s="118" t="s">
        <v>338</v>
      </c>
      <c r="F699" s="123">
        <v>3120.8925000000004</v>
      </c>
      <c r="G699" s="123">
        <v>954.40137614678906</v>
      </c>
      <c r="H699" s="118" t="s">
        <v>339</v>
      </c>
      <c r="I699" s="119"/>
      <c r="J699" s="127">
        <f t="shared" si="10"/>
        <v>44592</v>
      </c>
      <c r="K69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699" s="106" t="s">
        <v>321</v>
      </c>
      <c r="M699" s="106" t="s">
        <v>1122</v>
      </c>
      <c r="N699" s="106" t="s">
        <v>4</v>
      </c>
      <c r="O699" s="118"/>
    </row>
    <row r="700" spans="2:15" x14ac:dyDescent="0.25">
      <c r="B700" s="118" t="s">
        <v>73</v>
      </c>
      <c r="C700" s="118" t="s">
        <v>899</v>
      </c>
      <c r="D700" s="119">
        <v>44620</v>
      </c>
      <c r="E700" s="118" t="s">
        <v>338</v>
      </c>
      <c r="F700" s="123">
        <v>11930.9025</v>
      </c>
      <c r="G700" s="123">
        <v>3648.5940366972477</v>
      </c>
      <c r="H700" s="118" t="s">
        <v>339</v>
      </c>
      <c r="I700" s="119"/>
      <c r="J700" s="127">
        <f t="shared" si="10"/>
        <v>44592</v>
      </c>
      <c r="K70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700" s="106" t="s">
        <v>321</v>
      </c>
      <c r="M700" s="106" t="s">
        <v>1122</v>
      </c>
      <c r="N700" s="106" t="s">
        <v>4</v>
      </c>
      <c r="O700" s="118"/>
    </row>
    <row r="701" spans="2:15" x14ac:dyDescent="0.25">
      <c r="B701" s="118" t="s">
        <v>73</v>
      </c>
      <c r="C701" s="118" t="s">
        <v>900</v>
      </c>
      <c r="D701" s="119">
        <v>44710</v>
      </c>
      <c r="E701" s="118" t="s">
        <v>338</v>
      </c>
      <c r="F701" s="123">
        <v>3359.6750000000002</v>
      </c>
      <c r="G701" s="123">
        <v>1027.4235474006116</v>
      </c>
      <c r="H701" s="118" t="s">
        <v>339</v>
      </c>
      <c r="I701" s="119"/>
      <c r="J701" s="127">
        <f t="shared" si="10"/>
        <v>44592</v>
      </c>
      <c r="K70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01" s="106" t="s">
        <v>321</v>
      </c>
      <c r="M701" s="106" t="s">
        <v>1122</v>
      </c>
      <c r="N701" s="106" t="s">
        <v>4</v>
      </c>
      <c r="O701" s="118"/>
    </row>
    <row r="702" spans="2:15" x14ac:dyDescent="0.25">
      <c r="B702" s="118" t="s">
        <v>73</v>
      </c>
      <c r="C702" s="118" t="s">
        <v>396</v>
      </c>
      <c r="D702" s="119">
        <v>44710</v>
      </c>
      <c r="E702" s="118" t="s">
        <v>338</v>
      </c>
      <c r="F702" s="123">
        <v>9209.4243999999999</v>
      </c>
      <c r="G702" s="123">
        <v>2816.337737003058</v>
      </c>
      <c r="H702" s="118" t="s">
        <v>339</v>
      </c>
      <c r="I702" s="119"/>
      <c r="J702" s="127">
        <f t="shared" si="10"/>
        <v>44592</v>
      </c>
      <c r="K70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02" s="106" t="s">
        <v>321</v>
      </c>
      <c r="M702" s="106" t="s">
        <v>1122</v>
      </c>
      <c r="N702" s="106" t="s">
        <v>4</v>
      </c>
      <c r="O702" s="118"/>
    </row>
    <row r="703" spans="2:15" x14ac:dyDescent="0.25">
      <c r="B703" s="118" t="s">
        <v>73</v>
      </c>
      <c r="C703" s="118" t="s">
        <v>497</v>
      </c>
      <c r="D703" s="119">
        <v>44710</v>
      </c>
      <c r="E703" s="118" t="s">
        <v>338</v>
      </c>
      <c r="F703" s="123">
        <v>10515.010000000002</v>
      </c>
      <c r="G703" s="123">
        <v>3215.5993883792057</v>
      </c>
      <c r="H703" s="118" t="s">
        <v>339</v>
      </c>
      <c r="I703" s="119"/>
      <c r="J703" s="127">
        <f t="shared" si="10"/>
        <v>44592</v>
      </c>
      <c r="K70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03" s="106" t="s">
        <v>321</v>
      </c>
      <c r="M703" s="106" t="s">
        <v>1122</v>
      </c>
      <c r="N703" s="106" t="s">
        <v>4</v>
      </c>
      <c r="O703" s="118"/>
    </row>
    <row r="704" spans="2:15" x14ac:dyDescent="0.25">
      <c r="B704" s="118" t="s">
        <v>73</v>
      </c>
      <c r="C704" s="118" t="s">
        <v>901</v>
      </c>
      <c r="D704" s="119">
        <v>44620</v>
      </c>
      <c r="E704" s="118" t="s">
        <v>338</v>
      </c>
      <c r="F704" s="123">
        <v>1725.8175000000001</v>
      </c>
      <c r="G704" s="123">
        <v>527.77293577981652</v>
      </c>
      <c r="H704" s="118" t="s">
        <v>339</v>
      </c>
      <c r="I704" s="119"/>
      <c r="J704" s="127">
        <f t="shared" si="10"/>
        <v>44592</v>
      </c>
      <c r="K70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704" s="106" t="s">
        <v>321</v>
      </c>
      <c r="M704" s="106" t="s">
        <v>1122</v>
      </c>
      <c r="N704" s="106" t="s">
        <v>4</v>
      </c>
      <c r="O704" s="118"/>
    </row>
    <row r="705" spans="2:15" x14ac:dyDescent="0.25">
      <c r="B705" s="118" t="s">
        <v>73</v>
      </c>
      <c r="C705" s="118" t="s">
        <v>498</v>
      </c>
      <c r="D705" s="119">
        <v>44620</v>
      </c>
      <c r="E705" s="118" t="s">
        <v>338</v>
      </c>
      <c r="F705" s="123">
        <v>4258.375</v>
      </c>
      <c r="G705" s="123">
        <v>1302.2553516819571</v>
      </c>
      <c r="H705" s="118" t="s">
        <v>339</v>
      </c>
      <c r="I705" s="119"/>
      <c r="J705" s="127">
        <f t="shared" si="10"/>
        <v>44592</v>
      </c>
      <c r="K70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705" s="106" t="s">
        <v>321</v>
      </c>
      <c r="M705" s="106" t="s">
        <v>1122</v>
      </c>
      <c r="N705" s="106" t="s">
        <v>4</v>
      </c>
      <c r="O705" s="118"/>
    </row>
    <row r="706" spans="2:15" x14ac:dyDescent="0.25">
      <c r="B706" s="118" t="s">
        <v>73</v>
      </c>
      <c r="C706" s="118" t="s">
        <v>902</v>
      </c>
      <c r="D706" s="119">
        <v>44620</v>
      </c>
      <c r="E706" s="118" t="s">
        <v>338</v>
      </c>
      <c r="F706" s="123">
        <v>1559.2500000000002</v>
      </c>
      <c r="G706" s="123">
        <v>476.83486238532117</v>
      </c>
      <c r="H706" s="118" t="s">
        <v>339</v>
      </c>
      <c r="I706" s="119"/>
      <c r="J706" s="127">
        <f t="shared" si="10"/>
        <v>44592</v>
      </c>
      <c r="K70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706" s="106" t="s">
        <v>321</v>
      </c>
      <c r="M706" s="106" t="s">
        <v>1122</v>
      </c>
      <c r="N706" s="106" t="s">
        <v>4</v>
      </c>
      <c r="O706" s="118"/>
    </row>
    <row r="707" spans="2:15" x14ac:dyDescent="0.25">
      <c r="B707" s="118" t="s">
        <v>73</v>
      </c>
      <c r="C707" s="118" t="s">
        <v>903</v>
      </c>
      <c r="D707" s="119">
        <v>44680</v>
      </c>
      <c r="E707" s="118" t="s">
        <v>338</v>
      </c>
      <c r="F707" s="123">
        <v>917.5100000000001</v>
      </c>
      <c r="G707" s="123">
        <v>280.58409785932724</v>
      </c>
      <c r="H707" s="118" t="s">
        <v>339</v>
      </c>
      <c r="I707" s="119"/>
      <c r="J707" s="127">
        <f t="shared" si="10"/>
        <v>44592</v>
      </c>
      <c r="K70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07" s="106" t="s">
        <v>321</v>
      </c>
      <c r="M707" s="106" t="s">
        <v>1122</v>
      </c>
      <c r="N707" s="106" t="s">
        <v>4</v>
      </c>
      <c r="O707" s="118"/>
    </row>
    <row r="708" spans="2:15" x14ac:dyDescent="0.25">
      <c r="B708" s="118" t="s">
        <v>73</v>
      </c>
      <c r="C708" s="118" t="s">
        <v>904</v>
      </c>
      <c r="D708" s="119">
        <v>44680</v>
      </c>
      <c r="E708" s="118" t="s">
        <v>338</v>
      </c>
      <c r="F708" s="123">
        <v>1368.95</v>
      </c>
      <c r="G708" s="123">
        <v>418.63914373088687</v>
      </c>
      <c r="H708" s="118" t="s">
        <v>339</v>
      </c>
      <c r="I708" s="119"/>
      <c r="J708" s="127">
        <f t="shared" si="10"/>
        <v>44592</v>
      </c>
      <c r="K70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08" s="106" t="s">
        <v>321</v>
      </c>
      <c r="M708" s="106" t="s">
        <v>1122</v>
      </c>
      <c r="N708" s="106" t="s">
        <v>4</v>
      </c>
      <c r="O708" s="118"/>
    </row>
    <row r="709" spans="2:15" x14ac:dyDescent="0.25">
      <c r="B709" s="118" t="s">
        <v>73</v>
      </c>
      <c r="C709" s="118" t="s">
        <v>905</v>
      </c>
      <c r="D709" s="119">
        <v>44620</v>
      </c>
      <c r="E709" s="118" t="s">
        <v>338</v>
      </c>
      <c r="F709" s="123">
        <v>329.17500000000001</v>
      </c>
      <c r="G709" s="123">
        <v>100.6651376146789</v>
      </c>
      <c r="H709" s="118" t="s">
        <v>339</v>
      </c>
      <c r="I709" s="119"/>
      <c r="J709" s="127">
        <f t="shared" si="10"/>
        <v>44592</v>
      </c>
      <c r="K70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709" s="106" t="s">
        <v>321</v>
      </c>
      <c r="M709" s="106" t="s">
        <v>1122</v>
      </c>
      <c r="N709" s="106" t="s">
        <v>4</v>
      </c>
      <c r="O709" s="118"/>
    </row>
    <row r="710" spans="2:15" x14ac:dyDescent="0.25">
      <c r="B710" s="118" t="s">
        <v>73</v>
      </c>
      <c r="C710" s="118" t="s">
        <v>397</v>
      </c>
      <c r="D710" s="119">
        <v>44680</v>
      </c>
      <c r="E710" s="118" t="s">
        <v>338</v>
      </c>
      <c r="F710" s="123">
        <v>9954.9450000000015</v>
      </c>
      <c r="G710" s="123">
        <v>3044.3256880733948</v>
      </c>
      <c r="H710" s="118" t="s">
        <v>339</v>
      </c>
      <c r="I710" s="119"/>
      <c r="J710" s="127">
        <f t="shared" ref="J710:J756" si="11">$J$1</f>
        <v>44592</v>
      </c>
      <c r="K71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10" s="106" t="s">
        <v>321</v>
      </c>
      <c r="M710" s="106" t="s">
        <v>1122</v>
      </c>
      <c r="N710" s="106" t="s">
        <v>4</v>
      </c>
      <c r="O710" s="118"/>
    </row>
    <row r="711" spans="2:15" x14ac:dyDescent="0.25">
      <c r="B711" s="118" t="s">
        <v>73</v>
      </c>
      <c r="C711" s="118" t="s">
        <v>906</v>
      </c>
      <c r="D711" s="119">
        <v>44710</v>
      </c>
      <c r="E711" s="118" t="s">
        <v>338</v>
      </c>
      <c r="F711" s="123">
        <v>2505.3875000000003</v>
      </c>
      <c r="G711" s="123">
        <v>766.17354740061171</v>
      </c>
      <c r="H711" s="118" t="s">
        <v>339</v>
      </c>
      <c r="I711" s="119"/>
      <c r="J711" s="127">
        <f t="shared" si="11"/>
        <v>44592</v>
      </c>
      <c r="K71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11" s="106" t="s">
        <v>321</v>
      </c>
      <c r="M711" s="106" t="s">
        <v>1122</v>
      </c>
      <c r="N711" s="106" t="s">
        <v>4</v>
      </c>
      <c r="O711" s="118"/>
    </row>
    <row r="712" spans="2:15" x14ac:dyDescent="0.25">
      <c r="B712" s="118" t="s">
        <v>73</v>
      </c>
      <c r="C712" s="118" t="s">
        <v>907</v>
      </c>
      <c r="D712" s="119">
        <v>44710</v>
      </c>
      <c r="E712" s="118" t="s">
        <v>338</v>
      </c>
      <c r="F712" s="123">
        <v>3001.7625000000003</v>
      </c>
      <c r="G712" s="123">
        <v>917.97018348623862</v>
      </c>
      <c r="H712" s="118" t="s">
        <v>339</v>
      </c>
      <c r="I712" s="119"/>
      <c r="J712" s="127">
        <f t="shared" si="11"/>
        <v>44592</v>
      </c>
      <c r="K71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12" s="106" t="s">
        <v>321</v>
      </c>
      <c r="M712" s="106" t="s">
        <v>1122</v>
      </c>
      <c r="N712" s="106" t="s">
        <v>4</v>
      </c>
      <c r="O712" s="118"/>
    </row>
    <row r="713" spans="2:15" x14ac:dyDescent="0.25">
      <c r="B713" s="118" t="s">
        <v>73</v>
      </c>
      <c r="C713" s="118" t="s">
        <v>398</v>
      </c>
      <c r="D713" s="119">
        <v>44650</v>
      </c>
      <c r="E713" s="118" t="s">
        <v>338</v>
      </c>
      <c r="F713" s="123">
        <v>25724.737500000003</v>
      </c>
      <c r="G713" s="123">
        <v>7866.892201834863</v>
      </c>
      <c r="H713" s="118" t="s">
        <v>339</v>
      </c>
      <c r="I713" s="119"/>
      <c r="J713" s="127">
        <f t="shared" si="11"/>
        <v>44592</v>
      </c>
      <c r="K71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13" s="106" t="s">
        <v>321</v>
      </c>
      <c r="M713" s="106" t="s">
        <v>1122</v>
      </c>
      <c r="N713" s="106" t="s">
        <v>4</v>
      </c>
      <c r="O713" s="118"/>
    </row>
    <row r="714" spans="2:15" x14ac:dyDescent="0.25">
      <c r="B714" s="118" t="s">
        <v>73</v>
      </c>
      <c r="C714" s="118" t="s">
        <v>399</v>
      </c>
      <c r="D714" s="119">
        <v>44680</v>
      </c>
      <c r="E714" s="118" t="s">
        <v>338</v>
      </c>
      <c r="F714" s="123">
        <v>13999.865000000002</v>
      </c>
      <c r="G714" s="123">
        <v>4281.3042813455659</v>
      </c>
      <c r="H714" s="118" t="s">
        <v>339</v>
      </c>
      <c r="I714" s="119"/>
      <c r="J714" s="127">
        <f t="shared" si="11"/>
        <v>44592</v>
      </c>
      <c r="K71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14" s="106" t="s">
        <v>321</v>
      </c>
      <c r="M714" s="106" t="s">
        <v>1122</v>
      </c>
      <c r="N714" s="106" t="s">
        <v>4</v>
      </c>
      <c r="O714" s="118"/>
    </row>
    <row r="715" spans="2:15" x14ac:dyDescent="0.25">
      <c r="B715" s="118" t="s">
        <v>73</v>
      </c>
      <c r="C715" s="118" t="s">
        <v>908</v>
      </c>
      <c r="D715" s="119">
        <v>44680</v>
      </c>
      <c r="E715" s="118" t="s">
        <v>338</v>
      </c>
      <c r="F715" s="123">
        <v>1346.4825000000001</v>
      </c>
      <c r="G715" s="123">
        <v>411.76834862385323</v>
      </c>
      <c r="H715" s="118" t="s">
        <v>339</v>
      </c>
      <c r="I715" s="119"/>
      <c r="J715" s="127">
        <f t="shared" si="11"/>
        <v>44592</v>
      </c>
      <c r="K71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15" s="106" t="s">
        <v>321</v>
      </c>
      <c r="M715" s="106" t="s">
        <v>1122</v>
      </c>
      <c r="N715" s="106" t="s">
        <v>4</v>
      </c>
      <c r="O715" s="118"/>
    </row>
    <row r="716" spans="2:15" x14ac:dyDescent="0.25">
      <c r="B716" s="118" t="s">
        <v>73</v>
      </c>
      <c r="C716" s="118" t="s">
        <v>909</v>
      </c>
      <c r="D716" s="119">
        <v>44620</v>
      </c>
      <c r="E716" s="118" t="s">
        <v>338</v>
      </c>
      <c r="F716" s="123">
        <v>1858.5325000000003</v>
      </c>
      <c r="G716" s="123">
        <v>568.35856269113162</v>
      </c>
      <c r="H716" s="118" t="s">
        <v>339</v>
      </c>
      <c r="I716" s="119"/>
      <c r="J716" s="127">
        <f t="shared" si="11"/>
        <v>44592</v>
      </c>
      <c r="K71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716" s="106" t="s">
        <v>321</v>
      </c>
      <c r="M716" s="106" t="s">
        <v>1122</v>
      </c>
      <c r="N716" s="106" t="s">
        <v>4</v>
      </c>
      <c r="O716" s="118"/>
    </row>
    <row r="717" spans="2:15" x14ac:dyDescent="0.25">
      <c r="B717" s="118" t="s">
        <v>73</v>
      </c>
      <c r="C717" s="118" t="s">
        <v>910</v>
      </c>
      <c r="D717" s="119">
        <v>44710</v>
      </c>
      <c r="E717" s="118" t="s">
        <v>338</v>
      </c>
      <c r="F717" s="123">
        <v>5727.1225000000013</v>
      </c>
      <c r="G717" s="123">
        <v>1751.4136085626915</v>
      </c>
      <c r="H717" s="118" t="s">
        <v>339</v>
      </c>
      <c r="I717" s="119"/>
      <c r="J717" s="127">
        <f t="shared" si="11"/>
        <v>44592</v>
      </c>
      <c r="K71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17" s="106" t="s">
        <v>321</v>
      </c>
      <c r="M717" s="106" t="s">
        <v>1122</v>
      </c>
      <c r="N717" s="106" t="s">
        <v>4</v>
      </c>
      <c r="O717" s="118"/>
    </row>
    <row r="718" spans="2:15" x14ac:dyDescent="0.25">
      <c r="B718" s="118" t="s">
        <v>73</v>
      </c>
      <c r="C718" s="118" t="s">
        <v>911</v>
      </c>
      <c r="D718" s="119">
        <v>44710</v>
      </c>
      <c r="E718" s="118" t="s">
        <v>338</v>
      </c>
      <c r="F718" s="123">
        <v>1300.5025000000003</v>
      </c>
      <c r="G718" s="123">
        <v>397.70718654434262</v>
      </c>
      <c r="H718" s="118" t="s">
        <v>339</v>
      </c>
      <c r="I718" s="119"/>
      <c r="J718" s="127">
        <f t="shared" si="11"/>
        <v>44592</v>
      </c>
      <c r="K71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18" s="106" t="s">
        <v>321</v>
      </c>
      <c r="M718" s="106" t="s">
        <v>1122</v>
      </c>
      <c r="N718" s="106" t="s">
        <v>4</v>
      </c>
      <c r="O718" s="118"/>
    </row>
    <row r="719" spans="2:15" s="90" customFormat="1" x14ac:dyDescent="0.25">
      <c r="B719" s="118" t="s">
        <v>73</v>
      </c>
      <c r="C719" s="118" t="s">
        <v>400</v>
      </c>
      <c r="D719" s="119">
        <v>44620</v>
      </c>
      <c r="E719" s="118" t="s">
        <v>338</v>
      </c>
      <c r="F719" s="123">
        <v>2069.6224999999999</v>
      </c>
      <c r="G719" s="123">
        <v>632.91207951070339</v>
      </c>
      <c r="H719" s="118" t="s">
        <v>339</v>
      </c>
      <c r="I719" s="119"/>
      <c r="J719" s="127">
        <f t="shared" si="11"/>
        <v>44592</v>
      </c>
      <c r="K71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719" s="106" t="s">
        <v>321</v>
      </c>
      <c r="M719" s="106" t="s">
        <v>1122</v>
      </c>
      <c r="N719" s="106" t="s">
        <v>4</v>
      </c>
      <c r="O719" s="118"/>
    </row>
    <row r="720" spans="2:15" x14ac:dyDescent="0.25">
      <c r="B720" s="118" t="s">
        <v>73</v>
      </c>
      <c r="C720" s="118" t="s">
        <v>912</v>
      </c>
      <c r="D720" s="119">
        <v>44620</v>
      </c>
      <c r="E720" s="118" t="s">
        <v>338</v>
      </c>
      <c r="F720" s="123">
        <v>9591.010000000002</v>
      </c>
      <c r="G720" s="123">
        <v>2933.0305810397558</v>
      </c>
      <c r="H720" s="118" t="s">
        <v>339</v>
      </c>
      <c r="I720" s="119"/>
      <c r="J720" s="127">
        <f t="shared" si="11"/>
        <v>44592</v>
      </c>
      <c r="K72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720" s="106" t="s">
        <v>321</v>
      </c>
      <c r="M720" s="106" t="s">
        <v>1122</v>
      </c>
      <c r="N720" s="106" t="s">
        <v>4</v>
      </c>
      <c r="O720" s="118"/>
    </row>
    <row r="721" spans="2:15" x14ac:dyDescent="0.25">
      <c r="B721" s="118" t="s">
        <v>73</v>
      </c>
      <c r="C721" s="118" t="s">
        <v>401</v>
      </c>
      <c r="D721" s="119">
        <v>44620</v>
      </c>
      <c r="E721" s="118" t="s">
        <v>338</v>
      </c>
      <c r="F721" s="123">
        <v>462.41250000000002</v>
      </c>
      <c r="G721" s="123">
        <v>141.41055045871559</v>
      </c>
      <c r="H721" s="118" t="s">
        <v>339</v>
      </c>
      <c r="I721" s="119"/>
      <c r="J721" s="127">
        <f t="shared" si="11"/>
        <v>44592</v>
      </c>
      <c r="K72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721" s="106" t="s">
        <v>321</v>
      </c>
      <c r="M721" s="106" t="s">
        <v>1122</v>
      </c>
      <c r="N721" s="106" t="s">
        <v>4</v>
      </c>
      <c r="O721" s="118"/>
    </row>
    <row r="722" spans="2:15" x14ac:dyDescent="0.25">
      <c r="B722" s="118" t="s">
        <v>73</v>
      </c>
      <c r="C722" s="118" t="s">
        <v>913</v>
      </c>
      <c r="D722" s="119">
        <v>44620</v>
      </c>
      <c r="E722" s="118" t="s">
        <v>338</v>
      </c>
      <c r="F722" s="123">
        <v>8047.0225000000009</v>
      </c>
      <c r="G722" s="123">
        <v>2460.863149847095</v>
      </c>
      <c r="H722" s="118" t="s">
        <v>339</v>
      </c>
      <c r="I722" s="119"/>
      <c r="J722" s="127">
        <f t="shared" si="11"/>
        <v>44592</v>
      </c>
      <c r="K72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722" s="106" t="s">
        <v>321</v>
      </c>
      <c r="M722" s="106" t="s">
        <v>1122</v>
      </c>
      <c r="N722" s="106" t="s">
        <v>4</v>
      </c>
      <c r="O722" s="118"/>
    </row>
    <row r="723" spans="2:15" x14ac:dyDescent="0.25">
      <c r="B723" s="118" t="s">
        <v>73</v>
      </c>
      <c r="C723" s="118" t="s">
        <v>499</v>
      </c>
      <c r="D723" s="119">
        <v>44620</v>
      </c>
      <c r="E723" s="118" t="s">
        <v>338</v>
      </c>
      <c r="F723" s="123">
        <v>513.09500000000003</v>
      </c>
      <c r="G723" s="123">
        <v>156.90978593272172</v>
      </c>
      <c r="H723" s="118" t="s">
        <v>339</v>
      </c>
      <c r="I723" s="119"/>
      <c r="J723" s="127">
        <f t="shared" si="11"/>
        <v>44592</v>
      </c>
      <c r="K72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723" s="106" t="s">
        <v>321</v>
      </c>
      <c r="M723" s="106" t="s">
        <v>1122</v>
      </c>
      <c r="N723" s="106" t="s">
        <v>4</v>
      </c>
      <c r="O723" s="118"/>
    </row>
    <row r="724" spans="2:15" x14ac:dyDescent="0.25">
      <c r="B724" s="118" t="s">
        <v>73</v>
      </c>
      <c r="C724" s="118" t="s">
        <v>450</v>
      </c>
      <c r="D724" s="119">
        <v>44620</v>
      </c>
      <c r="E724" s="118" t="s">
        <v>338</v>
      </c>
      <c r="F724" s="123">
        <v>609.23500000000013</v>
      </c>
      <c r="G724" s="123">
        <v>186.31039755351685</v>
      </c>
      <c r="H724" s="118" t="s">
        <v>339</v>
      </c>
      <c r="I724" s="119"/>
      <c r="J724" s="127">
        <f t="shared" si="11"/>
        <v>44592</v>
      </c>
      <c r="K72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724" s="106" t="s">
        <v>321</v>
      </c>
      <c r="M724" s="106" t="s">
        <v>1122</v>
      </c>
      <c r="N724" s="106" t="s">
        <v>4</v>
      </c>
      <c r="O724" s="118"/>
    </row>
    <row r="725" spans="2:15" x14ac:dyDescent="0.25">
      <c r="B725" s="118" t="s">
        <v>73</v>
      </c>
      <c r="C725" s="118" t="s">
        <v>451</v>
      </c>
      <c r="D725" s="119">
        <v>44710</v>
      </c>
      <c r="E725" s="118" t="s">
        <v>338</v>
      </c>
      <c r="F725" s="123">
        <v>3240.0225</v>
      </c>
      <c r="G725" s="123">
        <v>990.8325688073395</v>
      </c>
      <c r="H725" s="118" t="s">
        <v>339</v>
      </c>
      <c r="I725" s="119"/>
      <c r="J725" s="127">
        <f t="shared" si="11"/>
        <v>44592</v>
      </c>
      <c r="K72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25" s="106" t="s">
        <v>321</v>
      </c>
      <c r="M725" s="106" t="s">
        <v>1122</v>
      </c>
      <c r="N725" s="106" t="s">
        <v>4</v>
      </c>
      <c r="O725" s="118"/>
    </row>
    <row r="726" spans="2:15" x14ac:dyDescent="0.25">
      <c r="B726" s="118" t="s">
        <v>73</v>
      </c>
      <c r="C726" s="118" t="s">
        <v>914</v>
      </c>
      <c r="D726" s="119">
        <v>44710</v>
      </c>
      <c r="E726" s="118" t="s">
        <v>338</v>
      </c>
      <c r="F726" s="123">
        <v>13363.460000000001</v>
      </c>
      <c r="G726" s="123">
        <v>4086.6850152905204</v>
      </c>
      <c r="H726" s="118" t="s">
        <v>339</v>
      </c>
      <c r="I726" s="119"/>
      <c r="J726" s="127">
        <f t="shared" si="11"/>
        <v>44592</v>
      </c>
      <c r="K72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26" s="106" t="s">
        <v>321</v>
      </c>
      <c r="M726" s="106" t="s">
        <v>1122</v>
      </c>
      <c r="N726" s="106" t="s">
        <v>4</v>
      </c>
      <c r="O726" s="118"/>
    </row>
    <row r="727" spans="2:15" x14ac:dyDescent="0.25">
      <c r="B727" s="118" t="s">
        <v>73</v>
      </c>
      <c r="C727" s="118" t="s">
        <v>915</v>
      </c>
      <c r="D727" s="119">
        <v>44620</v>
      </c>
      <c r="E727" s="118" t="s">
        <v>338</v>
      </c>
      <c r="F727" s="123">
        <v>2162.6275000000001</v>
      </c>
      <c r="G727" s="123">
        <v>661.35397553516816</v>
      </c>
      <c r="H727" s="118" t="s">
        <v>339</v>
      </c>
      <c r="I727" s="119"/>
      <c r="J727" s="127">
        <f t="shared" si="11"/>
        <v>44592</v>
      </c>
      <c r="K72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727" s="106" t="s">
        <v>321</v>
      </c>
      <c r="M727" s="106" t="s">
        <v>1122</v>
      </c>
      <c r="N727" s="106" t="s">
        <v>4</v>
      </c>
      <c r="O727" s="118"/>
    </row>
    <row r="728" spans="2:15" x14ac:dyDescent="0.25">
      <c r="B728" s="118" t="s">
        <v>73</v>
      </c>
      <c r="C728" s="118" t="s">
        <v>916</v>
      </c>
      <c r="D728" s="119">
        <v>44620</v>
      </c>
      <c r="E728" s="118" t="s">
        <v>338</v>
      </c>
      <c r="F728" s="123">
        <v>1816.21</v>
      </c>
      <c r="G728" s="123">
        <v>555.41590214067276</v>
      </c>
      <c r="H728" s="118" t="s">
        <v>339</v>
      </c>
      <c r="I728" s="119"/>
      <c r="J728" s="127">
        <f t="shared" si="11"/>
        <v>44592</v>
      </c>
      <c r="K72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728" s="106" t="s">
        <v>321</v>
      </c>
      <c r="M728" s="106" t="s">
        <v>1122</v>
      </c>
      <c r="N728" s="106" t="s">
        <v>4</v>
      </c>
      <c r="O728" s="118"/>
    </row>
    <row r="729" spans="2:15" x14ac:dyDescent="0.25">
      <c r="B729" s="118" t="s">
        <v>73</v>
      </c>
      <c r="C729" s="118" t="s">
        <v>402</v>
      </c>
      <c r="D729" s="119">
        <v>44620</v>
      </c>
      <c r="E729" s="118" t="s">
        <v>338</v>
      </c>
      <c r="F729" s="123">
        <v>267.245</v>
      </c>
      <c r="G729" s="123">
        <v>81.726299694189606</v>
      </c>
      <c r="H729" s="118" t="s">
        <v>339</v>
      </c>
      <c r="I729" s="119"/>
      <c r="J729" s="127">
        <f t="shared" si="11"/>
        <v>44592</v>
      </c>
      <c r="K72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729" s="106" t="s">
        <v>321</v>
      </c>
      <c r="M729" s="106" t="s">
        <v>1122</v>
      </c>
      <c r="N729" s="106" t="s">
        <v>4</v>
      </c>
      <c r="O729" s="118"/>
    </row>
    <row r="730" spans="2:15" x14ac:dyDescent="0.25">
      <c r="B730" s="118" t="s">
        <v>73</v>
      </c>
      <c r="C730" s="118" t="s">
        <v>917</v>
      </c>
      <c r="D730" s="119">
        <v>44620</v>
      </c>
      <c r="E730" s="118" t="s">
        <v>338</v>
      </c>
      <c r="F730" s="123">
        <v>8685.27</v>
      </c>
      <c r="G730" s="123">
        <v>2656.0458715596333</v>
      </c>
      <c r="H730" s="118" t="s">
        <v>339</v>
      </c>
      <c r="I730" s="119"/>
      <c r="J730" s="127">
        <f t="shared" si="11"/>
        <v>44592</v>
      </c>
      <c r="K73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730" s="106" t="s">
        <v>321</v>
      </c>
      <c r="M730" s="106" t="s">
        <v>1122</v>
      </c>
      <c r="N730" s="106" t="s">
        <v>4</v>
      </c>
      <c r="O730" s="118"/>
    </row>
    <row r="731" spans="2:15" x14ac:dyDescent="0.25">
      <c r="B731" s="118" t="s">
        <v>73</v>
      </c>
      <c r="C731" s="118" t="s">
        <v>918</v>
      </c>
      <c r="D731" s="119">
        <v>44710</v>
      </c>
      <c r="E731" s="118" t="s">
        <v>338</v>
      </c>
      <c r="F731" s="123">
        <v>6305.0075000000006</v>
      </c>
      <c r="G731" s="123">
        <v>1928.1368501529055</v>
      </c>
      <c r="H731" s="118" t="s">
        <v>339</v>
      </c>
      <c r="I731" s="119"/>
      <c r="J731" s="127">
        <f t="shared" si="11"/>
        <v>44592</v>
      </c>
      <c r="K73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31" s="106" t="s">
        <v>321</v>
      </c>
      <c r="M731" s="106" t="s">
        <v>1122</v>
      </c>
      <c r="N731" s="106" t="s">
        <v>4</v>
      </c>
      <c r="O731" s="118"/>
    </row>
    <row r="732" spans="2:15" s="90" customFormat="1" x14ac:dyDescent="0.25">
      <c r="B732" s="118" t="s">
        <v>73</v>
      </c>
      <c r="C732" s="118" t="s">
        <v>919</v>
      </c>
      <c r="D732" s="119">
        <v>44680</v>
      </c>
      <c r="E732" s="118" t="s">
        <v>338</v>
      </c>
      <c r="F732" s="123">
        <v>236.17000000000002</v>
      </c>
      <c r="G732" s="123">
        <v>72.223241590214073</v>
      </c>
      <c r="H732" s="118" t="s">
        <v>339</v>
      </c>
      <c r="I732" s="119"/>
      <c r="J732" s="127">
        <f t="shared" si="11"/>
        <v>44592</v>
      </c>
      <c r="K73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32" s="106" t="s">
        <v>321</v>
      </c>
      <c r="M732" s="106" t="s">
        <v>1122</v>
      </c>
      <c r="N732" s="106" t="s">
        <v>4</v>
      </c>
      <c r="O732" s="118"/>
    </row>
    <row r="733" spans="2:15" x14ac:dyDescent="0.25">
      <c r="B733" s="118" t="s">
        <v>73</v>
      </c>
      <c r="C733" s="118" t="s">
        <v>920</v>
      </c>
      <c r="D733" s="119">
        <v>44680</v>
      </c>
      <c r="E733" s="118" t="s">
        <v>338</v>
      </c>
      <c r="F733" s="123">
        <v>2261.3800000000006</v>
      </c>
      <c r="G733" s="123">
        <v>691.553516819572</v>
      </c>
      <c r="H733" s="118" t="s">
        <v>339</v>
      </c>
      <c r="I733" s="119"/>
      <c r="J733" s="127">
        <f t="shared" si="11"/>
        <v>44592</v>
      </c>
      <c r="K73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33" s="106" t="s">
        <v>321</v>
      </c>
      <c r="M733" s="106" t="s">
        <v>1122</v>
      </c>
      <c r="N733" s="106" t="s">
        <v>4</v>
      </c>
      <c r="O733" s="118"/>
    </row>
    <row r="734" spans="2:15" x14ac:dyDescent="0.25">
      <c r="B734" s="118" t="s">
        <v>73</v>
      </c>
      <c r="C734" s="118" t="s">
        <v>921</v>
      </c>
      <c r="D734" s="119">
        <v>44680</v>
      </c>
      <c r="E734" s="118" t="s">
        <v>338</v>
      </c>
      <c r="F734" s="123">
        <v>27996.397000000004</v>
      </c>
      <c r="G734" s="123">
        <v>8561.5892966360861</v>
      </c>
      <c r="H734" s="118" t="s">
        <v>339</v>
      </c>
      <c r="I734" s="119"/>
      <c r="J734" s="127">
        <f t="shared" si="11"/>
        <v>44592</v>
      </c>
      <c r="K73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34" s="106" t="s">
        <v>321</v>
      </c>
      <c r="M734" s="106" t="s">
        <v>1122</v>
      </c>
      <c r="N734" s="106" t="s">
        <v>4</v>
      </c>
      <c r="O734" s="118"/>
    </row>
    <row r="735" spans="2:15" x14ac:dyDescent="0.25">
      <c r="B735" s="118" t="s">
        <v>73</v>
      </c>
      <c r="C735" s="118" t="s">
        <v>922</v>
      </c>
      <c r="D735" s="119">
        <v>44620</v>
      </c>
      <c r="E735" s="118" t="s">
        <v>338</v>
      </c>
      <c r="F735" s="123">
        <v>3717.5875000000001</v>
      </c>
      <c r="G735" s="123">
        <v>1136.8769113149847</v>
      </c>
      <c r="H735" s="118" t="s">
        <v>339</v>
      </c>
      <c r="I735" s="119"/>
      <c r="J735" s="127">
        <f t="shared" si="11"/>
        <v>44592</v>
      </c>
      <c r="K73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735" s="106" t="s">
        <v>321</v>
      </c>
      <c r="M735" s="106" t="s">
        <v>1122</v>
      </c>
      <c r="N735" s="106" t="s">
        <v>4</v>
      </c>
      <c r="O735" s="118"/>
    </row>
    <row r="736" spans="2:15" x14ac:dyDescent="0.25">
      <c r="B736" s="118" t="s">
        <v>73</v>
      </c>
      <c r="C736" s="118" t="s">
        <v>923</v>
      </c>
      <c r="D736" s="119">
        <v>44620</v>
      </c>
      <c r="E736" s="118" t="s">
        <v>338</v>
      </c>
      <c r="F736" s="123">
        <v>362.29600000000005</v>
      </c>
      <c r="G736" s="123">
        <v>110.79388379204894</v>
      </c>
      <c r="H736" s="118" t="s">
        <v>339</v>
      </c>
      <c r="I736" s="119"/>
      <c r="J736" s="127">
        <f t="shared" si="11"/>
        <v>44592</v>
      </c>
      <c r="K73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736" s="106" t="s">
        <v>321</v>
      </c>
      <c r="M736" s="106" t="s">
        <v>1122</v>
      </c>
      <c r="N736" s="106" t="s">
        <v>4</v>
      </c>
      <c r="O736" s="118"/>
    </row>
    <row r="737" spans="2:15" x14ac:dyDescent="0.25">
      <c r="B737" s="118" t="s">
        <v>73</v>
      </c>
      <c r="C737" s="118" t="s">
        <v>924</v>
      </c>
      <c r="D737" s="119">
        <v>44680</v>
      </c>
      <c r="E737" s="118" t="s">
        <v>338</v>
      </c>
      <c r="F737" s="123">
        <v>389.95000000000005</v>
      </c>
      <c r="G737" s="123">
        <v>119.2507645259939</v>
      </c>
      <c r="H737" s="118" t="s">
        <v>339</v>
      </c>
      <c r="I737" s="119"/>
      <c r="J737" s="127">
        <f t="shared" si="11"/>
        <v>44592</v>
      </c>
      <c r="K73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37" s="106" t="s">
        <v>321</v>
      </c>
      <c r="M737" s="106" t="s">
        <v>1122</v>
      </c>
      <c r="N737" s="106" t="s">
        <v>4</v>
      </c>
      <c r="O737" s="118"/>
    </row>
    <row r="738" spans="2:15" x14ac:dyDescent="0.25">
      <c r="B738" s="118" t="s">
        <v>73</v>
      </c>
      <c r="C738" s="118" t="s">
        <v>925</v>
      </c>
      <c r="D738" s="119">
        <v>44710</v>
      </c>
      <c r="E738" s="118" t="s">
        <v>338</v>
      </c>
      <c r="F738" s="123">
        <v>740.90499999999997</v>
      </c>
      <c r="G738" s="123">
        <v>226.57645259938838</v>
      </c>
      <c r="H738" s="118" t="s">
        <v>339</v>
      </c>
      <c r="I738" s="119"/>
      <c r="J738" s="127">
        <f t="shared" si="11"/>
        <v>44592</v>
      </c>
      <c r="K73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38" s="106" t="s">
        <v>321</v>
      </c>
      <c r="M738" s="106" t="s">
        <v>1122</v>
      </c>
      <c r="N738" s="106" t="s">
        <v>4</v>
      </c>
      <c r="O738" s="118"/>
    </row>
    <row r="739" spans="2:15" x14ac:dyDescent="0.25">
      <c r="B739" s="118" t="s">
        <v>73</v>
      </c>
      <c r="C739" s="118" t="s">
        <v>926</v>
      </c>
      <c r="D739" s="119">
        <v>44680</v>
      </c>
      <c r="E739" s="118" t="s">
        <v>338</v>
      </c>
      <c r="F739" s="123">
        <v>1816.7325000000003</v>
      </c>
      <c r="G739" s="123">
        <v>555.57568807339453</v>
      </c>
      <c r="H739" s="118" t="s">
        <v>339</v>
      </c>
      <c r="I739" s="119"/>
      <c r="J739" s="127">
        <f t="shared" si="11"/>
        <v>44592</v>
      </c>
      <c r="K73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39" s="106" t="s">
        <v>321</v>
      </c>
      <c r="M739" s="106" t="s">
        <v>1122</v>
      </c>
      <c r="N739" s="106" t="s">
        <v>4</v>
      </c>
      <c r="O739" s="118"/>
    </row>
    <row r="740" spans="2:15" x14ac:dyDescent="0.25">
      <c r="B740" s="118" t="s">
        <v>73</v>
      </c>
      <c r="C740" s="118" t="s">
        <v>927</v>
      </c>
      <c r="D740" s="119">
        <v>44680</v>
      </c>
      <c r="E740" s="118" t="s">
        <v>338</v>
      </c>
      <c r="F740" s="123">
        <v>6402.192500000001</v>
      </c>
      <c r="G740" s="123">
        <v>1957.857033639144</v>
      </c>
      <c r="H740" s="118" t="s">
        <v>339</v>
      </c>
      <c r="I740" s="119"/>
      <c r="J740" s="127">
        <f t="shared" si="11"/>
        <v>44592</v>
      </c>
      <c r="K74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40" s="106" t="s">
        <v>321</v>
      </c>
      <c r="M740" s="106" t="s">
        <v>1122</v>
      </c>
      <c r="N740" s="106" t="s">
        <v>4</v>
      </c>
      <c r="O740" s="118"/>
    </row>
    <row r="741" spans="2:15" x14ac:dyDescent="0.25">
      <c r="B741" s="118" t="s">
        <v>73</v>
      </c>
      <c r="C741" s="118" t="s">
        <v>928</v>
      </c>
      <c r="D741" s="119">
        <v>44620</v>
      </c>
      <c r="E741" s="118" t="s">
        <v>338</v>
      </c>
      <c r="F741" s="123">
        <v>558.55250000000001</v>
      </c>
      <c r="G741" s="123">
        <v>170.81116207951069</v>
      </c>
      <c r="H741" s="118" t="s">
        <v>339</v>
      </c>
      <c r="I741" s="119"/>
      <c r="J741" s="127">
        <f t="shared" si="11"/>
        <v>44592</v>
      </c>
      <c r="K74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741" s="106" t="s">
        <v>321</v>
      </c>
      <c r="M741" s="106" t="s">
        <v>1122</v>
      </c>
      <c r="N741" s="106" t="s">
        <v>4</v>
      </c>
      <c r="O741" s="118"/>
    </row>
    <row r="742" spans="2:15" x14ac:dyDescent="0.25">
      <c r="B742" s="118" t="s">
        <v>73</v>
      </c>
      <c r="C742" s="118" t="s">
        <v>929</v>
      </c>
      <c r="D742" s="119">
        <v>44710</v>
      </c>
      <c r="E742" s="118" t="s">
        <v>338</v>
      </c>
      <c r="F742" s="123">
        <v>165.51590000000002</v>
      </c>
      <c r="G742" s="123">
        <v>50.616483180428141</v>
      </c>
      <c r="H742" s="118" t="s">
        <v>339</v>
      </c>
      <c r="I742" s="119"/>
      <c r="J742" s="127">
        <f t="shared" si="11"/>
        <v>44592</v>
      </c>
      <c r="K74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42" s="106" t="s">
        <v>321</v>
      </c>
      <c r="M742" s="106" t="s">
        <v>1122</v>
      </c>
      <c r="N742" s="106" t="s">
        <v>4</v>
      </c>
      <c r="O742" s="118"/>
    </row>
    <row r="743" spans="2:15" x14ac:dyDescent="0.25">
      <c r="B743" s="118" t="s">
        <v>73</v>
      </c>
      <c r="C743" s="118" t="s">
        <v>930</v>
      </c>
      <c r="D743" s="119">
        <v>44710</v>
      </c>
      <c r="E743" s="118" t="s">
        <v>338</v>
      </c>
      <c r="F743" s="123">
        <v>7320.0600000000013</v>
      </c>
      <c r="G743" s="123">
        <v>2238.5504587155965</v>
      </c>
      <c r="H743" s="118" t="s">
        <v>339</v>
      </c>
      <c r="I743" s="119"/>
      <c r="J743" s="127">
        <f t="shared" si="11"/>
        <v>44592</v>
      </c>
      <c r="K74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43" s="106" t="s">
        <v>321</v>
      </c>
      <c r="M743" s="106" t="s">
        <v>1122</v>
      </c>
      <c r="N743" s="106" t="s">
        <v>4</v>
      </c>
      <c r="O743" s="118"/>
    </row>
    <row r="744" spans="2:15" x14ac:dyDescent="0.25">
      <c r="B744" s="118" t="s">
        <v>73</v>
      </c>
      <c r="C744" s="118" t="s">
        <v>931</v>
      </c>
      <c r="D744" s="119">
        <v>44680</v>
      </c>
      <c r="E744" s="118" t="s">
        <v>338</v>
      </c>
      <c r="F744" s="123">
        <v>798.45150000000012</v>
      </c>
      <c r="G744" s="123">
        <v>244.17477064220188</v>
      </c>
      <c r="H744" s="118" t="s">
        <v>339</v>
      </c>
      <c r="I744" s="119"/>
      <c r="J744" s="127">
        <f t="shared" si="11"/>
        <v>44592</v>
      </c>
      <c r="K74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44" s="106" t="s">
        <v>321</v>
      </c>
      <c r="M744" s="106" t="s">
        <v>1122</v>
      </c>
      <c r="N744" s="106" t="s">
        <v>4</v>
      </c>
      <c r="O744" s="118"/>
    </row>
    <row r="745" spans="2:15" x14ac:dyDescent="0.25">
      <c r="B745" s="118" t="s">
        <v>73</v>
      </c>
      <c r="C745" s="118" t="s">
        <v>932</v>
      </c>
      <c r="D745" s="119">
        <v>44710</v>
      </c>
      <c r="E745" s="118" t="s">
        <v>338</v>
      </c>
      <c r="F745" s="123">
        <v>1984.4550000000002</v>
      </c>
      <c r="G745" s="123">
        <v>606.86697247706422</v>
      </c>
      <c r="H745" s="118" t="s">
        <v>339</v>
      </c>
      <c r="I745" s="119"/>
      <c r="J745" s="127">
        <f t="shared" si="11"/>
        <v>44592</v>
      </c>
      <c r="K74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45" s="106" t="s">
        <v>321</v>
      </c>
      <c r="M745" s="106" t="s">
        <v>1122</v>
      </c>
      <c r="N745" s="106" t="s">
        <v>4</v>
      </c>
      <c r="O745" s="118"/>
    </row>
    <row r="746" spans="2:15" x14ac:dyDescent="0.25">
      <c r="B746" s="118" t="s">
        <v>73</v>
      </c>
      <c r="C746" s="118" t="s">
        <v>933</v>
      </c>
      <c r="D746" s="119">
        <v>44710</v>
      </c>
      <c r="E746" s="118" t="s">
        <v>338</v>
      </c>
      <c r="F746" s="123">
        <v>2215.3450000000003</v>
      </c>
      <c r="G746" s="123">
        <v>677.47553516819585</v>
      </c>
      <c r="H746" s="118" t="s">
        <v>339</v>
      </c>
      <c r="I746" s="119"/>
      <c r="J746" s="127">
        <f t="shared" si="11"/>
        <v>44592</v>
      </c>
      <c r="K74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46" s="106" t="s">
        <v>321</v>
      </c>
      <c r="M746" s="106" t="s">
        <v>1122</v>
      </c>
      <c r="N746" s="106" t="s">
        <v>4</v>
      </c>
      <c r="O746" s="118"/>
    </row>
    <row r="747" spans="2:15" x14ac:dyDescent="0.25">
      <c r="B747" s="118" t="s">
        <v>73</v>
      </c>
      <c r="C747" s="118" t="s">
        <v>934</v>
      </c>
      <c r="D747" s="119">
        <v>44620</v>
      </c>
      <c r="E747" s="118" t="s">
        <v>338</v>
      </c>
      <c r="F747" s="123">
        <v>2066.13</v>
      </c>
      <c r="G747" s="123">
        <v>631.8440366972477</v>
      </c>
      <c r="H747" s="118" t="s">
        <v>339</v>
      </c>
      <c r="I747" s="119"/>
      <c r="J747" s="127">
        <f t="shared" si="11"/>
        <v>44592</v>
      </c>
      <c r="K74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747" s="106" t="s">
        <v>321</v>
      </c>
      <c r="M747" s="106" t="s">
        <v>1122</v>
      </c>
      <c r="N747" s="106" t="s">
        <v>4</v>
      </c>
      <c r="O747" s="118"/>
    </row>
    <row r="748" spans="2:15" x14ac:dyDescent="0.25">
      <c r="B748" s="118" t="s">
        <v>73</v>
      </c>
      <c r="C748" s="118" t="s">
        <v>404</v>
      </c>
      <c r="D748" s="119">
        <v>44680</v>
      </c>
      <c r="E748" s="118" t="s">
        <v>338</v>
      </c>
      <c r="F748" s="123">
        <v>1921.2819999999999</v>
      </c>
      <c r="G748" s="123">
        <v>587.54801223241589</v>
      </c>
      <c r="H748" s="118" t="s">
        <v>339</v>
      </c>
      <c r="I748" s="119"/>
      <c r="J748" s="127">
        <f t="shared" si="11"/>
        <v>44592</v>
      </c>
      <c r="K74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48" s="106" t="s">
        <v>321</v>
      </c>
      <c r="M748" s="106" t="s">
        <v>1122</v>
      </c>
      <c r="N748" s="106" t="s">
        <v>4</v>
      </c>
      <c r="O748" s="118"/>
    </row>
    <row r="749" spans="2:15" x14ac:dyDescent="0.25">
      <c r="B749" s="118" t="s">
        <v>73</v>
      </c>
      <c r="C749" s="118" t="s">
        <v>935</v>
      </c>
      <c r="D749" s="119">
        <v>44710</v>
      </c>
      <c r="E749" s="118" t="s">
        <v>338</v>
      </c>
      <c r="F749" s="123">
        <v>5028.7050000000008</v>
      </c>
      <c r="G749" s="123">
        <v>1537.830275229358</v>
      </c>
      <c r="H749" s="118" t="s">
        <v>339</v>
      </c>
      <c r="I749" s="119"/>
      <c r="J749" s="127">
        <f t="shared" si="11"/>
        <v>44592</v>
      </c>
      <c r="K74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49" s="106" t="s">
        <v>321</v>
      </c>
      <c r="M749" s="106" t="s">
        <v>1122</v>
      </c>
      <c r="N749" s="106" t="s">
        <v>4</v>
      </c>
      <c r="O749" s="118"/>
    </row>
    <row r="750" spans="2:15" x14ac:dyDescent="0.25">
      <c r="B750" s="118" t="s">
        <v>73</v>
      </c>
      <c r="C750" s="118" t="s">
        <v>936</v>
      </c>
      <c r="D750" s="119">
        <v>44680</v>
      </c>
      <c r="E750" s="118" t="s">
        <v>338</v>
      </c>
      <c r="F750" s="123">
        <v>10613.35</v>
      </c>
      <c r="G750" s="123">
        <v>3245.672782874618</v>
      </c>
      <c r="H750" s="118" t="s">
        <v>339</v>
      </c>
      <c r="I750" s="119"/>
      <c r="J750" s="127">
        <f t="shared" si="11"/>
        <v>44592</v>
      </c>
      <c r="K75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50" s="106" t="s">
        <v>321</v>
      </c>
      <c r="M750" s="106" t="s">
        <v>1122</v>
      </c>
      <c r="N750" s="106" t="s">
        <v>4</v>
      </c>
      <c r="O750" s="118"/>
    </row>
    <row r="751" spans="2:15" x14ac:dyDescent="0.25">
      <c r="B751" s="118" t="s">
        <v>73</v>
      </c>
      <c r="C751" s="118" t="s">
        <v>937</v>
      </c>
      <c r="D751" s="119">
        <v>44710</v>
      </c>
      <c r="E751" s="118" t="s">
        <v>338</v>
      </c>
      <c r="F751" s="123">
        <v>3997.1250000000005</v>
      </c>
      <c r="G751" s="123">
        <v>1222.3623853211011</v>
      </c>
      <c r="H751" s="118" t="s">
        <v>339</v>
      </c>
      <c r="I751" s="119"/>
      <c r="J751" s="127">
        <f t="shared" si="11"/>
        <v>44592</v>
      </c>
      <c r="K75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51" s="106" t="s">
        <v>321</v>
      </c>
      <c r="M751" s="106" t="s">
        <v>1122</v>
      </c>
      <c r="N751" s="106" t="s">
        <v>4</v>
      </c>
      <c r="O751" s="118"/>
    </row>
    <row r="752" spans="2:15" x14ac:dyDescent="0.25">
      <c r="B752" s="118" t="s">
        <v>73</v>
      </c>
      <c r="C752" s="118" t="s">
        <v>453</v>
      </c>
      <c r="D752" s="119">
        <v>44650</v>
      </c>
      <c r="E752" s="118" t="s">
        <v>338</v>
      </c>
      <c r="F752" s="123">
        <v>1676.8840000000002</v>
      </c>
      <c r="G752" s="123">
        <v>512.80856269113156</v>
      </c>
      <c r="H752" s="118" t="s">
        <v>339</v>
      </c>
      <c r="I752" s="119"/>
      <c r="J752" s="127">
        <f t="shared" si="11"/>
        <v>44592</v>
      </c>
      <c r="K75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52" s="106" t="s">
        <v>321</v>
      </c>
      <c r="M752" s="106" t="s">
        <v>1122</v>
      </c>
      <c r="N752" s="106" t="s">
        <v>4</v>
      </c>
      <c r="O752" s="118"/>
    </row>
    <row r="753" spans="2:15" x14ac:dyDescent="0.25">
      <c r="B753" s="118" t="s">
        <v>73</v>
      </c>
      <c r="C753" s="118" t="s">
        <v>405</v>
      </c>
      <c r="D753" s="119">
        <v>44710</v>
      </c>
      <c r="E753" s="118" t="s">
        <v>338</v>
      </c>
      <c r="F753" s="123">
        <v>1868.6580000000001</v>
      </c>
      <c r="G753" s="123">
        <v>571.45504587155972</v>
      </c>
      <c r="H753" s="118" t="s">
        <v>339</v>
      </c>
      <c r="I753" s="119"/>
      <c r="J753" s="127">
        <f t="shared" si="11"/>
        <v>44592</v>
      </c>
      <c r="K75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53" s="106" t="s">
        <v>321</v>
      </c>
      <c r="M753" s="106" t="s">
        <v>1122</v>
      </c>
      <c r="N753" s="106" t="s">
        <v>4</v>
      </c>
      <c r="O753" s="118"/>
    </row>
    <row r="754" spans="2:15" x14ac:dyDescent="0.25">
      <c r="B754" s="118" t="s">
        <v>73</v>
      </c>
      <c r="C754" s="118" t="s">
        <v>406</v>
      </c>
      <c r="D754" s="119">
        <v>44620</v>
      </c>
      <c r="E754" s="118" t="s">
        <v>338</v>
      </c>
      <c r="F754" s="123">
        <v>590.50200000000007</v>
      </c>
      <c r="G754" s="123">
        <v>180.58165137614679</v>
      </c>
      <c r="H754" s="118" t="s">
        <v>339</v>
      </c>
      <c r="I754" s="119"/>
      <c r="J754" s="127">
        <f t="shared" si="11"/>
        <v>44592</v>
      </c>
      <c r="K75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754" s="106" t="s">
        <v>321</v>
      </c>
      <c r="M754" s="106" t="s">
        <v>1122</v>
      </c>
      <c r="N754" s="106" t="s">
        <v>4</v>
      </c>
      <c r="O754" s="118"/>
    </row>
    <row r="755" spans="2:15" x14ac:dyDescent="0.25">
      <c r="B755" s="118" t="s">
        <v>73</v>
      </c>
      <c r="C755" s="118" t="s">
        <v>938</v>
      </c>
      <c r="D755" s="119">
        <v>44680</v>
      </c>
      <c r="E755" s="118" t="s">
        <v>338</v>
      </c>
      <c r="F755" s="123">
        <v>4507.9540000000006</v>
      </c>
      <c r="G755" s="123">
        <v>1378.5792048929666</v>
      </c>
      <c r="H755" s="118" t="s">
        <v>339</v>
      </c>
      <c r="I755" s="119"/>
      <c r="J755" s="127">
        <f t="shared" si="11"/>
        <v>44592</v>
      </c>
      <c r="K75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55" s="106" t="s">
        <v>321</v>
      </c>
      <c r="M755" s="106" t="s">
        <v>1122</v>
      </c>
      <c r="N755" s="106" t="s">
        <v>4</v>
      </c>
      <c r="O755" s="118"/>
    </row>
    <row r="756" spans="2:15" x14ac:dyDescent="0.25">
      <c r="B756" s="118" t="s">
        <v>73</v>
      </c>
      <c r="C756" s="106" t="s">
        <v>939</v>
      </c>
      <c r="D756" s="127">
        <v>44710</v>
      </c>
      <c r="E756" s="106" t="s">
        <v>338</v>
      </c>
      <c r="F756" s="67">
        <v>5334.7579999999998</v>
      </c>
      <c r="G756" s="67">
        <v>1631.4244648318042</v>
      </c>
      <c r="H756" s="106" t="s">
        <v>339</v>
      </c>
      <c r="I756" s="127"/>
      <c r="J756" s="127">
        <f t="shared" si="11"/>
        <v>44592</v>
      </c>
      <c r="K75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56" s="106" t="s">
        <v>321</v>
      </c>
      <c r="M756" s="106" t="s">
        <v>1122</v>
      </c>
      <c r="N756" s="106" t="s">
        <v>4</v>
      </c>
      <c r="O756" s="118"/>
    </row>
    <row r="757" spans="2:15" x14ac:dyDescent="0.25">
      <c r="B757" s="118" t="s">
        <v>73</v>
      </c>
      <c r="C757" s="118" t="s">
        <v>940</v>
      </c>
      <c r="D757" s="119">
        <v>44680</v>
      </c>
      <c r="E757" s="118" t="s">
        <v>338</v>
      </c>
      <c r="F757" s="123">
        <v>1629.8260000000002</v>
      </c>
      <c r="G757" s="123">
        <v>498.41773700305816</v>
      </c>
      <c r="H757" s="118" t="s">
        <v>339</v>
      </c>
      <c r="I757" s="119"/>
      <c r="J757" s="127">
        <f t="shared" ref="J757" si="12">$J$1</f>
        <v>44592</v>
      </c>
      <c r="K75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57" s="106" t="s">
        <v>321</v>
      </c>
      <c r="M757" s="106" t="s">
        <v>1122</v>
      </c>
      <c r="N757" s="106" t="s">
        <v>4</v>
      </c>
      <c r="O757" s="118"/>
    </row>
    <row r="758" spans="2:15" x14ac:dyDescent="0.25">
      <c r="B758" s="118" t="s">
        <v>73</v>
      </c>
      <c r="C758" s="118" t="s">
        <v>941</v>
      </c>
      <c r="D758" s="119">
        <v>44755</v>
      </c>
      <c r="E758" s="118" t="s">
        <v>338</v>
      </c>
      <c r="F758" s="123">
        <v>7471.0350000000008</v>
      </c>
      <c r="G758" s="123">
        <v>2284.720183486239</v>
      </c>
      <c r="H758" s="118" t="s">
        <v>339</v>
      </c>
      <c r="I758" s="119"/>
      <c r="J758" s="127"/>
      <c r="K75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58" s="106" t="s">
        <v>321</v>
      </c>
      <c r="M758" s="106" t="s">
        <v>1122</v>
      </c>
      <c r="N758" s="106" t="s">
        <v>4</v>
      </c>
      <c r="O758" s="118"/>
    </row>
    <row r="759" spans="2:15" x14ac:dyDescent="0.25">
      <c r="B759" s="118" t="s">
        <v>73</v>
      </c>
      <c r="C759" s="118" t="s">
        <v>942</v>
      </c>
      <c r="D759" s="119">
        <v>44710</v>
      </c>
      <c r="E759" s="118" t="s">
        <v>338</v>
      </c>
      <c r="F759" s="123">
        <v>1556.7750000000001</v>
      </c>
      <c r="G759" s="123">
        <v>476.07798165137615</v>
      </c>
      <c r="H759" s="118" t="s">
        <v>339</v>
      </c>
      <c r="I759" s="119"/>
      <c r="J759" s="127"/>
      <c r="K75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59" s="106" t="s">
        <v>321</v>
      </c>
      <c r="M759" s="106" t="s">
        <v>1122</v>
      </c>
      <c r="N759" s="106" t="s">
        <v>4</v>
      </c>
      <c r="O759" s="118"/>
    </row>
    <row r="760" spans="2:15" x14ac:dyDescent="0.25">
      <c r="B760" s="118" t="s">
        <v>73</v>
      </c>
      <c r="C760" s="118" t="s">
        <v>943</v>
      </c>
      <c r="D760" s="119">
        <v>44710</v>
      </c>
      <c r="E760" s="118" t="s">
        <v>338</v>
      </c>
      <c r="F760" s="123">
        <v>5134.6350000000011</v>
      </c>
      <c r="G760" s="123">
        <v>1570.2247706422022</v>
      </c>
      <c r="H760" s="118" t="s">
        <v>339</v>
      </c>
      <c r="I760" s="119"/>
      <c r="J760" s="127"/>
      <c r="K76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60" s="106" t="s">
        <v>321</v>
      </c>
      <c r="M760" s="106" t="s">
        <v>1122</v>
      </c>
      <c r="N760" s="106" t="s">
        <v>4</v>
      </c>
      <c r="O760" s="118"/>
    </row>
    <row r="761" spans="2:15" x14ac:dyDescent="0.25">
      <c r="B761" s="118" t="s">
        <v>73</v>
      </c>
      <c r="C761" s="118" t="s">
        <v>944</v>
      </c>
      <c r="D761" s="119">
        <v>44680</v>
      </c>
      <c r="E761" s="118" t="s">
        <v>338</v>
      </c>
      <c r="F761" s="123">
        <v>1507.2750000000001</v>
      </c>
      <c r="G761" s="123">
        <v>460.94036697247708</v>
      </c>
      <c r="H761" s="118" t="s">
        <v>339</v>
      </c>
      <c r="I761" s="119"/>
      <c r="J761" s="127"/>
      <c r="K76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61" s="106" t="s">
        <v>321</v>
      </c>
      <c r="M761" s="106" t="s">
        <v>1122</v>
      </c>
      <c r="N761" s="106" t="s">
        <v>4</v>
      </c>
      <c r="O761" s="118"/>
    </row>
    <row r="762" spans="2:15" x14ac:dyDescent="0.25">
      <c r="B762" s="118" t="s">
        <v>73</v>
      </c>
      <c r="C762" s="118" t="s">
        <v>945</v>
      </c>
      <c r="D762" s="119">
        <v>44710</v>
      </c>
      <c r="E762" s="118" t="s">
        <v>338</v>
      </c>
      <c r="F762" s="123">
        <v>2576.5520000000006</v>
      </c>
      <c r="G762" s="123">
        <v>787.936391437309</v>
      </c>
      <c r="H762" s="118" t="s">
        <v>339</v>
      </c>
      <c r="I762" s="119"/>
      <c r="J762" s="127"/>
      <c r="K76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62" s="106" t="s">
        <v>321</v>
      </c>
      <c r="M762" s="106" t="s">
        <v>1122</v>
      </c>
      <c r="N762" s="106" t="s">
        <v>4</v>
      </c>
      <c r="O762" s="118"/>
    </row>
    <row r="763" spans="2:15" x14ac:dyDescent="0.25">
      <c r="B763" s="118" t="s">
        <v>73</v>
      </c>
      <c r="C763" s="118" t="s">
        <v>946</v>
      </c>
      <c r="D763" s="119">
        <v>44710</v>
      </c>
      <c r="E763" s="118" t="s">
        <v>338</v>
      </c>
      <c r="F763" s="123">
        <v>1775.5540000000003</v>
      </c>
      <c r="G763" s="123">
        <v>542.98287461773714</v>
      </c>
      <c r="H763" s="118" t="s">
        <v>339</v>
      </c>
      <c r="I763" s="119"/>
      <c r="J763" s="127"/>
      <c r="K76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63" s="106" t="s">
        <v>321</v>
      </c>
      <c r="M763" s="106" t="s">
        <v>1122</v>
      </c>
      <c r="N763" s="106" t="s">
        <v>4</v>
      </c>
      <c r="O763" s="118"/>
    </row>
    <row r="764" spans="2:15" x14ac:dyDescent="0.25">
      <c r="B764" s="118" t="s">
        <v>73</v>
      </c>
      <c r="C764" s="118" t="s">
        <v>947</v>
      </c>
      <c r="D764" s="119">
        <v>44710</v>
      </c>
      <c r="E764" s="118" t="s">
        <v>338</v>
      </c>
      <c r="F764" s="123">
        <v>4664.8140000000003</v>
      </c>
      <c r="G764" s="123">
        <v>1426.548623853211</v>
      </c>
      <c r="H764" s="118" t="s">
        <v>339</v>
      </c>
      <c r="I764" s="119"/>
      <c r="J764" s="127"/>
      <c r="K76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64" s="106" t="s">
        <v>321</v>
      </c>
      <c r="M764" s="106" t="s">
        <v>1122</v>
      </c>
      <c r="N764" s="106" t="s">
        <v>4</v>
      </c>
      <c r="O764" s="118"/>
    </row>
    <row r="765" spans="2:15" x14ac:dyDescent="0.25">
      <c r="B765" s="118" t="s">
        <v>73</v>
      </c>
      <c r="C765" s="118" t="s">
        <v>948</v>
      </c>
      <c r="D765" s="119">
        <v>44710</v>
      </c>
      <c r="E765" s="118" t="s">
        <v>338</v>
      </c>
      <c r="F765" s="123">
        <v>7926.8200000000006</v>
      </c>
      <c r="G765" s="123">
        <v>2424.1039755351685</v>
      </c>
      <c r="H765" s="118" t="s">
        <v>339</v>
      </c>
      <c r="I765" s="119"/>
      <c r="J765" s="127"/>
      <c r="K76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65" s="106" t="s">
        <v>321</v>
      </c>
      <c r="M765" s="106" t="s">
        <v>1122</v>
      </c>
      <c r="N765" s="106" t="s">
        <v>4</v>
      </c>
      <c r="O765" s="118"/>
    </row>
    <row r="766" spans="2:15" x14ac:dyDescent="0.25">
      <c r="B766" s="118" t="s">
        <v>73</v>
      </c>
      <c r="C766" s="118" t="s">
        <v>949</v>
      </c>
      <c r="D766" s="119">
        <v>44710</v>
      </c>
      <c r="E766" s="118" t="s">
        <v>338</v>
      </c>
      <c r="F766" s="123">
        <v>2705.67</v>
      </c>
      <c r="G766" s="123">
        <v>827.42201834862385</v>
      </c>
      <c r="H766" s="118" t="s">
        <v>339</v>
      </c>
      <c r="I766" s="119"/>
      <c r="J766" s="127"/>
      <c r="K76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66" s="106" t="s">
        <v>321</v>
      </c>
      <c r="M766" s="106" t="s">
        <v>1122</v>
      </c>
      <c r="N766" s="106" t="s">
        <v>4</v>
      </c>
      <c r="O766" s="118"/>
    </row>
    <row r="767" spans="2:15" x14ac:dyDescent="0.25">
      <c r="B767" s="118" t="s">
        <v>73</v>
      </c>
      <c r="C767" s="118" t="s">
        <v>950</v>
      </c>
      <c r="D767" s="119">
        <v>44680</v>
      </c>
      <c r="E767" s="118" t="s">
        <v>338</v>
      </c>
      <c r="F767" s="123">
        <v>684.89850000000001</v>
      </c>
      <c r="G767" s="123">
        <v>209.44908256880734</v>
      </c>
      <c r="H767" s="118" t="s">
        <v>339</v>
      </c>
      <c r="I767" s="119"/>
      <c r="J767" s="127"/>
      <c r="K76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67" s="106" t="s">
        <v>321</v>
      </c>
      <c r="M767" s="106" t="s">
        <v>1122</v>
      </c>
      <c r="N767" s="106" t="s">
        <v>4</v>
      </c>
      <c r="O767" s="118"/>
    </row>
    <row r="768" spans="2:15" x14ac:dyDescent="0.25">
      <c r="B768" s="118" t="s">
        <v>73</v>
      </c>
      <c r="C768" s="118" t="s">
        <v>951</v>
      </c>
      <c r="D768" s="119">
        <v>44710</v>
      </c>
      <c r="E768" s="118" t="s">
        <v>338</v>
      </c>
      <c r="F768" s="123">
        <v>1065.7350000000001</v>
      </c>
      <c r="G768" s="123">
        <v>325.91284403669727</v>
      </c>
      <c r="H768" s="118" t="s">
        <v>339</v>
      </c>
      <c r="I768" s="119"/>
      <c r="J768" s="127"/>
      <c r="K76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68" s="106" t="s">
        <v>321</v>
      </c>
      <c r="M768" s="106" t="s">
        <v>1122</v>
      </c>
      <c r="N768" s="106" t="s">
        <v>4</v>
      </c>
      <c r="O768" s="118"/>
    </row>
    <row r="769" spans="2:15" x14ac:dyDescent="0.25">
      <c r="B769" s="118" t="s">
        <v>73</v>
      </c>
      <c r="C769" s="118" t="s">
        <v>952</v>
      </c>
      <c r="D769" s="119">
        <v>44680</v>
      </c>
      <c r="E769" s="118" t="s">
        <v>338</v>
      </c>
      <c r="F769" s="123">
        <v>3628.5260000000003</v>
      </c>
      <c r="G769" s="123">
        <v>1109.6409785932722</v>
      </c>
      <c r="H769" s="118" t="s">
        <v>339</v>
      </c>
      <c r="I769" s="119"/>
      <c r="J769" s="127"/>
      <c r="K76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69" s="106" t="s">
        <v>321</v>
      </c>
      <c r="M769" s="106" t="s">
        <v>1122</v>
      </c>
      <c r="N769" s="106" t="s">
        <v>4</v>
      </c>
      <c r="O769" s="118"/>
    </row>
    <row r="770" spans="2:15" x14ac:dyDescent="0.25">
      <c r="B770" s="118" t="s">
        <v>73</v>
      </c>
      <c r="C770" s="118" t="s">
        <v>454</v>
      </c>
      <c r="D770" s="119">
        <v>44650</v>
      </c>
      <c r="E770" s="118" t="s">
        <v>338</v>
      </c>
      <c r="F770" s="123">
        <v>187.209</v>
      </c>
      <c r="G770" s="123">
        <v>57.250458715596331</v>
      </c>
      <c r="H770" s="118" t="s">
        <v>339</v>
      </c>
      <c r="I770" s="119"/>
      <c r="J770" s="127"/>
      <c r="K770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70" s="106" t="s">
        <v>321</v>
      </c>
      <c r="M770" s="106" t="s">
        <v>1122</v>
      </c>
      <c r="N770" s="106" t="s">
        <v>4</v>
      </c>
      <c r="O770" s="118"/>
    </row>
    <row r="771" spans="2:15" x14ac:dyDescent="0.25">
      <c r="B771" s="118" t="s">
        <v>73</v>
      </c>
      <c r="C771" s="118" t="s">
        <v>953</v>
      </c>
      <c r="D771" s="119">
        <v>44680</v>
      </c>
      <c r="E771" s="118" t="s">
        <v>338</v>
      </c>
      <c r="F771" s="123">
        <v>1675.8720000000001</v>
      </c>
      <c r="G771" s="123">
        <v>512.49908256880735</v>
      </c>
      <c r="H771" s="118" t="s">
        <v>339</v>
      </c>
      <c r="I771" s="119"/>
      <c r="J771" s="127"/>
      <c r="K771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71" s="106" t="s">
        <v>321</v>
      </c>
      <c r="M771" s="106" t="s">
        <v>1122</v>
      </c>
      <c r="N771" s="106" t="s">
        <v>4</v>
      </c>
      <c r="O771" s="118"/>
    </row>
    <row r="772" spans="2:15" x14ac:dyDescent="0.25">
      <c r="B772" s="118" t="s">
        <v>73</v>
      </c>
      <c r="C772" s="118" t="s">
        <v>954</v>
      </c>
      <c r="D772" s="119">
        <v>44710</v>
      </c>
      <c r="E772" s="118" t="s">
        <v>338</v>
      </c>
      <c r="F772" s="123">
        <v>1729.508</v>
      </c>
      <c r="G772" s="123">
        <v>528.90152905198772</v>
      </c>
      <c r="H772" s="118" t="s">
        <v>339</v>
      </c>
      <c r="I772" s="119"/>
      <c r="J772" s="127"/>
      <c r="K772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72" s="106" t="s">
        <v>321</v>
      </c>
      <c r="M772" s="106" t="s">
        <v>1122</v>
      </c>
      <c r="N772" s="106" t="s">
        <v>4</v>
      </c>
      <c r="O772" s="118"/>
    </row>
    <row r="773" spans="2:15" x14ac:dyDescent="0.25">
      <c r="B773" s="118" t="s">
        <v>73</v>
      </c>
      <c r="C773" s="118" t="s">
        <v>955</v>
      </c>
      <c r="D773" s="119">
        <v>44650</v>
      </c>
      <c r="E773" s="118" t="s">
        <v>338</v>
      </c>
      <c r="F773" s="123">
        <v>1819.6200000000001</v>
      </c>
      <c r="G773" s="123">
        <v>556.45871559633031</v>
      </c>
      <c r="H773" s="118" t="s">
        <v>339</v>
      </c>
      <c r="I773" s="119"/>
      <c r="J773" s="127"/>
      <c r="K773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73" s="106" t="s">
        <v>321</v>
      </c>
      <c r="M773" s="106" t="s">
        <v>1122</v>
      </c>
      <c r="N773" s="106" t="s">
        <v>4</v>
      </c>
      <c r="O773" s="118"/>
    </row>
    <row r="774" spans="2:15" x14ac:dyDescent="0.25">
      <c r="B774" s="118" t="s">
        <v>73</v>
      </c>
      <c r="C774" s="118" t="s">
        <v>956</v>
      </c>
      <c r="D774" s="119">
        <v>44620</v>
      </c>
      <c r="E774" s="118" t="s">
        <v>338</v>
      </c>
      <c r="F774" s="123">
        <v>2405.0180000000005</v>
      </c>
      <c r="G774" s="123">
        <v>735.4795107033641</v>
      </c>
      <c r="H774" s="118" t="s">
        <v>339</v>
      </c>
      <c r="I774" s="119"/>
      <c r="J774" s="127"/>
      <c r="K774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74" s="106" t="s">
        <v>321</v>
      </c>
      <c r="M774" s="106" t="s">
        <v>1122</v>
      </c>
      <c r="N774" s="106" t="s">
        <v>4</v>
      </c>
      <c r="O774" s="118"/>
    </row>
    <row r="775" spans="2:15" x14ac:dyDescent="0.25">
      <c r="B775" s="118" t="s">
        <v>73</v>
      </c>
      <c r="C775" s="118" t="s">
        <v>957</v>
      </c>
      <c r="D775" s="119">
        <v>44710</v>
      </c>
      <c r="E775" s="118" t="s">
        <v>338</v>
      </c>
      <c r="F775" s="123">
        <v>344.52000000000004</v>
      </c>
      <c r="G775" s="123">
        <v>105.35779816513762</v>
      </c>
      <c r="H775" s="118" t="s">
        <v>339</v>
      </c>
      <c r="I775" s="119"/>
      <c r="J775" s="127"/>
      <c r="K775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75" s="106" t="s">
        <v>321</v>
      </c>
      <c r="M775" s="106" t="s">
        <v>1122</v>
      </c>
      <c r="N775" s="106" t="s">
        <v>4</v>
      </c>
      <c r="O775" s="118"/>
    </row>
    <row r="776" spans="2:15" x14ac:dyDescent="0.25">
      <c r="B776" s="118" t="s">
        <v>73</v>
      </c>
      <c r="C776" s="118" t="s">
        <v>958</v>
      </c>
      <c r="D776" s="119">
        <v>44710</v>
      </c>
      <c r="E776" s="118" t="s">
        <v>338</v>
      </c>
      <c r="F776" s="123">
        <v>5692.9949999999999</v>
      </c>
      <c r="G776" s="123">
        <v>1740.9770642201834</v>
      </c>
      <c r="H776" s="118" t="s">
        <v>339</v>
      </c>
      <c r="I776" s="119"/>
      <c r="J776" s="127"/>
      <c r="K776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76" s="106" t="s">
        <v>321</v>
      </c>
      <c r="M776" s="106" t="s">
        <v>1122</v>
      </c>
      <c r="N776" s="106" t="s">
        <v>4</v>
      </c>
      <c r="O776" s="118"/>
    </row>
    <row r="777" spans="2:15" x14ac:dyDescent="0.25">
      <c r="B777" s="118" t="s">
        <v>73</v>
      </c>
      <c r="C777" s="118" t="s">
        <v>959</v>
      </c>
      <c r="D777" s="119">
        <v>44710</v>
      </c>
      <c r="E777" s="118" t="s">
        <v>338</v>
      </c>
      <c r="F777" s="123">
        <v>7366.1115000000009</v>
      </c>
      <c r="G777" s="123">
        <v>2252.6334862385324</v>
      </c>
      <c r="H777" s="118" t="s">
        <v>339</v>
      </c>
      <c r="I777" s="119"/>
      <c r="J777" s="127"/>
      <c r="K777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77" s="106" t="s">
        <v>321</v>
      </c>
      <c r="M777" s="106" t="s">
        <v>1122</v>
      </c>
      <c r="N777" s="106" t="s">
        <v>4</v>
      </c>
      <c r="O777" s="118"/>
    </row>
    <row r="778" spans="2:15" x14ac:dyDescent="0.25">
      <c r="B778" s="118" t="s">
        <v>73</v>
      </c>
      <c r="C778" s="118" t="s">
        <v>960</v>
      </c>
      <c r="D778" s="119">
        <v>44710</v>
      </c>
      <c r="E778" s="118" t="s">
        <v>338</v>
      </c>
      <c r="F778" s="123">
        <v>2207.2049999999999</v>
      </c>
      <c r="G778" s="123">
        <v>674.98623853211006</v>
      </c>
      <c r="H778" s="118" t="s">
        <v>339</v>
      </c>
      <c r="I778" s="119"/>
      <c r="J778" s="127"/>
      <c r="K778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78" s="106" t="s">
        <v>321</v>
      </c>
      <c r="M778" s="106" t="s">
        <v>1122</v>
      </c>
      <c r="N778" s="106" t="s">
        <v>4</v>
      </c>
      <c r="O778" s="118"/>
    </row>
    <row r="779" spans="2:15" x14ac:dyDescent="0.25">
      <c r="B779" s="118" t="s">
        <v>73</v>
      </c>
      <c r="C779" s="118" t="s">
        <v>409</v>
      </c>
      <c r="D779" s="119">
        <v>44680</v>
      </c>
      <c r="E779" s="118" t="s">
        <v>338</v>
      </c>
      <c r="F779" s="123">
        <v>3429.6680000000006</v>
      </c>
      <c r="G779" s="123">
        <v>1048.8281345565752</v>
      </c>
      <c r="H779" s="118" t="s">
        <v>339</v>
      </c>
      <c r="I779" s="119"/>
      <c r="J779" s="127"/>
      <c r="K779" s="106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79" s="106" t="s">
        <v>321</v>
      </c>
      <c r="M779" s="106" t="s">
        <v>1122</v>
      </c>
      <c r="N779" s="106" t="s">
        <v>4</v>
      </c>
      <c r="O779" s="118"/>
    </row>
    <row r="780" spans="2:15" x14ac:dyDescent="0.25">
      <c r="B780" s="118" t="s">
        <v>73</v>
      </c>
      <c r="C780" s="118" t="s">
        <v>410</v>
      </c>
      <c r="D780" s="119">
        <v>44620</v>
      </c>
      <c r="E780" s="118" t="s">
        <v>338</v>
      </c>
      <c r="F780" s="123">
        <v>5882.2500000000009</v>
      </c>
      <c r="G780" s="123">
        <v>1798.8532110091746</v>
      </c>
      <c r="H780" s="118" t="s">
        <v>339</v>
      </c>
      <c r="I780" s="119"/>
      <c r="J780" s="119">
        <f t="shared" ref="J780:J843" si="13">$J$1</f>
        <v>44592</v>
      </c>
      <c r="K78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780" s="118" t="s">
        <v>321</v>
      </c>
      <c r="M780" s="118" t="s">
        <v>1122</v>
      </c>
      <c r="N780" s="118" t="s">
        <v>4</v>
      </c>
      <c r="O780" s="118"/>
    </row>
    <row r="781" spans="2:15" x14ac:dyDescent="0.25">
      <c r="B781" s="118" t="s">
        <v>73</v>
      </c>
      <c r="C781" s="118" t="s">
        <v>961</v>
      </c>
      <c r="D781" s="119">
        <v>44680</v>
      </c>
      <c r="E781" s="118" t="s">
        <v>338</v>
      </c>
      <c r="F781" s="123">
        <v>1005.5650000000001</v>
      </c>
      <c r="G781" s="123">
        <v>307.51223241590213</v>
      </c>
      <c r="H781" s="118" t="s">
        <v>339</v>
      </c>
      <c r="I781" s="119"/>
      <c r="J781" s="119">
        <f t="shared" si="13"/>
        <v>44592</v>
      </c>
      <c r="K78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81" s="118" t="s">
        <v>321</v>
      </c>
      <c r="M781" s="118" t="s">
        <v>1122</v>
      </c>
      <c r="N781" s="118" t="s">
        <v>4</v>
      </c>
      <c r="O781" s="118"/>
    </row>
    <row r="782" spans="2:15" x14ac:dyDescent="0.25">
      <c r="B782" s="118" t="s">
        <v>73</v>
      </c>
      <c r="C782" s="118" t="s">
        <v>962</v>
      </c>
      <c r="D782" s="119">
        <v>44680</v>
      </c>
      <c r="E782" s="118" t="s">
        <v>338</v>
      </c>
      <c r="F782" s="123">
        <v>3841.8764999999999</v>
      </c>
      <c r="G782" s="123">
        <v>1174.8857798165136</v>
      </c>
      <c r="H782" s="118" t="s">
        <v>339</v>
      </c>
      <c r="I782" s="119"/>
      <c r="J782" s="119">
        <f t="shared" si="13"/>
        <v>44592</v>
      </c>
      <c r="K78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82" s="118" t="s">
        <v>321</v>
      </c>
      <c r="M782" s="118" t="s">
        <v>1122</v>
      </c>
      <c r="N782" s="118" t="s">
        <v>4</v>
      </c>
      <c r="O782" s="118"/>
    </row>
    <row r="783" spans="2:15" x14ac:dyDescent="0.25">
      <c r="B783" s="118" t="s">
        <v>73</v>
      </c>
      <c r="C783" s="118" t="s">
        <v>963</v>
      </c>
      <c r="D783" s="119">
        <v>44650</v>
      </c>
      <c r="E783" s="118" t="s">
        <v>338</v>
      </c>
      <c r="F783" s="123">
        <v>5152.3395</v>
      </c>
      <c r="G783" s="123">
        <v>1575.6389908256881</v>
      </c>
      <c r="H783" s="118" t="s">
        <v>339</v>
      </c>
      <c r="I783" s="119"/>
      <c r="J783" s="119">
        <f t="shared" si="13"/>
        <v>44592</v>
      </c>
      <c r="K78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83" s="118" t="s">
        <v>321</v>
      </c>
      <c r="M783" s="118" t="s">
        <v>1122</v>
      </c>
      <c r="N783" s="118" t="s">
        <v>4</v>
      </c>
      <c r="O783" s="118"/>
    </row>
    <row r="784" spans="2:15" x14ac:dyDescent="0.25">
      <c r="B784" s="118" t="s">
        <v>73</v>
      </c>
      <c r="C784" s="118" t="s">
        <v>964</v>
      </c>
      <c r="D784" s="119">
        <v>44650</v>
      </c>
      <c r="E784" s="118" t="s">
        <v>338</v>
      </c>
      <c r="F784" s="123">
        <v>1845.855</v>
      </c>
      <c r="G784" s="123">
        <v>564.48165137614683</v>
      </c>
      <c r="H784" s="118" t="s">
        <v>339</v>
      </c>
      <c r="I784" s="119"/>
      <c r="J784" s="119">
        <f t="shared" si="13"/>
        <v>44592</v>
      </c>
      <c r="K78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84" s="118" t="s">
        <v>321</v>
      </c>
      <c r="M784" s="118" t="s">
        <v>1122</v>
      </c>
      <c r="N784" s="118" t="s">
        <v>4</v>
      </c>
      <c r="O784" s="118"/>
    </row>
    <row r="785" spans="2:15" x14ac:dyDescent="0.25">
      <c r="B785" s="118" t="s">
        <v>73</v>
      </c>
      <c r="C785" s="118" t="s">
        <v>965</v>
      </c>
      <c r="D785" s="119">
        <v>44620</v>
      </c>
      <c r="E785" s="118" t="s">
        <v>338</v>
      </c>
      <c r="F785" s="123">
        <v>1539.1035000000002</v>
      </c>
      <c r="G785" s="123">
        <v>470.6738532110092</v>
      </c>
      <c r="H785" s="118" t="s">
        <v>339</v>
      </c>
      <c r="I785" s="119"/>
      <c r="J785" s="119">
        <f t="shared" si="13"/>
        <v>44592</v>
      </c>
      <c r="K78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785" s="118" t="s">
        <v>321</v>
      </c>
      <c r="M785" s="118" t="s">
        <v>1122</v>
      </c>
      <c r="N785" s="118" t="s">
        <v>4</v>
      </c>
      <c r="O785" s="118"/>
    </row>
    <row r="786" spans="2:15" x14ac:dyDescent="0.25">
      <c r="B786" s="118" t="s">
        <v>73</v>
      </c>
      <c r="C786" s="118" t="s">
        <v>966</v>
      </c>
      <c r="D786" s="119">
        <v>44650</v>
      </c>
      <c r="E786" s="118" t="s">
        <v>338</v>
      </c>
      <c r="F786" s="123">
        <v>169.51000000000002</v>
      </c>
      <c r="G786" s="123">
        <v>51.837920489296643</v>
      </c>
      <c r="H786" s="118" t="s">
        <v>339</v>
      </c>
      <c r="I786" s="119"/>
      <c r="J786" s="119">
        <f t="shared" si="13"/>
        <v>44592</v>
      </c>
      <c r="K78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86" s="118" t="s">
        <v>321</v>
      </c>
      <c r="M786" s="118" t="s">
        <v>1122</v>
      </c>
      <c r="N786" s="118" t="s">
        <v>4</v>
      </c>
      <c r="O786" s="118"/>
    </row>
    <row r="787" spans="2:15" x14ac:dyDescent="0.25">
      <c r="B787" s="118" t="s">
        <v>73</v>
      </c>
      <c r="C787" s="118" t="s">
        <v>967</v>
      </c>
      <c r="D787" s="119">
        <v>44650</v>
      </c>
      <c r="E787" s="118" t="s">
        <v>338</v>
      </c>
      <c r="F787" s="123">
        <v>1724.4480000000003</v>
      </c>
      <c r="G787" s="123">
        <v>527.35412844036705</v>
      </c>
      <c r="H787" s="118" t="s">
        <v>339</v>
      </c>
      <c r="I787" s="119"/>
      <c r="J787" s="119">
        <f t="shared" si="13"/>
        <v>44592</v>
      </c>
      <c r="K78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87" s="118" t="s">
        <v>321</v>
      </c>
      <c r="M787" s="118" t="s">
        <v>1122</v>
      </c>
      <c r="N787" s="118" t="s">
        <v>4</v>
      </c>
      <c r="O787" s="118"/>
    </row>
    <row r="788" spans="2:15" x14ac:dyDescent="0.25">
      <c r="B788" s="118" t="s">
        <v>73</v>
      </c>
      <c r="C788" s="118" t="s">
        <v>968</v>
      </c>
      <c r="D788" s="119">
        <v>44650</v>
      </c>
      <c r="E788" s="118" t="s">
        <v>338</v>
      </c>
      <c r="F788" s="123">
        <v>1761.6060000000002</v>
      </c>
      <c r="G788" s="123">
        <v>538.71743119266057</v>
      </c>
      <c r="H788" s="118" t="s">
        <v>339</v>
      </c>
      <c r="I788" s="119"/>
      <c r="J788" s="119">
        <f t="shared" si="13"/>
        <v>44592</v>
      </c>
      <c r="K78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88" s="118" t="s">
        <v>321</v>
      </c>
      <c r="M788" s="118" t="s">
        <v>1122</v>
      </c>
      <c r="N788" s="118" t="s">
        <v>4</v>
      </c>
      <c r="O788" s="118"/>
    </row>
    <row r="789" spans="2:15" x14ac:dyDescent="0.25">
      <c r="B789" s="118" t="s">
        <v>73</v>
      </c>
      <c r="C789" s="118" t="s">
        <v>969</v>
      </c>
      <c r="D789" s="119">
        <v>44680</v>
      </c>
      <c r="E789" s="118" t="s">
        <v>338</v>
      </c>
      <c r="F789" s="123">
        <v>342.70500000000004</v>
      </c>
      <c r="G789" s="123">
        <v>104.802752293578</v>
      </c>
      <c r="H789" s="118" t="s">
        <v>339</v>
      </c>
      <c r="I789" s="119"/>
      <c r="J789" s="119">
        <f t="shared" si="13"/>
        <v>44592</v>
      </c>
      <c r="K78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89" s="118" t="s">
        <v>321</v>
      </c>
      <c r="M789" s="118" t="s">
        <v>1122</v>
      </c>
      <c r="N789" s="118" t="s">
        <v>4</v>
      </c>
      <c r="O789" s="118"/>
    </row>
    <row r="790" spans="2:15" x14ac:dyDescent="0.25">
      <c r="B790" s="118" t="s">
        <v>73</v>
      </c>
      <c r="C790" s="118" t="s">
        <v>970</v>
      </c>
      <c r="D790" s="119">
        <v>44680</v>
      </c>
      <c r="E790" s="118" t="s">
        <v>338</v>
      </c>
      <c r="F790" s="123">
        <v>1938.4750000000001</v>
      </c>
      <c r="G790" s="123">
        <v>592.8058103975535</v>
      </c>
      <c r="H790" s="118" t="s">
        <v>339</v>
      </c>
      <c r="I790" s="119"/>
      <c r="J790" s="119">
        <f t="shared" si="13"/>
        <v>44592</v>
      </c>
      <c r="K79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90" s="118" t="s">
        <v>321</v>
      </c>
      <c r="M790" s="118" t="s">
        <v>1122</v>
      </c>
      <c r="N790" s="118" t="s">
        <v>4</v>
      </c>
      <c r="O790" s="118"/>
    </row>
    <row r="791" spans="2:15" x14ac:dyDescent="0.25">
      <c r="B791" s="118" t="s">
        <v>73</v>
      </c>
      <c r="C791" s="118" t="s">
        <v>971</v>
      </c>
      <c r="D791" s="119">
        <v>44650</v>
      </c>
      <c r="E791" s="118" t="s">
        <v>338</v>
      </c>
      <c r="F791" s="123">
        <v>2149.3230000000003</v>
      </c>
      <c r="G791" s="123">
        <v>657.28532110091749</v>
      </c>
      <c r="H791" s="118" t="s">
        <v>339</v>
      </c>
      <c r="I791" s="119"/>
      <c r="J791" s="119">
        <f t="shared" si="13"/>
        <v>44592</v>
      </c>
      <c r="K79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91" s="118" t="s">
        <v>321</v>
      </c>
      <c r="M791" s="118" t="s">
        <v>1122</v>
      </c>
      <c r="N791" s="118" t="s">
        <v>4</v>
      </c>
      <c r="O791" s="118"/>
    </row>
    <row r="792" spans="2:15" x14ac:dyDescent="0.25">
      <c r="B792" s="118" t="s">
        <v>73</v>
      </c>
      <c r="C792" s="118" t="s">
        <v>972</v>
      </c>
      <c r="D792" s="119">
        <v>44650</v>
      </c>
      <c r="E792" s="118" t="s">
        <v>338</v>
      </c>
      <c r="F792" s="123">
        <v>1822.5900000000001</v>
      </c>
      <c r="G792" s="123">
        <v>557.36697247706422</v>
      </c>
      <c r="H792" s="118" t="s">
        <v>339</v>
      </c>
      <c r="I792" s="119"/>
      <c r="J792" s="119">
        <f t="shared" si="13"/>
        <v>44592</v>
      </c>
      <c r="K79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92" s="118" t="s">
        <v>321</v>
      </c>
      <c r="M792" s="118" t="s">
        <v>1122</v>
      </c>
      <c r="N792" s="118" t="s">
        <v>4</v>
      </c>
      <c r="O792" s="118"/>
    </row>
    <row r="793" spans="2:15" x14ac:dyDescent="0.25">
      <c r="B793" s="118" t="s">
        <v>73</v>
      </c>
      <c r="C793" s="118" t="s">
        <v>973</v>
      </c>
      <c r="D793" s="119">
        <v>44710</v>
      </c>
      <c r="E793" s="118" t="s">
        <v>338</v>
      </c>
      <c r="F793" s="123">
        <v>3725.2545</v>
      </c>
      <c r="G793" s="123">
        <v>1139.2215596330275</v>
      </c>
      <c r="H793" s="118" t="s">
        <v>339</v>
      </c>
      <c r="I793" s="119"/>
      <c r="J793" s="119">
        <f t="shared" si="13"/>
        <v>44592</v>
      </c>
      <c r="K79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93" s="118" t="s">
        <v>321</v>
      </c>
      <c r="M793" s="118" t="s">
        <v>1122</v>
      </c>
      <c r="N793" s="118" t="s">
        <v>4</v>
      </c>
      <c r="O793" s="118"/>
    </row>
    <row r="794" spans="2:15" x14ac:dyDescent="0.25">
      <c r="B794" s="118" t="s">
        <v>73</v>
      </c>
      <c r="C794" s="118" t="s">
        <v>974</v>
      </c>
      <c r="D794" s="119">
        <v>44680</v>
      </c>
      <c r="E794" s="118" t="s">
        <v>338</v>
      </c>
      <c r="F794" s="123">
        <v>290.03700000000003</v>
      </c>
      <c r="G794" s="123">
        <v>88.696330275229371</v>
      </c>
      <c r="H794" s="118" t="s">
        <v>339</v>
      </c>
      <c r="I794" s="119"/>
      <c r="J794" s="119">
        <f t="shared" si="13"/>
        <v>44592</v>
      </c>
      <c r="K79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94" s="118" t="s">
        <v>321</v>
      </c>
      <c r="M794" s="118" t="s">
        <v>1122</v>
      </c>
      <c r="N794" s="118" t="s">
        <v>4</v>
      </c>
      <c r="O794" s="118"/>
    </row>
    <row r="795" spans="2:15" x14ac:dyDescent="0.25">
      <c r="B795" s="118" t="s">
        <v>73</v>
      </c>
      <c r="C795" s="118" t="s">
        <v>975</v>
      </c>
      <c r="D795" s="119">
        <v>44620</v>
      </c>
      <c r="E795" s="118" t="s">
        <v>338</v>
      </c>
      <c r="F795" s="123">
        <v>1607.6445000000001</v>
      </c>
      <c r="G795" s="123">
        <v>491.6344036697248</v>
      </c>
      <c r="H795" s="118" t="s">
        <v>339</v>
      </c>
      <c r="I795" s="119"/>
      <c r="J795" s="119">
        <f t="shared" si="13"/>
        <v>44592</v>
      </c>
      <c r="K79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795" s="118" t="s">
        <v>321</v>
      </c>
      <c r="M795" s="118" t="s">
        <v>1122</v>
      </c>
      <c r="N795" s="118" t="s">
        <v>4</v>
      </c>
      <c r="O795" s="118"/>
    </row>
    <row r="796" spans="2:15" x14ac:dyDescent="0.25">
      <c r="B796" s="118" t="s">
        <v>73</v>
      </c>
      <c r="C796" s="118" t="s">
        <v>456</v>
      </c>
      <c r="D796" s="119">
        <v>44710</v>
      </c>
      <c r="E796" s="118" t="s">
        <v>338</v>
      </c>
      <c r="F796" s="123">
        <v>1527.5700000000002</v>
      </c>
      <c r="G796" s="123">
        <v>467.14678899082571</v>
      </c>
      <c r="H796" s="118" t="s">
        <v>339</v>
      </c>
      <c r="I796" s="119"/>
      <c r="J796" s="119">
        <f t="shared" si="13"/>
        <v>44592</v>
      </c>
      <c r="K79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96" s="118" t="s">
        <v>321</v>
      </c>
      <c r="M796" s="118" t="s">
        <v>1122</v>
      </c>
      <c r="N796" s="118" t="s">
        <v>4</v>
      </c>
      <c r="O796" s="118"/>
    </row>
    <row r="797" spans="2:15" x14ac:dyDescent="0.25">
      <c r="B797" s="118" t="s">
        <v>73</v>
      </c>
      <c r="C797" s="118" t="s">
        <v>976</v>
      </c>
      <c r="D797" s="119">
        <v>44620</v>
      </c>
      <c r="E797" s="118" t="s">
        <v>338</v>
      </c>
      <c r="F797" s="123">
        <v>262.108</v>
      </c>
      <c r="G797" s="123">
        <v>80.155351681957185</v>
      </c>
      <c r="H797" s="118" t="s">
        <v>339</v>
      </c>
      <c r="I797" s="119"/>
      <c r="J797" s="119">
        <f t="shared" si="13"/>
        <v>44592</v>
      </c>
      <c r="K79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797" s="118" t="s">
        <v>321</v>
      </c>
      <c r="M797" s="118" t="s">
        <v>1122</v>
      </c>
      <c r="N797" s="118" t="s">
        <v>4</v>
      </c>
      <c r="O797" s="118"/>
    </row>
    <row r="798" spans="2:15" x14ac:dyDescent="0.25">
      <c r="B798" s="118" t="s">
        <v>73</v>
      </c>
      <c r="C798" s="118" t="s">
        <v>977</v>
      </c>
      <c r="D798" s="119">
        <v>44680</v>
      </c>
      <c r="E798" s="118" t="s">
        <v>338</v>
      </c>
      <c r="F798" s="123">
        <v>115.59900000000002</v>
      </c>
      <c r="G798" s="123">
        <v>35.351376146788994</v>
      </c>
      <c r="H798" s="118" t="s">
        <v>339</v>
      </c>
      <c r="I798" s="119"/>
      <c r="J798" s="119">
        <f t="shared" si="13"/>
        <v>44592</v>
      </c>
      <c r="K79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98" s="118" t="s">
        <v>321</v>
      </c>
      <c r="M798" s="118" t="s">
        <v>1122</v>
      </c>
      <c r="N798" s="118" t="s">
        <v>4</v>
      </c>
      <c r="O798" s="118"/>
    </row>
    <row r="799" spans="2:15" x14ac:dyDescent="0.25">
      <c r="B799" s="118" t="s">
        <v>73</v>
      </c>
      <c r="C799" s="118" t="s">
        <v>978</v>
      </c>
      <c r="D799" s="119">
        <v>44650</v>
      </c>
      <c r="E799" s="118" t="s">
        <v>338</v>
      </c>
      <c r="F799" s="123">
        <v>1603.5140000000001</v>
      </c>
      <c r="G799" s="123">
        <v>490.37125382263002</v>
      </c>
      <c r="H799" s="118" t="s">
        <v>339</v>
      </c>
      <c r="I799" s="119"/>
      <c r="J799" s="119">
        <f t="shared" si="13"/>
        <v>44592</v>
      </c>
      <c r="K79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799" s="118" t="s">
        <v>321</v>
      </c>
      <c r="M799" s="118" t="s">
        <v>1122</v>
      </c>
      <c r="N799" s="118" t="s">
        <v>4</v>
      </c>
      <c r="O799" s="118"/>
    </row>
    <row r="800" spans="2:15" x14ac:dyDescent="0.25">
      <c r="B800" s="118" t="s">
        <v>73</v>
      </c>
      <c r="C800" s="118" t="s">
        <v>979</v>
      </c>
      <c r="D800" s="119">
        <v>44680</v>
      </c>
      <c r="E800" s="118" t="s">
        <v>338</v>
      </c>
      <c r="F800" s="123">
        <v>3418.8660000000004</v>
      </c>
      <c r="G800" s="123">
        <v>1045.5247706422019</v>
      </c>
      <c r="H800" s="118" t="s">
        <v>339</v>
      </c>
      <c r="I800" s="119"/>
      <c r="J800" s="119">
        <f t="shared" si="13"/>
        <v>44592</v>
      </c>
      <c r="K80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00" s="118" t="s">
        <v>321</v>
      </c>
      <c r="M800" s="118" t="s">
        <v>1122</v>
      </c>
      <c r="N800" s="118" t="s">
        <v>4</v>
      </c>
      <c r="O800" s="118"/>
    </row>
    <row r="801" spans="2:15" x14ac:dyDescent="0.25">
      <c r="B801" s="118" t="s">
        <v>73</v>
      </c>
      <c r="C801" s="118" t="s">
        <v>980</v>
      </c>
      <c r="D801" s="119">
        <v>44680</v>
      </c>
      <c r="E801" s="118" t="s">
        <v>338</v>
      </c>
      <c r="F801" s="123">
        <v>614.82299999999998</v>
      </c>
      <c r="G801" s="123">
        <v>188.01926605504588</v>
      </c>
      <c r="H801" s="118" t="s">
        <v>339</v>
      </c>
      <c r="I801" s="119"/>
      <c r="J801" s="119">
        <f t="shared" si="13"/>
        <v>44592</v>
      </c>
      <c r="K80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01" s="118" t="s">
        <v>321</v>
      </c>
      <c r="M801" s="118" t="s">
        <v>1122</v>
      </c>
      <c r="N801" s="118" t="s">
        <v>4</v>
      </c>
      <c r="O801" s="118"/>
    </row>
    <row r="802" spans="2:15" x14ac:dyDescent="0.25">
      <c r="B802" s="118" t="s">
        <v>73</v>
      </c>
      <c r="C802" s="118" t="s">
        <v>981</v>
      </c>
      <c r="D802" s="119">
        <v>44650</v>
      </c>
      <c r="E802" s="118" t="s">
        <v>338</v>
      </c>
      <c r="F802" s="123">
        <v>5168.79</v>
      </c>
      <c r="G802" s="123">
        <v>1580.6697247706422</v>
      </c>
      <c r="H802" s="118" t="s">
        <v>339</v>
      </c>
      <c r="I802" s="119"/>
      <c r="J802" s="119">
        <f t="shared" si="13"/>
        <v>44592</v>
      </c>
      <c r="K80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02" s="118" t="s">
        <v>321</v>
      </c>
      <c r="M802" s="118" t="s">
        <v>1122</v>
      </c>
      <c r="N802" s="118" t="s">
        <v>4</v>
      </c>
      <c r="O802" s="118"/>
    </row>
    <row r="803" spans="2:15" x14ac:dyDescent="0.25">
      <c r="B803" s="118" t="s">
        <v>73</v>
      </c>
      <c r="C803" s="118" t="s">
        <v>411</v>
      </c>
      <c r="D803" s="119">
        <v>44620</v>
      </c>
      <c r="E803" s="118" t="s">
        <v>338</v>
      </c>
      <c r="F803" s="123">
        <v>1973.5375000000001</v>
      </c>
      <c r="G803" s="123">
        <v>603.52828746177374</v>
      </c>
      <c r="H803" s="118" t="s">
        <v>339</v>
      </c>
      <c r="I803" s="119"/>
      <c r="J803" s="119">
        <f t="shared" si="13"/>
        <v>44592</v>
      </c>
      <c r="K80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803" s="118" t="s">
        <v>321</v>
      </c>
      <c r="M803" s="118" t="s">
        <v>1122</v>
      </c>
      <c r="N803" s="118" t="s">
        <v>4</v>
      </c>
      <c r="O803" s="118"/>
    </row>
    <row r="804" spans="2:15" x14ac:dyDescent="0.25">
      <c r="B804" s="118" t="s">
        <v>73</v>
      </c>
      <c r="C804" s="118" t="s">
        <v>982</v>
      </c>
      <c r="D804" s="119">
        <v>44656</v>
      </c>
      <c r="E804" s="118" t="s">
        <v>338</v>
      </c>
      <c r="F804" s="123">
        <v>155.92500000000001</v>
      </c>
      <c r="G804" s="123">
        <v>47.683486238532112</v>
      </c>
      <c r="H804" s="118" t="s">
        <v>339</v>
      </c>
      <c r="I804" s="119"/>
      <c r="J804" s="119">
        <f t="shared" si="13"/>
        <v>44592</v>
      </c>
      <c r="K80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04" s="118" t="s">
        <v>321</v>
      </c>
      <c r="M804" s="118" t="s">
        <v>1122</v>
      </c>
      <c r="N804" s="118" t="s">
        <v>4</v>
      </c>
      <c r="O804" s="118"/>
    </row>
    <row r="805" spans="2:15" x14ac:dyDescent="0.25">
      <c r="B805" s="118" t="s">
        <v>73</v>
      </c>
      <c r="C805" s="118" t="s">
        <v>983</v>
      </c>
      <c r="D805" s="119">
        <v>44686</v>
      </c>
      <c r="E805" s="118" t="s">
        <v>338</v>
      </c>
      <c r="F805" s="123">
        <v>991.70500000000004</v>
      </c>
      <c r="G805" s="123">
        <v>303.27370030581039</v>
      </c>
      <c r="H805" s="118" t="s">
        <v>339</v>
      </c>
      <c r="I805" s="119"/>
      <c r="J805" s="119">
        <f t="shared" si="13"/>
        <v>44592</v>
      </c>
      <c r="K80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05" s="118" t="s">
        <v>321</v>
      </c>
      <c r="M805" s="118" t="s">
        <v>1122</v>
      </c>
      <c r="N805" s="118" t="s">
        <v>4</v>
      </c>
      <c r="O805" s="118"/>
    </row>
    <row r="806" spans="2:15" x14ac:dyDescent="0.25">
      <c r="B806" s="118" t="s">
        <v>73</v>
      </c>
      <c r="C806" s="118" t="s">
        <v>458</v>
      </c>
      <c r="D806" s="119">
        <v>44716</v>
      </c>
      <c r="E806" s="118" t="s">
        <v>338</v>
      </c>
      <c r="F806" s="123">
        <v>375.1</v>
      </c>
      <c r="G806" s="123">
        <v>114.70948012232417</v>
      </c>
      <c r="H806" s="118" t="s">
        <v>339</v>
      </c>
      <c r="I806" s="119"/>
      <c r="J806" s="119">
        <f t="shared" si="13"/>
        <v>44592</v>
      </c>
      <c r="K80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06" s="118" t="s">
        <v>321</v>
      </c>
      <c r="M806" s="118" t="s">
        <v>1122</v>
      </c>
      <c r="N806" s="118" t="s">
        <v>4</v>
      </c>
      <c r="O806" s="118"/>
    </row>
    <row r="807" spans="2:15" x14ac:dyDescent="0.25">
      <c r="B807" s="118" t="s">
        <v>73</v>
      </c>
      <c r="C807" s="118" t="s">
        <v>337</v>
      </c>
      <c r="D807" s="119">
        <v>44626</v>
      </c>
      <c r="E807" s="118" t="s">
        <v>338</v>
      </c>
      <c r="F807" s="123">
        <v>1126.6068000000002</v>
      </c>
      <c r="G807" s="123">
        <v>344.52807339449549</v>
      </c>
      <c r="H807" s="118" t="s">
        <v>339</v>
      </c>
      <c r="I807" s="119"/>
      <c r="J807" s="119">
        <f t="shared" si="13"/>
        <v>44592</v>
      </c>
      <c r="K80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807" s="118" t="s">
        <v>321</v>
      </c>
      <c r="M807" s="118" t="s">
        <v>1122</v>
      </c>
      <c r="N807" s="118" t="s">
        <v>4</v>
      </c>
      <c r="O807" s="118"/>
    </row>
    <row r="808" spans="2:15" x14ac:dyDescent="0.25">
      <c r="B808" s="118" t="s">
        <v>73</v>
      </c>
      <c r="C808" s="118" t="s">
        <v>524</v>
      </c>
      <c r="D808" s="119">
        <v>44686</v>
      </c>
      <c r="E808" s="118" t="s">
        <v>338</v>
      </c>
      <c r="F808" s="123">
        <v>131.08370000000002</v>
      </c>
      <c r="G808" s="123">
        <v>40.086758409785936</v>
      </c>
      <c r="H808" s="118" t="s">
        <v>339</v>
      </c>
      <c r="I808" s="119"/>
      <c r="J808" s="119">
        <f t="shared" si="13"/>
        <v>44592</v>
      </c>
      <c r="K80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08" s="118" t="s">
        <v>321</v>
      </c>
      <c r="M808" s="118" t="s">
        <v>1122</v>
      </c>
      <c r="N808" s="118" t="s">
        <v>4</v>
      </c>
      <c r="O808" s="118"/>
    </row>
    <row r="809" spans="2:15" x14ac:dyDescent="0.25">
      <c r="B809" s="118" t="s">
        <v>73</v>
      </c>
      <c r="C809" s="118" t="s">
        <v>984</v>
      </c>
      <c r="D809" s="119">
        <v>44716</v>
      </c>
      <c r="E809" s="118" t="s">
        <v>338</v>
      </c>
      <c r="F809" s="123">
        <v>88.275000000000006</v>
      </c>
      <c r="G809" s="123">
        <v>26.9954128440367</v>
      </c>
      <c r="H809" s="118" t="s">
        <v>339</v>
      </c>
      <c r="I809" s="119"/>
      <c r="J809" s="119">
        <f t="shared" si="13"/>
        <v>44592</v>
      </c>
      <c r="K80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09" s="118" t="s">
        <v>321</v>
      </c>
      <c r="M809" s="118" t="s">
        <v>1122</v>
      </c>
      <c r="N809" s="118" t="s">
        <v>4</v>
      </c>
      <c r="O809" s="118"/>
    </row>
    <row r="810" spans="2:15" x14ac:dyDescent="0.25">
      <c r="B810" s="118" t="s">
        <v>73</v>
      </c>
      <c r="C810" s="118" t="s">
        <v>341</v>
      </c>
      <c r="D810" s="119">
        <v>44626</v>
      </c>
      <c r="E810" s="118" t="s">
        <v>338</v>
      </c>
      <c r="F810" s="123">
        <v>293.12250000000006</v>
      </c>
      <c r="G810" s="123">
        <v>89.639908256880759</v>
      </c>
      <c r="H810" s="118" t="s">
        <v>339</v>
      </c>
      <c r="I810" s="119"/>
      <c r="J810" s="119">
        <f t="shared" si="13"/>
        <v>44592</v>
      </c>
      <c r="K81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810" s="118" t="s">
        <v>321</v>
      </c>
      <c r="M810" s="118" t="s">
        <v>1122</v>
      </c>
      <c r="N810" s="118" t="s">
        <v>4</v>
      </c>
      <c r="O810" s="118"/>
    </row>
    <row r="811" spans="2:15" x14ac:dyDescent="0.25">
      <c r="B811" s="118" t="s">
        <v>73</v>
      </c>
      <c r="C811" s="118" t="s">
        <v>563</v>
      </c>
      <c r="D811" s="119">
        <v>44716</v>
      </c>
      <c r="E811" s="118" t="s">
        <v>338</v>
      </c>
      <c r="F811" s="123">
        <v>135.85000000000002</v>
      </c>
      <c r="G811" s="123">
        <v>41.544342507645268</v>
      </c>
      <c r="H811" s="118" t="s">
        <v>339</v>
      </c>
      <c r="I811" s="119"/>
      <c r="J811" s="119">
        <f t="shared" si="13"/>
        <v>44592</v>
      </c>
      <c r="K81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11" s="118" t="s">
        <v>321</v>
      </c>
      <c r="M811" s="118" t="s">
        <v>1122</v>
      </c>
      <c r="N811" s="118" t="s">
        <v>4</v>
      </c>
      <c r="O811" s="118"/>
    </row>
    <row r="812" spans="2:15" x14ac:dyDescent="0.25">
      <c r="B812" s="118" t="s">
        <v>73</v>
      </c>
      <c r="C812" s="118" t="s">
        <v>590</v>
      </c>
      <c r="D812" s="119">
        <v>44716</v>
      </c>
      <c r="E812" s="118" t="s">
        <v>338</v>
      </c>
      <c r="F812" s="123">
        <v>41.433700000000002</v>
      </c>
      <c r="G812" s="123">
        <v>12.67085626911315</v>
      </c>
      <c r="H812" s="118" t="s">
        <v>339</v>
      </c>
      <c r="I812" s="119"/>
      <c r="J812" s="119">
        <f t="shared" si="13"/>
        <v>44592</v>
      </c>
      <c r="K81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12" s="118" t="s">
        <v>321</v>
      </c>
      <c r="M812" s="118" t="s">
        <v>1122</v>
      </c>
      <c r="N812" s="118" t="s">
        <v>4</v>
      </c>
      <c r="O812" s="118"/>
    </row>
    <row r="813" spans="2:15" x14ac:dyDescent="0.25">
      <c r="B813" s="118" t="s">
        <v>73</v>
      </c>
      <c r="C813" s="118" t="s">
        <v>598</v>
      </c>
      <c r="D813" s="119">
        <v>44746</v>
      </c>
      <c r="E813" s="118" t="s">
        <v>338</v>
      </c>
      <c r="F813" s="123">
        <v>80.483700000000013</v>
      </c>
      <c r="G813" s="123">
        <v>24.612752293577987</v>
      </c>
      <c r="H813" s="118" t="s">
        <v>339</v>
      </c>
      <c r="I813" s="119"/>
      <c r="J813" s="119">
        <f t="shared" si="13"/>
        <v>44592</v>
      </c>
      <c r="K81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13" s="118" t="s">
        <v>321</v>
      </c>
      <c r="M813" s="118" t="s">
        <v>1122</v>
      </c>
      <c r="N813" s="118" t="s">
        <v>4</v>
      </c>
      <c r="O813" s="118"/>
    </row>
    <row r="814" spans="2:15" x14ac:dyDescent="0.25">
      <c r="B814" s="118" t="s">
        <v>73</v>
      </c>
      <c r="C814" s="118" t="s">
        <v>606</v>
      </c>
      <c r="D814" s="119">
        <v>44716</v>
      </c>
      <c r="E814" s="118" t="s">
        <v>338</v>
      </c>
      <c r="F814" s="123">
        <v>86.625</v>
      </c>
      <c r="G814" s="123">
        <v>26.490825688073393</v>
      </c>
      <c r="H814" s="118" t="s">
        <v>339</v>
      </c>
      <c r="I814" s="119"/>
      <c r="J814" s="119">
        <f t="shared" si="13"/>
        <v>44592</v>
      </c>
      <c r="K81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14" s="118" t="s">
        <v>321</v>
      </c>
      <c r="M814" s="118" t="s">
        <v>1122</v>
      </c>
      <c r="N814" s="118" t="s">
        <v>4</v>
      </c>
      <c r="O814" s="118"/>
    </row>
    <row r="815" spans="2:15" x14ac:dyDescent="0.25">
      <c r="B815" s="118" t="s">
        <v>73</v>
      </c>
      <c r="C815" s="118" t="s">
        <v>617</v>
      </c>
      <c r="D815" s="119">
        <v>44686</v>
      </c>
      <c r="E815" s="118" t="s">
        <v>338</v>
      </c>
      <c r="F815" s="123">
        <v>100.60380000000001</v>
      </c>
      <c r="G815" s="123">
        <v>30.765688073394497</v>
      </c>
      <c r="H815" s="118" t="s">
        <v>339</v>
      </c>
      <c r="I815" s="119"/>
      <c r="J815" s="119">
        <f t="shared" si="13"/>
        <v>44592</v>
      </c>
      <c r="K81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15" s="118" t="s">
        <v>321</v>
      </c>
      <c r="M815" s="118" t="s">
        <v>1122</v>
      </c>
      <c r="N815" s="118" t="s">
        <v>4</v>
      </c>
      <c r="O815" s="118"/>
    </row>
    <row r="816" spans="2:15" x14ac:dyDescent="0.25">
      <c r="B816" s="118" t="s">
        <v>73</v>
      </c>
      <c r="C816" s="118" t="s">
        <v>344</v>
      </c>
      <c r="D816" s="119">
        <v>44656</v>
      </c>
      <c r="E816" s="118" t="s">
        <v>338</v>
      </c>
      <c r="F816" s="123">
        <v>506.89650000000006</v>
      </c>
      <c r="G816" s="123">
        <v>155.01422018348626</v>
      </c>
      <c r="H816" s="118" t="s">
        <v>339</v>
      </c>
      <c r="I816" s="119"/>
      <c r="J816" s="119">
        <f t="shared" si="13"/>
        <v>44592</v>
      </c>
      <c r="K81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16" s="118" t="s">
        <v>321</v>
      </c>
      <c r="M816" s="118" t="s">
        <v>1122</v>
      </c>
      <c r="N816" s="118" t="s">
        <v>4</v>
      </c>
      <c r="O816" s="118"/>
    </row>
    <row r="817" spans="2:15" x14ac:dyDescent="0.25">
      <c r="B817" s="118" t="s">
        <v>73</v>
      </c>
      <c r="C817" s="118" t="s">
        <v>462</v>
      </c>
      <c r="D817" s="119">
        <v>44716</v>
      </c>
      <c r="E817" s="118" t="s">
        <v>338</v>
      </c>
      <c r="F817" s="123">
        <v>92.125000000000014</v>
      </c>
      <c r="G817" s="123">
        <v>28.172782874617742</v>
      </c>
      <c r="H817" s="118" t="s">
        <v>339</v>
      </c>
      <c r="I817" s="119"/>
      <c r="J817" s="119">
        <f t="shared" si="13"/>
        <v>44592</v>
      </c>
      <c r="K81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17" s="118" t="s">
        <v>321</v>
      </c>
      <c r="M817" s="118" t="s">
        <v>1122</v>
      </c>
      <c r="N817" s="118" t="s">
        <v>4</v>
      </c>
      <c r="O817" s="118"/>
    </row>
    <row r="818" spans="2:15" x14ac:dyDescent="0.25">
      <c r="B818" s="118" t="s">
        <v>73</v>
      </c>
      <c r="C818" s="118" t="s">
        <v>465</v>
      </c>
      <c r="D818" s="119">
        <v>44626</v>
      </c>
      <c r="E818" s="118" t="s">
        <v>338</v>
      </c>
      <c r="F818" s="123">
        <v>506.88000000000005</v>
      </c>
      <c r="G818" s="123">
        <v>155.00917431192661</v>
      </c>
      <c r="H818" s="118" t="s">
        <v>339</v>
      </c>
      <c r="I818" s="119"/>
      <c r="J818" s="119">
        <f t="shared" si="13"/>
        <v>44592</v>
      </c>
      <c r="K81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818" s="118" t="s">
        <v>321</v>
      </c>
      <c r="M818" s="118" t="s">
        <v>1122</v>
      </c>
      <c r="N818" s="118" t="s">
        <v>4</v>
      </c>
      <c r="O818" s="118"/>
    </row>
    <row r="819" spans="2:15" x14ac:dyDescent="0.25">
      <c r="B819" s="118" t="s">
        <v>73</v>
      </c>
      <c r="C819" s="118" t="s">
        <v>346</v>
      </c>
      <c r="D819" s="119">
        <v>44716</v>
      </c>
      <c r="E819" s="118" t="s">
        <v>338</v>
      </c>
      <c r="F819" s="123">
        <v>154.27500000000001</v>
      </c>
      <c r="G819" s="123">
        <v>47.178899082568812</v>
      </c>
      <c r="H819" s="118" t="s">
        <v>339</v>
      </c>
      <c r="I819" s="119"/>
      <c r="J819" s="119">
        <f t="shared" si="13"/>
        <v>44592</v>
      </c>
      <c r="K81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19" s="118" t="s">
        <v>321</v>
      </c>
      <c r="M819" s="118" t="s">
        <v>1122</v>
      </c>
      <c r="N819" s="118" t="s">
        <v>4</v>
      </c>
      <c r="O819" s="118"/>
    </row>
    <row r="820" spans="2:15" x14ac:dyDescent="0.25">
      <c r="B820" s="118" t="s">
        <v>73</v>
      </c>
      <c r="C820" s="118" t="s">
        <v>985</v>
      </c>
      <c r="D820" s="119">
        <v>44716</v>
      </c>
      <c r="E820" s="118" t="s">
        <v>338</v>
      </c>
      <c r="F820" s="123">
        <v>2179.3474999999999</v>
      </c>
      <c r="G820" s="123">
        <v>666.46712538226291</v>
      </c>
      <c r="H820" s="118" t="s">
        <v>339</v>
      </c>
      <c r="I820" s="119"/>
      <c r="J820" s="119">
        <f t="shared" si="13"/>
        <v>44592</v>
      </c>
      <c r="K82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20" s="118" t="s">
        <v>321</v>
      </c>
      <c r="M820" s="118" t="s">
        <v>1122</v>
      </c>
      <c r="N820" s="118" t="s">
        <v>4</v>
      </c>
      <c r="O820" s="118"/>
    </row>
    <row r="821" spans="2:15" x14ac:dyDescent="0.25">
      <c r="B821" s="118" t="s">
        <v>73</v>
      </c>
      <c r="C821" s="118" t="s">
        <v>680</v>
      </c>
      <c r="D821" s="119">
        <v>44686</v>
      </c>
      <c r="E821" s="118" t="s">
        <v>338</v>
      </c>
      <c r="F821" s="123">
        <v>1706.1000000000001</v>
      </c>
      <c r="G821" s="123">
        <v>521.74311926605503</v>
      </c>
      <c r="H821" s="118" t="s">
        <v>339</v>
      </c>
      <c r="I821" s="119"/>
      <c r="J821" s="119">
        <f t="shared" si="13"/>
        <v>44592</v>
      </c>
      <c r="K82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21" s="118" t="s">
        <v>321</v>
      </c>
      <c r="M821" s="118" t="s">
        <v>1122</v>
      </c>
      <c r="N821" s="118" t="s">
        <v>4</v>
      </c>
      <c r="O821" s="118"/>
    </row>
    <row r="822" spans="2:15" x14ac:dyDescent="0.25">
      <c r="B822" s="118" t="s">
        <v>73</v>
      </c>
      <c r="C822" s="118" t="s">
        <v>348</v>
      </c>
      <c r="D822" s="119">
        <v>44656</v>
      </c>
      <c r="E822" s="118" t="s">
        <v>338</v>
      </c>
      <c r="F822" s="123">
        <v>512.05000000000007</v>
      </c>
      <c r="G822" s="123">
        <v>156.59021406727831</v>
      </c>
      <c r="H822" s="118" t="s">
        <v>339</v>
      </c>
      <c r="I822" s="119"/>
      <c r="J822" s="119">
        <f t="shared" si="13"/>
        <v>44592</v>
      </c>
      <c r="K82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22" s="118" t="s">
        <v>321</v>
      </c>
      <c r="M822" s="118" t="s">
        <v>1122</v>
      </c>
      <c r="N822" s="118" t="s">
        <v>4</v>
      </c>
      <c r="O822" s="118"/>
    </row>
    <row r="823" spans="2:15" x14ac:dyDescent="0.25">
      <c r="B823" s="118" t="s">
        <v>73</v>
      </c>
      <c r="C823" s="118" t="s">
        <v>351</v>
      </c>
      <c r="D823" s="119">
        <v>44626</v>
      </c>
      <c r="E823" s="118" t="s">
        <v>338</v>
      </c>
      <c r="F823" s="123">
        <v>834.95500000000004</v>
      </c>
      <c r="G823" s="123">
        <v>255.33792048929664</v>
      </c>
      <c r="H823" s="118" t="s">
        <v>339</v>
      </c>
      <c r="I823" s="119"/>
      <c r="J823" s="119">
        <f t="shared" si="13"/>
        <v>44592</v>
      </c>
      <c r="K82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823" s="118" t="s">
        <v>321</v>
      </c>
      <c r="M823" s="118" t="s">
        <v>1122</v>
      </c>
      <c r="N823" s="118" t="s">
        <v>4</v>
      </c>
      <c r="O823" s="118"/>
    </row>
    <row r="824" spans="2:15" x14ac:dyDescent="0.25">
      <c r="B824" s="118" t="s">
        <v>73</v>
      </c>
      <c r="C824" s="118" t="s">
        <v>986</v>
      </c>
      <c r="D824" s="119">
        <v>44686</v>
      </c>
      <c r="E824" s="118" t="s">
        <v>338</v>
      </c>
      <c r="F824" s="123">
        <v>164.58750000000001</v>
      </c>
      <c r="G824" s="123">
        <v>50.332568807339449</v>
      </c>
      <c r="H824" s="118" t="s">
        <v>339</v>
      </c>
      <c r="I824" s="119"/>
      <c r="J824" s="119">
        <f t="shared" si="13"/>
        <v>44592</v>
      </c>
      <c r="K82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24" s="118" t="s">
        <v>321</v>
      </c>
      <c r="M824" s="118" t="s">
        <v>1122</v>
      </c>
      <c r="N824" s="118" t="s">
        <v>4</v>
      </c>
      <c r="O824" s="118"/>
    </row>
    <row r="825" spans="2:15" x14ac:dyDescent="0.25">
      <c r="B825" s="118" t="s">
        <v>73</v>
      </c>
      <c r="C825" s="118" t="s">
        <v>352</v>
      </c>
      <c r="D825" s="119">
        <v>44671</v>
      </c>
      <c r="E825" s="118" t="s">
        <v>338</v>
      </c>
      <c r="F825" s="123">
        <v>147.4</v>
      </c>
      <c r="G825" s="123">
        <v>45.076452599388382</v>
      </c>
      <c r="H825" s="118" t="s">
        <v>339</v>
      </c>
      <c r="I825" s="119"/>
      <c r="J825" s="119">
        <f t="shared" si="13"/>
        <v>44592</v>
      </c>
      <c r="K82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25" s="118" t="s">
        <v>321</v>
      </c>
      <c r="M825" s="118" t="s">
        <v>1122</v>
      </c>
      <c r="N825" s="118" t="s">
        <v>4</v>
      </c>
      <c r="O825" s="118"/>
    </row>
    <row r="826" spans="2:15" x14ac:dyDescent="0.25">
      <c r="B826" s="118" t="s">
        <v>73</v>
      </c>
      <c r="C826" s="118" t="s">
        <v>987</v>
      </c>
      <c r="D826" s="119">
        <v>44686</v>
      </c>
      <c r="E826" s="118" t="s">
        <v>338</v>
      </c>
      <c r="F826" s="123">
        <v>1182.5</v>
      </c>
      <c r="G826" s="123">
        <v>361.62079510703364</v>
      </c>
      <c r="H826" s="118" t="s">
        <v>339</v>
      </c>
      <c r="I826" s="119"/>
      <c r="J826" s="119">
        <f t="shared" si="13"/>
        <v>44592</v>
      </c>
      <c r="K82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26" s="118" t="s">
        <v>321</v>
      </c>
      <c r="M826" s="118" t="s">
        <v>1122</v>
      </c>
      <c r="N826" s="118" t="s">
        <v>4</v>
      </c>
      <c r="O826" s="118"/>
    </row>
    <row r="827" spans="2:15" x14ac:dyDescent="0.25">
      <c r="B827" s="118" t="s">
        <v>73</v>
      </c>
      <c r="C827" s="118" t="s">
        <v>988</v>
      </c>
      <c r="D827" s="119">
        <v>44686</v>
      </c>
      <c r="E827" s="118" t="s">
        <v>338</v>
      </c>
      <c r="F827" s="123">
        <v>458.70000000000005</v>
      </c>
      <c r="G827" s="123">
        <v>140.27522935779817</v>
      </c>
      <c r="H827" s="118" t="s">
        <v>339</v>
      </c>
      <c r="I827" s="119"/>
      <c r="J827" s="119">
        <f t="shared" si="13"/>
        <v>44592</v>
      </c>
      <c r="K82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27" s="118" t="s">
        <v>321</v>
      </c>
      <c r="M827" s="118" t="s">
        <v>1122</v>
      </c>
      <c r="N827" s="118" t="s">
        <v>4</v>
      </c>
      <c r="O827" s="118"/>
    </row>
    <row r="828" spans="2:15" x14ac:dyDescent="0.25">
      <c r="B828" s="118" t="s">
        <v>73</v>
      </c>
      <c r="C828" s="118" t="s">
        <v>353</v>
      </c>
      <c r="D828" s="119">
        <v>44716</v>
      </c>
      <c r="E828" s="118" t="s">
        <v>338</v>
      </c>
      <c r="F828" s="123">
        <v>1234.2</v>
      </c>
      <c r="G828" s="123">
        <v>377.43119266055049</v>
      </c>
      <c r="H828" s="118" t="s">
        <v>339</v>
      </c>
      <c r="I828" s="119"/>
      <c r="J828" s="119">
        <f t="shared" si="13"/>
        <v>44592</v>
      </c>
      <c r="K82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28" s="118" t="s">
        <v>321</v>
      </c>
      <c r="M828" s="118" t="s">
        <v>1122</v>
      </c>
      <c r="N828" s="118" t="s">
        <v>4</v>
      </c>
      <c r="O828" s="118"/>
    </row>
    <row r="829" spans="2:15" x14ac:dyDescent="0.25">
      <c r="B829" s="118" t="s">
        <v>73</v>
      </c>
      <c r="C829" s="118" t="s">
        <v>355</v>
      </c>
      <c r="D829" s="119">
        <v>44686</v>
      </c>
      <c r="E829" s="118" t="s">
        <v>338</v>
      </c>
      <c r="F829" s="123">
        <v>875.6</v>
      </c>
      <c r="G829" s="123">
        <v>267.76758409785936</v>
      </c>
      <c r="H829" s="118" t="s">
        <v>339</v>
      </c>
      <c r="I829" s="119"/>
      <c r="J829" s="119">
        <f t="shared" si="13"/>
        <v>44592</v>
      </c>
      <c r="K82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29" s="118" t="s">
        <v>321</v>
      </c>
      <c r="M829" s="118" t="s">
        <v>1122</v>
      </c>
      <c r="N829" s="118" t="s">
        <v>4</v>
      </c>
      <c r="O829" s="118"/>
    </row>
    <row r="830" spans="2:15" x14ac:dyDescent="0.25">
      <c r="B830" s="118" t="s">
        <v>73</v>
      </c>
      <c r="C830" s="118" t="s">
        <v>427</v>
      </c>
      <c r="D830" s="119">
        <v>44686</v>
      </c>
      <c r="E830" s="118" t="s">
        <v>338</v>
      </c>
      <c r="F830" s="123">
        <v>2078.4841000000001</v>
      </c>
      <c r="G830" s="123">
        <v>635.62204892966361</v>
      </c>
      <c r="H830" s="118" t="s">
        <v>339</v>
      </c>
      <c r="I830" s="119"/>
      <c r="J830" s="119">
        <f t="shared" si="13"/>
        <v>44592</v>
      </c>
      <c r="K83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30" s="118" t="s">
        <v>321</v>
      </c>
      <c r="M830" s="118" t="s">
        <v>1122</v>
      </c>
      <c r="N830" s="118" t="s">
        <v>4</v>
      </c>
      <c r="O830" s="118"/>
    </row>
    <row r="831" spans="2:15" x14ac:dyDescent="0.25">
      <c r="B831" s="118" t="s">
        <v>73</v>
      </c>
      <c r="C831" s="118" t="s">
        <v>989</v>
      </c>
      <c r="D831" s="119">
        <v>44626</v>
      </c>
      <c r="E831" s="118" t="s">
        <v>338</v>
      </c>
      <c r="F831" s="123">
        <v>124.30000000000001</v>
      </c>
      <c r="G831" s="123">
        <v>38.012232415902147</v>
      </c>
      <c r="H831" s="118" t="s">
        <v>339</v>
      </c>
      <c r="I831" s="119"/>
      <c r="J831" s="119">
        <f t="shared" si="13"/>
        <v>44592</v>
      </c>
      <c r="K83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831" s="118" t="s">
        <v>321</v>
      </c>
      <c r="M831" s="118" t="s">
        <v>1122</v>
      </c>
      <c r="N831" s="118" t="s">
        <v>4</v>
      </c>
      <c r="O831" s="118"/>
    </row>
    <row r="832" spans="2:15" x14ac:dyDescent="0.25">
      <c r="B832" s="118" t="s">
        <v>73</v>
      </c>
      <c r="C832" s="118" t="s">
        <v>360</v>
      </c>
      <c r="D832" s="119">
        <v>44686</v>
      </c>
      <c r="E832" s="118" t="s">
        <v>338</v>
      </c>
      <c r="F832" s="123">
        <v>241.45000000000002</v>
      </c>
      <c r="G832" s="123">
        <v>73.837920489296636</v>
      </c>
      <c r="H832" s="118" t="s">
        <v>339</v>
      </c>
      <c r="I832" s="119"/>
      <c r="J832" s="119">
        <f t="shared" si="13"/>
        <v>44592</v>
      </c>
      <c r="K83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32" s="118" t="s">
        <v>321</v>
      </c>
      <c r="M832" s="118" t="s">
        <v>1122</v>
      </c>
      <c r="N832" s="118" t="s">
        <v>4</v>
      </c>
      <c r="O832" s="118"/>
    </row>
    <row r="833" spans="2:15" x14ac:dyDescent="0.25">
      <c r="B833" s="118" t="s">
        <v>73</v>
      </c>
      <c r="C833" s="118" t="s">
        <v>689</v>
      </c>
      <c r="D833" s="119">
        <v>44686</v>
      </c>
      <c r="E833" s="118" t="s">
        <v>338</v>
      </c>
      <c r="F833" s="123">
        <v>721.6</v>
      </c>
      <c r="G833" s="123">
        <v>220.67278287461775</v>
      </c>
      <c r="H833" s="118" t="s">
        <v>339</v>
      </c>
      <c r="I833" s="119"/>
      <c r="J833" s="119">
        <f t="shared" si="13"/>
        <v>44592</v>
      </c>
      <c r="K83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33" s="118" t="s">
        <v>321</v>
      </c>
      <c r="M833" s="118" t="s">
        <v>1122</v>
      </c>
      <c r="N833" s="118" t="s">
        <v>4</v>
      </c>
      <c r="O833" s="118"/>
    </row>
    <row r="834" spans="2:15" x14ac:dyDescent="0.25">
      <c r="B834" s="118" t="s">
        <v>73</v>
      </c>
      <c r="C834" s="118" t="s">
        <v>361</v>
      </c>
      <c r="D834" s="119">
        <v>44716</v>
      </c>
      <c r="E834" s="118" t="s">
        <v>338</v>
      </c>
      <c r="F834" s="123">
        <v>711.65930000000003</v>
      </c>
      <c r="G834" s="123">
        <v>217.6328134556575</v>
      </c>
      <c r="H834" s="118" t="s">
        <v>339</v>
      </c>
      <c r="I834" s="119"/>
      <c r="J834" s="119">
        <f t="shared" si="13"/>
        <v>44592</v>
      </c>
      <c r="K83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34" s="118" t="s">
        <v>321</v>
      </c>
      <c r="M834" s="118" t="s">
        <v>1122</v>
      </c>
      <c r="N834" s="118" t="s">
        <v>4</v>
      </c>
      <c r="O834" s="118"/>
    </row>
    <row r="835" spans="2:15" x14ac:dyDescent="0.25">
      <c r="B835" s="118" t="s">
        <v>73</v>
      </c>
      <c r="C835" s="118" t="s">
        <v>362</v>
      </c>
      <c r="D835" s="119">
        <v>44716</v>
      </c>
      <c r="E835" s="118" t="s">
        <v>338</v>
      </c>
      <c r="F835" s="123">
        <v>1423.3175000000001</v>
      </c>
      <c r="G835" s="123">
        <v>435.26529051987768</v>
      </c>
      <c r="H835" s="118" t="s">
        <v>339</v>
      </c>
      <c r="I835" s="119"/>
      <c r="J835" s="119">
        <f t="shared" si="13"/>
        <v>44592</v>
      </c>
      <c r="K83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35" s="118" t="s">
        <v>321</v>
      </c>
      <c r="M835" s="118" t="s">
        <v>1122</v>
      </c>
      <c r="N835" s="118" t="s">
        <v>4</v>
      </c>
      <c r="O835" s="118"/>
    </row>
    <row r="836" spans="2:15" x14ac:dyDescent="0.25">
      <c r="B836" s="118" t="s">
        <v>73</v>
      </c>
      <c r="C836" s="118" t="s">
        <v>433</v>
      </c>
      <c r="D836" s="119">
        <v>44716</v>
      </c>
      <c r="E836" s="118" t="s">
        <v>338</v>
      </c>
      <c r="F836" s="123">
        <v>686.31200000000001</v>
      </c>
      <c r="G836" s="123">
        <v>209.88134556574923</v>
      </c>
      <c r="H836" s="118" t="s">
        <v>339</v>
      </c>
      <c r="I836" s="119"/>
      <c r="J836" s="119">
        <f t="shared" si="13"/>
        <v>44592</v>
      </c>
      <c r="K83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36" s="118" t="s">
        <v>321</v>
      </c>
      <c r="M836" s="118" t="s">
        <v>1122</v>
      </c>
      <c r="N836" s="118" t="s">
        <v>4</v>
      </c>
      <c r="O836" s="118"/>
    </row>
    <row r="837" spans="2:15" x14ac:dyDescent="0.25">
      <c r="B837" s="118" t="s">
        <v>73</v>
      </c>
      <c r="C837" s="118" t="s">
        <v>363</v>
      </c>
      <c r="D837" s="119">
        <v>44626</v>
      </c>
      <c r="E837" s="118" t="s">
        <v>338</v>
      </c>
      <c r="F837" s="123">
        <v>10031.450000000001</v>
      </c>
      <c r="G837" s="123">
        <v>3067.7217125382267</v>
      </c>
      <c r="H837" s="118" t="s">
        <v>339</v>
      </c>
      <c r="I837" s="119"/>
      <c r="J837" s="119">
        <f t="shared" si="13"/>
        <v>44592</v>
      </c>
      <c r="K83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837" s="118" t="s">
        <v>321</v>
      </c>
      <c r="M837" s="118" t="s">
        <v>1122</v>
      </c>
      <c r="N837" s="118" t="s">
        <v>4</v>
      </c>
      <c r="O837" s="118"/>
    </row>
    <row r="838" spans="2:15" x14ac:dyDescent="0.25">
      <c r="B838" s="118" t="s">
        <v>73</v>
      </c>
      <c r="C838" s="118" t="s">
        <v>364</v>
      </c>
      <c r="D838" s="119">
        <v>44626</v>
      </c>
      <c r="E838" s="118" t="s">
        <v>338</v>
      </c>
      <c r="F838" s="123">
        <v>6218.3</v>
      </c>
      <c r="G838" s="123">
        <v>1901.6207951070337</v>
      </c>
      <c r="H838" s="118" t="s">
        <v>339</v>
      </c>
      <c r="I838" s="119"/>
      <c r="J838" s="119">
        <f t="shared" si="13"/>
        <v>44592</v>
      </c>
      <c r="K83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838" s="118" t="s">
        <v>321</v>
      </c>
      <c r="M838" s="118" t="s">
        <v>1122</v>
      </c>
      <c r="N838" s="118" t="s">
        <v>4</v>
      </c>
      <c r="O838" s="118"/>
    </row>
    <row r="839" spans="2:15" x14ac:dyDescent="0.25">
      <c r="B839" s="118" t="s">
        <v>73</v>
      </c>
      <c r="C839" s="118" t="s">
        <v>365</v>
      </c>
      <c r="D839" s="119">
        <v>44626</v>
      </c>
      <c r="E839" s="118" t="s">
        <v>338</v>
      </c>
      <c r="F839" s="123">
        <v>2034.7250000000001</v>
      </c>
      <c r="G839" s="123">
        <v>622.24006116207954</v>
      </c>
      <c r="H839" s="118" t="s">
        <v>339</v>
      </c>
      <c r="I839" s="119"/>
      <c r="J839" s="119">
        <f t="shared" si="13"/>
        <v>44592</v>
      </c>
      <c r="K83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839" s="118" t="s">
        <v>321</v>
      </c>
      <c r="M839" s="118" t="s">
        <v>1122</v>
      </c>
      <c r="N839" s="118" t="s">
        <v>4</v>
      </c>
      <c r="O839" s="118"/>
    </row>
    <row r="840" spans="2:15" x14ac:dyDescent="0.25">
      <c r="B840" s="118" t="s">
        <v>73</v>
      </c>
      <c r="C840" s="118" t="s">
        <v>990</v>
      </c>
      <c r="D840" s="119">
        <v>44626</v>
      </c>
      <c r="E840" s="118" t="s">
        <v>338</v>
      </c>
      <c r="F840" s="123">
        <v>718.96</v>
      </c>
      <c r="G840" s="123">
        <v>219.86544342507645</v>
      </c>
      <c r="H840" s="118" t="s">
        <v>339</v>
      </c>
      <c r="I840" s="119"/>
      <c r="J840" s="119">
        <f t="shared" si="13"/>
        <v>44592</v>
      </c>
      <c r="K84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840" s="118" t="s">
        <v>321</v>
      </c>
      <c r="M840" s="118" t="s">
        <v>1122</v>
      </c>
      <c r="N840" s="118" t="s">
        <v>4</v>
      </c>
      <c r="O840" s="118"/>
    </row>
    <row r="841" spans="2:15" x14ac:dyDescent="0.25">
      <c r="B841" s="118" t="s">
        <v>73</v>
      </c>
      <c r="C841" s="118" t="s">
        <v>732</v>
      </c>
      <c r="D841" s="119">
        <v>44686</v>
      </c>
      <c r="E841" s="118" t="s">
        <v>338</v>
      </c>
      <c r="F841" s="123">
        <v>378.25150000000002</v>
      </c>
      <c r="G841" s="123">
        <v>115.67324159021408</v>
      </c>
      <c r="H841" s="118" t="s">
        <v>339</v>
      </c>
      <c r="I841" s="119"/>
      <c r="J841" s="119">
        <f t="shared" si="13"/>
        <v>44592</v>
      </c>
      <c r="K84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41" s="118" t="s">
        <v>321</v>
      </c>
      <c r="M841" s="118" t="s">
        <v>1122</v>
      </c>
      <c r="N841" s="118" t="s">
        <v>4</v>
      </c>
      <c r="O841" s="118"/>
    </row>
    <row r="842" spans="2:15" x14ac:dyDescent="0.25">
      <c r="B842" s="118" t="s">
        <v>73</v>
      </c>
      <c r="C842" s="118" t="s">
        <v>371</v>
      </c>
      <c r="D842" s="119">
        <v>44626</v>
      </c>
      <c r="E842" s="118" t="s">
        <v>338</v>
      </c>
      <c r="F842" s="123">
        <v>528.24750000000006</v>
      </c>
      <c r="G842" s="123">
        <v>161.5435779816514</v>
      </c>
      <c r="H842" s="118" t="s">
        <v>339</v>
      </c>
      <c r="I842" s="119"/>
      <c r="J842" s="119">
        <f t="shared" si="13"/>
        <v>44592</v>
      </c>
      <c r="K84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842" s="118" t="s">
        <v>321</v>
      </c>
      <c r="M842" s="118" t="s">
        <v>1122</v>
      </c>
      <c r="N842" s="118" t="s">
        <v>4</v>
      </c>
      <c r="O842" s="118"/>
    </row>
    <row r="843" spans="2:15" x14ac:dyDescent="0.25">
      <c r="B843" s="118" t="s">
        <v>73</v>
      </c>
      <c r="C843" s="118" t="s">
        <v>991</v>
      </c>
      <c r="D843" s="119">
        <v>44656</v>
      </c>
      <c r="E843" s="118" t="s">
        <v>338</v>
      </c>
      <c r="F843" s="123">
        <v>266.57839999999999</v>
      </c>
      <c r="G843" s="123">
        <v>81.522446483180417</v>
      </c>
      <c r="H843" s="118" t="s">
        <v>339</v>
      </c>
      <c r="I843" s="119"/>
      <c r="J843" s="119">
        <f t="shared" si="13"/>
        <v>44592</v>
      </c>
      <c r="K84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43" s="118" t="s">
        <v>321</v>
      </c>
      <c r="M843" s="118" t="s">
        <v>1122</v>
      </c>
      <c r="N843" s="118" t="s">
        <v>4</v>
      </c>
      <c r="O843" s="118"/>
    </row>
    <row r="844" spans="2:15" x14ac:dyDescent="0.25">
      <c r="B844" s="118" t="s">
        <v>73</v>
      </c>
      <c r="C844" s="118" t="s">
        <v>438</v>
      </c>
      <c r="D844" s="119">
        <v>44716</v>
      </c>
      <c r="E844" s="118" t="s">
        <v>338</v>
      </c>
      <c r="F844" s="123">
        <v>505.31250000000006</v>
      </c>
      <c r="G844" s="123">
        <v>154.52981651376149</v>
      </c>
      <c r="H844" s="118" t="s">
        <v>339</v>
      </c>
      <c r="I844" s="119"/>
      <c r="J844" s="119">
        <f t="shared" ref="J844:J907" si="14">$J$1</f>
        <v>44592</v>
      </c>
      <c r="K84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44" s="118" t="s">
        <v>321</v>
      </c>
      <c r="M844" s="118" t="s">
        <v>1122</v>
      </c>
      <c r="N844" s="118" t="s">
        <v>4</v>
      </c>
      <c r="O844" s="118"/>
    </row>
    <row r="845" spans="2:15" x14ac:dyDescent="0.25">
      <c r="B845" s="118" t="s">
        <v>73</v>
      </c>
      <c r="C845" s="118" t="s">
        <v>376</v>
      </c>
      <c r="D845" s="119">
        <v>44626</v>
      </c>
      <c r="E845" s="118" t="s">
        <v>338</v>
      </c>
      <c r="F845" s="123">
        <v>839.85</v>
      </c>
      <c r="G845" s="123">
        <v>256.83486238532112</v>
      </c>
      <c r="H845" s="118" t="s">
        <v>339</v>
      </c>
      <c r="I845" s="119"/>
      <c r="J845" s="119">
        <f t="shared" si="14"/>
        <v>44592</v>
      </c>
      <c r="K84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845" s="118" t="s">
        <v>321</v>
      </c>
      <c r="M845" s="118" t="s">
        <v>1122</v>
      </c>
      <c r="N845" s="118" t="s">
        <v>4</v>
      </c>
      <c r="O845" s="118"/>
    </row>
    <row r="846" spans="2:15" x14ac:dyDescent="0.25">
      <c r="B846" s="118" t="s">
        <v>73</v>
      </c>
      <c r="C846" s="118" t="s">
        <v>441</v>
      </c>
      <c r="D846" s="119">
        <v>44656</v>
      </c>
      <c r="E846" s="118" t="s">
        <v>338</v>
      </c>
      <c r="F846" s="123">
        <v>120.72500000000001</v>
      </c>
      <c r="G846" s="123">
        <v>36.918960244648318</v>
      </c>
      <c r="H846" s="118" t="s">
        <v>339</v>
      </c>
      <c r="I846" s="119"/>
      <c r="J846" s="119">
        <f t="shared" si="14"/>
        <v>44592</v>
      </c>
      <c r="K84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46" s="118" t="s">
        <v>321</v>
      </c>
      <c r="M846" s="118" t="s">
        <v>1122</v>
      </c>
      <c r="N846" s="118" t="s">
        <v>4</v>
      </c>
      <c r="O846" s="118"/>
    </row>
    <row r="847" spans="2:15" x14ac:dyDescent="0.25">
      <c r="B847" s="118" t="s">
        <v>73</v>
      </c>
      <c r="C847" s="118" t="s">
        <v>387</v>
      </c>
      <c r="D847" s="119">
        <v>44686</v>
      </c>
      <c r="E847" s="118" t="s">
        <v>338</v>
      </c>
      <c r="F847" s="123">
        <v>1009.9925000000001</v>
      </c>
      <c r="G847" s="123">
        <v>308.86620795107035</v>
      </c>
      <c r="H847" s="118" t="s">
        <v>339</v>
      </c>
      <c r="I847" s="119"/>
      <c r="J847" s="119">
        <f t="shared" si="14"/>
        <v>44592</v>
      </c>
      <c r="K84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47" s="118" t="s">
        <v>321</v>
      </c>
      <c r="M847" s="118" t="s">
        <v>1122</v>
      </c>
      <c r="N847" s="118" t="s">
        <v>4</v>
      </c>
      <c r="O847" s="118"/>
    </row>
    <row r="848" spans="2:15" x14ac:dyDescent="0.25">
      <c r="B848" s="118" t="s">
        <v>73</v>
      </c>
      <c r="C848" s="118" t="s">
        <v>388</v>
      </c>
      <c r="D848" s="119">
        <v>44626</v>
      </c>
      <c r="E848" s="118" t="s">
        <v>338</v>
      </c>
      <c r="F848" s="123">
        <v>391.05</v>
      </c>
      <c r="G848" s="123">
        <v>119.58715596330275</v>
      </c>
      <c r="H848" s="118" t="s">
        <v>339</v>
      </c>
      <c r="I848" s="119"/>
      <c r="J848" s="119">
        <f t="shared" si="14"/>
        <v>44592</v>
      </c>
      <c r="K84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848" s="118" t="s">
        <v>321</v>
      </c>
      <c r="M848" s="118" t="s">
        <v>1122</v>
      </c>
      <c r="N848" s="118" t="s">
        <v>4</v>
      </c>
      <c r="O848" s="118"/>
    </row>
    <row r="849" spans="2:15" x14ac:dyDescent="0.25">
      <c r="B849" s="118" t="s">
        <v>73</v>
      </c>
      <c r="C849" s="118" t="s">
        <v>388</v>
      </c>
      <c r="D849" s="119">
        <v>44626</v>
      </c>
      <c r="E849" s="118" t="s">
        <v>338</v>
      </c>
      <c r="F849" s="123">
        <v>258.5</v>
      </c>
      <c r="G849" s="123">
        <v>79.051987767584095</v>
      </c>
      <c r="H849" s="118" t="s">
        <v>339</v>
      </c>
      <c r="I849" s="119"/>
      <c r="J849" s="119">
        <f t="shared" si="14"/>
        <v>44592</v>
      </c>
      <c r="K84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849" s="118" t="s">
        <v>321</v>
      </c>
      <c r="M849" s="118" t="s">
        <v>1122</v>
      </c>
      <c r="N849" s="118" t="s">
        <v>4</v>
      </c>
      <c r="O849" s="118"/>
    </row>
    <row r="850" spans="2:15" x14ac:dyDescent="0.25">
      <c r="B850" s="118" t="s">
        <v>73</v>
      </c>
      <c r="C850" s="118" t="s">
        <v>389</v>
      </c>
      <c r="D850" s="119">
        <v>44626</v>
      </c>
      <c r="E850" s="118" t="s">
        <v>338</v>
      </c>
      <c r="F850" s="123">
        <v>372.53370000000001</v>
      </c>
      <c r="G850" s="123">
        <v>113.92467889908256</v>
      </c>
      <c r="H850" s="118" t="s">
        <v>339</v>
      </c>
      <c r="I850" s="119"/>
      <c r="J850" s="119">
        <f t="shared" si="14"/>
        <v>44592</v>
      </c>
      <c r="K85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850" s="118" t="s">
        <v>321</v>
      </c>
      <c r="M850" s="118" t="s">
        <v>1122</v>
      </c>
      <c r="N850" s="118" t="s">
        <v>4</v>
      </c>
      <c r="O850" s="118"/>
    </row>
    <row r="851" spans="2:15" x14ac:dyDescent="0.25">
      <c r="B851" s="118" t="s">
        <v>73</v>
      </c>
      <c r="C851" s="118" t="s">
        <v>489</v>
      </c>
      <c r="D851" s="119">
        <v>44716</v>
      </c>
      <c r="E851" s="118" t="s">
        <v>338</v>
      </c>
      <c r="F851" s="123">
        <v>88.275000000000006</v>
      </c>
      <c r="G851" s="123">
        <v>26.9954128440367</v>
      </c>
      <c r="H851" s="118" t="s">
        <v>339</v>
      </c>
      <c r="I851" s="119"/>
      <c r="J851" s="119">
        <f t="shared" si="14"/>
        <v>44592</v>
      </c>
      <c r="K85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51" s="118" t="s">
        <v>321</v>
      </c>
      <c r="M851" s="118" t="s">
        <v>1122</v>
      </c>
      <c r="N851" s="118" t="s">
        <v>4</v>
      </c>
      <c r="O851" s="118"/>
    </row>
    <row r="852" spans="2:15" x14ac:dyDescent="0.25">
      <c r="B852" s="118" t="s">
        <v>73</v>
      </c>
      <c r="C852" s="118" t="s">
        <v>842</v>
      </c>
      <c r="D852" s="119">
        <v>44716</v>
      </c>
      <c r="E852" s="118" t="s">
        <v>338</v>
      </c>
      <c r="F852" s="123">
        <v>68.75</v>
      </c>
      <c r="G852" s="123">
        <v>21.024464831804281</v>
      </c>
      <c r="H852" s="118" t="s">
        <v>339</v>
      </c>
      <c r="I852" s="119"/>
      <c r="J852" s="119">
        <f t="shared" si="14"/>
        <v>44592</v>
      </c>
      <c r="K85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52" s="118" t="s">
        <v>321</v>
      </c>
      <c r="M852" s="118" t="s">
        <v>1122</v>
      </c>
      <c r="N852" s="118" t="s">
        <v>4</v>
      </c>
      <c r="O852" s="118"/>
    </row>
    <row r="853" spans="2:15" x14ac:dyDescent="0.25">
      <c r="B853" s="118" t="s">
        <v>73</v>
      </c>
      <c r="C853" s="118" t="s">
        <v>992</v>
      </c>
      <c r="D853" s="119">
        <v>44716</v>
      </c>
      <c r="E853" s="118" t="s">
        <v>338</v>
      </c>
      <c r="F853" s="123">
        <v>60.362500000000004</v>
      </c>
      <c r="G853" s="123">
        <v>18.459480122324159</v>
      </c>
      <c r="H853" s="118" t="s">
        <v>339</v>
      </c>
      <c r="I853" s="119"/>
      <c r="J853" s="119">
        <f t="shared" si="14"/>
        <v>44592</v>
      </c>
      <c r="K85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53" s="118" t="s">
        <v>321</v>
      </c>
      <c r="M853" s="118" t="s">
        <v>1122</v>
      </c>
      <c r="N853" s="118" t="s">
        <v>4</v>
      </c>
      <c r="O853" s="118"/>
    </row>
    <row r="854" spans="2:15" x14ac:dyDescent="0.25">
      <c r="B854" s="118" t="s">
        <v>73</v>
      </c>
      <c r="C854" s="118" t="s">
        <v>442</v>
      </c>
      <c r="D854" s="119">
        <v>44656</v>
      </c>
      <c r="E854" s="118" t="s">
        <v>338</v>
      </c>
      <c r="F854" s="123">
        <v>241.428</v>
      </c>
      <c r="G854" s="123">
        <v>73.831192660550457</v>
      </c>
      <c r="H854" s="118" t="s">
        <v>339</v>
      </c>
      <c r="I854" s="119"/>
      <c r="J854" s="119">
        <f t="shared" si="14"/>
        <v>44592</v>
      </c>
      <c r="K85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54" s="118" t="s">
        <v>321</v>
      </c>
      <c r="M854" s="118" t="s">
        <v>1122</v>
      </c>
      <c r="N854" s="118" t="s">
        <v>4</v>
      </c>
      <c r="O854" s="118"/>
    </row>
    <row r="855" spans="2:15" x14ac:dyDescent="0.25">
      <c r="B855" s="118" t="s">
        <v>73</v>
      </c>
      <c r="C855" s="118" t="s">
        <v>390</v>
      </c>
      <c r="D855" s="119">
        <v>44686</v>
      </c>
      <c r="E855" s="118" t="s">
        <v>338</v>
      </c>
      <c r="F855" s="123">
        <v>344.23950000000002</v>
      </c>
      <c r="G855" s="123">
        <v>105.27201834862386</v>
      </c>
      <c r="H855" s="118" t="s">
        <v>339</v>
      </c>
      <c r="I855" s="119"/>
      <c r="J855" s="119">
        <f t="shared" si="14"/>
        <v>44592</v>
      </c>
      <c r="K85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55" s="118" t="s">
        <v>321</v>
      </c>
      <c r="M855" s="118" t="s">
        <v>1122</v>
      </c>
      <c r="N855" s="118" t="s">
        <v>4</v>
      </c>
      <c r="O855" s="118"/>
    </row>
    <row r="856" spans="2:15" x14ac:dyDescent="0.25">
      <c r="B856" s="118" t="s">
        <v>73</v>
      </c>
      <c r="C856" s="118" t="s">
        <v>492</v>
      </c>
      <c r="D856" s="119">
        <v>44716</v>
      </c>
      <c r="E856" s="118" t="s">
        <v>338</v>
      </c>
      <c r="F856" s="123">
        <v>122.60380000000001</v>
      </c>
      <c r="G856" s="123">
        <v>37.493516819571866</v>
      </c>
      <c r="H856" s="118" t="s">
        <v>339</v>
      </c>
      <c r="I856" s="119"/>
      <c r="J856" s="119">
        <f t="shared" si="14"/>
        <v>44592</v>
      </c>
      <c r="K85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56" s="118" t="s">
        <v>321</v>
      </c>
      <c r="M856" s="118" t="s">
        <v>1122</v>
      </c>
      <c r="N856" s="118" t="s">
        <v>4</v>
      </c>
      <c r="O856" s="118"/>
    </row>
    <row r="857" spans="2:15" x14ac:dyDescent="0.25">
      <c r="B857" s="118" t="s">
        <v>73</v>
      </c>
      <c r="C857" s="118" t="s">
        <v>993</v>
      </c>
      <c r="D857" s="119">
        <v>44716</v>
      </c>
      <c r="E857" s="118" t="s">
        <v>338</v>
      </c>
      <c r="F857" s="123">
        <v>27.958700000000004</v>
      </c>
      <c r="G857" s="123">
        <v>8.5500611620795119</v>
      </c>
      <c r="H857" s="118" t="s">
        <v>339</v>
      </c>
      <c r="I857" s="119"/>
      <c r="J857" s="119">
        <f t="shared" si="14"/>
        <v>44592</v>
      </c>
      <c r="K85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57" s="118" t="s">
        <v>321</v>
      </c>
      <c r="M857" s="118" t="s">
        <v>1122</v>
      </c>
      <c r="N857" s="118" t="s">
        <v>4</v>
      </c>
      <c r="O857" s="118"/>
    </row>
    <row r="858" spans="2:15" x14ac:dyDescent="0.25">
      <c r="B858" s="118" t="s">
        <v>73</v>
      </c>
      <c r="C858" s="118" t="s">
        <v>994</v>
      </c>
      <c r="D858" s="119">
        <v>44626</v>
      </c>
      <c r="E858" s="118" t="s">
        <v>338</v>
      </c>
      <c r="F858" s="123">
        <v>3422.8975</v>
      </c>
      <c r="G858" s="123">
        <v>1046.757645259939</v>
      </c>
      <c r="H858" s="118" t="s">
        <v>339</v>
      </c>
      <c r="I858" s="119"/>
      <c r="J858" s="119">
        <f t="shared" si="14"/>
        <v>44592</v>
      </c>
      <c r="K85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858" s="118" t="s">
        <v>321</v>
      </c>
      <c r="M858" s="118" t="s">
        <v>1122</v>
      </c>
      <c r="N858" s="118" t="s">
        <v>4</v>
      </c>
      <c r="O858" s="118"/>
    </row>
    <row r="859" spans="2:15" x14ac:dyDescent="0.25">
      <c r="B859" s="118" t="s">
        <v>73</v>
      </c>
      <c r="C859" s="118" t="s">
        <v>443</v>
      </c>
      <c r="D859" s="119">
        <v>44716</v>
      </c>
      <c r="E859" s="118" t="s">
        <v>338</v>
      </c>
      <c r="F859" s="123">
        <v>172.33370000000002</v>
      </c>
      <c r="G859" s="123">
        <v>52.701437308868506</v>
      </c>
      <c r="H859" s="118" t="s">
        <v>339</v>
      </c>
      <c r="I859" s="119"/>
      <c r="J859" s="119">
        <f t="shared" si="14"/>
        <v>44592</v>
      </c>
      <c r="K85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59" s="118" t="s">
        <v>321</v>
      </c>
      <c r="M859" s="118" t="s">
        <v>1122</v>
      </c>
      <c r="N859" s="118" t="s">
        <v>4</v>
      </c>
      <c r="O859" s="118"/>
    </row>
    <row r="860" spans="2:15" x14ac:dyDescent="0.25">
      <c r="B860" s="118" t="s">
        <v>73</v>
      </c>
      <c r="C860" s="118" t="s">
        <v>446</v>
      </c>
      <c r="D860" s="119">
        <v>44746</v>
      </c>
      <c r="E860" s="118" t="s">
        <v>338</v>
      </c>
      <c r="F860" s="123">
        <v>52.250000000000007</v>
      </c>
      <c r="G860" s="123">
        <v>15.978593272171256</v>
      </c>
      <c r="H860" s="118" t="s">
        <v>339</v>
      </c>
      <c r="I860" s="119"/>
      <c r="J860" s="119">
        <f t="shared" si="14"/>
        <v>44592</v>
      </c>
      <c r="K86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60" s="118" t="s">
        <v>321</v>
      </c>
      <c r="M860" s="118" t="s">
        <v>1122</v>
      </c>
      <c r="N860" s="118" t="s">
        <v>4</v>
      </c>
      <c r="O860" s="118"/>
    </row>
    <row r="861" spans="2:15" x14ac:dyDescent="0.25">
      <c r="B861" s="118" t="s">
        <v>73</v>
      </c>
      <c r="C861" s="118" t="s">
        <v>391</v>
      </c>
      <c r="D861" s="119">
        <v>44626</v>
      </c>
      <c r="E861" s="118" t="s">
        <v>338</v>
      </c>
      <c r="F861" s="123">
        <v>2846.7560000000003</v>
      </c>
      <c r="G861" s="123">
        <v>870.56758409785937</v>
      </c>
      <c r="H861" s="118" t="s">
        <v>339</v>
      </c>
      <c r="I861" s="119"/>
      <c r="J861" s="119">
        <f t="shared" si="14"/>
        <v>44592</v>
      </c>
      <c r="K86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861" s="118" t="s">
        <v>321</v>
      </c>
      <c r="M861" s="118" t="s">
        <v>1122</v>
      </c>
      <c r="N861" s="118" t="s">
        <v>4</v>
      </c>
      <c r="O861" s="118"/>
    </row>
    <row r="862" spans="2:15" x14ac:dyDescent="0.25">
      <c r="B862" s="118" t="s">
        <v>73</v>
      </c>
      <c r="C862" s="118" t="s">
        <v>392</v>
      </c>
      <c r="D862" s="119">
        <v>44626</v>
      </c>
      <c r="E862" s="118" t="s">
        <v>338</v>
      </c>
      <c r="F862" s="123">
        <v>3082.7500000000005</v>
      </c>
      <c r="G862" s="123">
        <v>942.73700305810416</v>
      </c>
      <c r="H862" s="118" t="s">
        <v>339</v>
      </c>
      <c r="I862" s="119"/>
      <c r="J862" s="119">
        <f t="shared" si="14"/>
        <v>44592</v>
      </c>
      <c r="K86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862" s="118" t="s">
        <v>321</v>
      </c>
      <c r="M862" s="118" t="s">
        <v>1122</v>
      </c>
      <c r="N862" s="118" t="s">
        <v>4</v>
      </c>
      <c r="O862" s="118"/>
    </row>
    <row r="863" spans="2:15" x14ac:dyDescent="0.25">
      <c r="B863" s="118" t="s">
        <v>73</v>
      </c>
      <c r="C863" s="118" t="s">
        <v>884</v>
      </c>
      <c r="D863" s="119">
        <v>44716</v>
      </c>
      <c r="E863" s="118" t="s">
        <v>338</v>
      </c>
      <c r="F863" s="123">
        <v>68.933700000000002</v>
      </c>
      <c r="G863" s="123">
        <v>21.080642201834863</v>
      </c>
      <c r="H863" s="118" t="s">
        <v>339</v>
      </c>
      <c r="I863" s="119"/>
      <c r="J863" s="119">
        <f t="shared" si="14"/>
        <v>44592</v>
      </c>
      <c r="K86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63" s="118" t="s">
        <v>321</v>
      </c>
      <c r="M863" s="118" t="s">
        <v>1122</v>
      </c>
      <c r="N863" s="118" t="s">
        <v>4</v>
      </c>
      <c r="O863" s="118"/>
    </row>
    <row r="864" spans="2:15" x14ac:dyDescent="0.25">
      <c r="B864" s="118" t="s">
        <v>73</v>
      </c>
      <c r="C864" s="118" t="s">
        <v>393</v>
      </c>
      <c r="D864" s="119">
        <v>44626</v>
      </c>
      <c r="E864" s="118" t="s">
        <v>338</v>
      </c>
      <c r="F864" s="123">
        <v>146.3913</v>
      </c>
      <c r="G864" s="123">
        <v>44.767981651376147</v>
      </c>
      <c r="H864" s="118" t="s">
        <v>339</v>
      </c>
      <c r="I864" s="119"/>
      <c r="J864" s="119">
        <f t="shared" si="14"/>
        <v>44592</v>
      </c>
      <c r="K86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864" s="118" t="s">
        <v>321</v>
      </c>
      <c r="M864" s="118" t="s">
        <v>1122</v>
      </c>
      <c r="N864" s="118" t="s">
        <v>4</v>
      </c>
      <c r="O864" s="118"/>
    </row>
    <row r="865" spans="2:15" x14ac:dyDescent="0.25">
      <c r="B865" s="118" t="s">
        <v>73</v>
      </c>
      <c r="C865" s="118" t="s">
        <v>394</v>
      </c>
      <c r="D865" s="119">
        <v>44626</v>
      </c>
      <c r="E865" s="118" t="s">
        <v>338</v>
      </c>
      <c r="F865" s="123">
        <v>51.7913</v>
      </c>
      <c r="G865" s="123">
        <v>15.838318042813455</v>
      </c>
      <c r="H865" s="118" t="s">
        <v>339</v>
      </c>
      <c r="I865" s="119"/>
      <c r="J865" s="119">
        <f t="shared" si="14"/>
        <v>44592</v>
      </c>
      <c r="K86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865" s="118" t="s">
        <v>321</v>
      </c>
      <c r="M865" s="118" t="s">
        <v>1122</v>
      </c>
      <c r="N865" s="118" t="s">
        <v>4</v>
      </c>
      <c r="O865" s="118"/>
    </row>
    <row r="866" spans="2:15" x14ac:dyDescent="0.25">
      <c r="B866" s="118" t="s">
        <v>73</v>
      </c>
      <c r="C866" s="118" t="s">
        <v>398</v>
      </c>
      <c r="D866" s="119">
        <v>44656</v>
      </c>
      <c r="E866" s="118" t="s">
        <v>338</v>
      </c>
      <c r="F866" s="123">
        <v>187.20680000000002</v>
      </c>
      <c r="G866" s="123">
        <v>57.249785932721714</v>
      </c>
      <c r="H866" s="118" t="s">
        <v>339</v>
      </c>
      <c r="I866" s="119"/>
      <c r="J866" s="119">
        <f t="shared" si="14"/>
        <v>44592</v>
      </c>
      <c r="K86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66" s="118" t="s">
        <v>321</v>
      </c>
      <c r="M866" s="118" t="s">
        <v>1122</v>
      </c>
      <c r="N866" s="118" t="s">
        <v>4</v>
      </c>
      <c r="O866" s="118"/>
    </row>
    <row r="867" spans="2:15" x14ac:dyDescent="0.25">
      <c r="B867" s="118" t="s">
        <v>73</v>
      </c>
      <c r="C867" s="118" t="s">
        <v>995</v>
      </c>
      <c r="D867" s="119">
        <v>44626</v>
      </c>
      <c r="E867" s="118" t="s">
        <v>338</v>
      </c>
      <c r="F867" s="123">
        <v>1578.9950000000001</v>
      </c>
      <c r="G867" s="123">
        <v>482.87308868501532</v>
      </c>
      <c r="H867" s="118" t="s">
        <v>339</v>
      </c>
      <c r="I867" s="119"/>
      <c r="J867" s="119">
        <f t="shared" si="14"/>
        <v>44592</v>
      </c>
      <c r="K86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867" s="118" t="s">
        <v>321</v>
      </c>
      <c r="M867" s="118" t="s">
        <v>1122</v>
      </c>
      <c r="N867" s="118" t="s">
        <v>4</v>
      </c>
      <c r="O867" s="118"/>
    </row>
    <row r="868" spans="2:15" x14ac:dyDescent="0.25">
      <c r="B868" s="118" t="s">
        <v>73</v>
      </c>
      <c r="C868" s="118" t="s">
        <v>404</v>
      </c>
      <c r="D868" s="119">
        <v>44686</v>
      </c>
      <c r="E868" s="118" t="s">
        <v>338</v>
      </c>
      <c r="F868" s="123">
        <v>103.4</v>
      </c>
      <c r="G868" s="123">
        <v>31.62079510703364</v>
      </c>
      <c r="H868" s="118" t="s">
        <v>339</v>
      </c>
      <c r="I868" s="119"/>
      <c r="J868" s="119">
        <f t="shared" si="14"/>
        <v>44592</v>
      </c>
      <c r="K86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68" s="118" t="s">
        <v>321</v>
      </c>
      <c r="M868" s="118" t="s">
        <v>1122</v>
      </c>
      <c r="N868" s="118" t="s">
        <v>4</v>
      </c>
      <c r="O868" s="118"/>
    </row>
    <row r="869" spans="2:15" x14ac:dyDescent="0.25">
      <c r="B869" s="118" t="s">
        <v>73</v>
      </c>
      <c r="C869" s="118" t="s">
        <v>936</v>
      </c>
      <c r="D869" s="119">
        <v>44686</v>
      </c>
      <c r="E869" s="118" t="s">
        <v>338</v>
      </c>
      <c r="F869" s="123">
        <v>132.41250000000002</v>
      </c>
      <c r="G869" s="123">
        <v>40.493119266055054</v>
      </c>
      <c r="H869" s="118" t="s">
        <v>339</v>
      </c>
      <c r="I869" s="119"/>
      <c r="J869" s="119">
        <f t="shared" si="14"/>
        <v>44592</v>
      </c>
      <c r="K86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69" s="118" t="s">
        <v>321</v>
      </c>
      <c r="M869" s="118" t="s">
        <v>1122</v>
      </c>
      <c r="N869" s="118" t="s">
        <v>4</v>
      </c>
      <c r="O869" s="118"/>
    </row>
    <row r="870" spans="2:15" x14ac:dyDescent="0.25">
      <c r="B870" s="118" t="s">
        <v>73</v>
      </c>
      <c r="C870" s="118" t="s">
        <v>501</v>
      </c>
      <c r="D870" s="119">
        <v>44656</v>
      </c>
      <c r="E870" s="118" t="s">
        <v>338</v>
      </c>
      <c r="F870" s="123">
        <v>915.58500000000015</v>
      </c>
      <c r="G870" s="123">
        <v>279.99541284403676</v>
      </c>
      <c r="H870" s="118" t="s">
        <v>339</v>
      </c>
      <c r="I870" s="119"/>
      <c r="J870" s="119">
        <f t="shared" si="14"/>
        <v>44592</v>
      </c>
      <c r="K87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70" s="118" t="s">
        <v>321</v>
      </c>
      <c r="M870" s="118" t="s">
        <v>1122</v>
      </c>
      <c r="N870" s="118" t="s">
        <v>4</v>
      </c>
      <c r="O870" s="118"/>
    </row>
    <row r="871" spans="2:15" x14ac:dyDescent="0.25">
      <c r="B871" s="118" t="s">
        <v>73</v>
      </c>
      <c r="C871" s="118" t="s">
        <v>408</v>
      </c>
      <c r="D871" s="119">
        <v>44626</v>
      </c>
      <c r="E871" s="118" t="s">
        <v>338</v>
      </c>
      <c r="F871" s="123">
        <v>261.37650000000002</v>
      </c>
      <c r="G871" s="123">
        <v>79.931651376146789</v>
      </c>
      <c r="H871" s="118" t="s">
        <v>339</v>
      </c>
      <c r="I871" s="119"/>
      <c r="J871" s="119">
        <f t="shared" si="14"/>
        <v>44592</v>
      </c>
      <c r="K87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871" s="118" t="s">
        <v>321</v>
      </c>
      <c r="M871" s="118" t="s">
        <v>1122</v>
      </c>
      <c r="N871" s="118" t="s">
        <v>4</v>
      </c>
      <c r="O871" s="118"/>
    </row>
    <row r="872" spans="2:15" x14ac:dyDescent="0.25">
      <c r="B872" s="118" t="s">
        <v>73</v>
      </c>
      <c r="C872" s="118" t="s">
        <v>996</v>
      </c>
      <c r="D872" s="119">
        <v>44626</v>
      </c>
      <c r="E872" s="118" t="s">
        <v>338</v>
      </c>
      <c r="F872" s="123">
        <v>1302.8400000000001</v>
      </c>
      <c r="G872" s="123">
        <v>398.42201834862391</v>
      </c>
      <c r="H872" s="118" t="s">
        <v>339</v>
      </c>
      <c r="I872" s="119"/>
      <c r="J872" s="119">
        <f t="shared" si="14"/>
        <v>44592</v>
      </c>
      <c r="K87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872" s="118" t="s">
        <v>321</v>
      </c>
      <c r="M872" s="118" t="s">
        <v>1122</v>
      </c>
      <c r="N872" s="118" t="s">
        <v>4</v>
      </c>
      <c r="O872" s="118"/>
    </row>
    <row r="873" spans="2:15" x14ac:dyDescent="0.25">
      <c r="B873" s="118" t="s">
        <v>73</v>
      </c>
      <c r="C873" s="118" t="s">
        <v>411</v>
      </c>
      <c r="D873" s="119">
        <v>44626</v>
      </c>
      <c r="E873" s="118" t="s">
        <v>338</v>
      </c>
      <c r="F873" s="123">
        <v>390.08750000000003</v>
      </c>
      <c r="G873" s="123">
        <v>119.29281345565751</v>
      </c>
      <c r="H873" s="118" t="s">
        <v>339</v>
      </c>
      <c r="I873" s="119"/>
      <c r="J873" s="119">
        <f t="shared" si="14"/>
        <v>44592</v>
      </c>
      <c r="K87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873" s="118" t="s">
        <v>321</v>
      </c>
      <c r="M873" s="118" t="s">
        <v>1122</v>
      </c>
      <c r="N873" s="118" t="s">
        <v>4</v>
      </c>
      <c r="O873" s="118"/>
    </row>
    <row r="874" spans="2:15" x14ac:dyDescent="0.25">
      <c r="B874" s="118" t="s">
        <v>73</v>
      </c>
      <c r="C874" s="118" t="s">
        <v>505</v>
      </c>
      <c r="D874" s="119">
        <v>44693</v>
      </c>
      <c r="E874" s="118" t="s">
        <v>338</v>
      </c>
      <c r="F874" s="123">
        <v>366.09430000000003</v>
      </c>
      <c r="G874" s="123">
        <v>111.95544342507647</v>
      </c>
      <c r="H874" s="118" t="s">
        <v>339</v>
      </c>
      <c r="I874" s="119"/>
      <c r="J874" s="119">
        <f t="shared" si="14"/>
        <v>44592</v>
      </c>
      <c r="K87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74" s="118" t="s">
        <v>321</v>
      </c>
      <c r="M874" s="118" t="s">
        <v>1122</v>
      </c>
      <c r="N874" s="118" t="s">
        <v>4</v>
      </c>
      <c r="O874" s="118"/>
    </row>
    <row r="875" spans="2:15" x14ac:dyDescent="0.25">
      <c r="B875" s="118" t="s">
        <v>73</v>
      </c>
      <c r="C875" s="118" t="s">
        <v>412</v>
      </c>
      <c r="D875" s="119">
        <v>44723</v>
      </c>
      <c r="E875" s="118" t="s">
        <v>338</v>
      </c>
      <c r="F875" s="123">
        <v>108.9</v>
      </c>
      <c r="G875" s="123">
        <v>33.302752293577981</v>
      </c>
      <c r="H875" s="118" t="s">
        <v>339</v>
      </c>
      <c r="I875" s="119"/>
      <c r="J875" s="119">
        <f t="shared" si="14"/>
        <v>44592</v>
      </c>
      <c r="K87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75" s="118" t="s">
        <v>321</v>
      </c>
      <c r="M875" s="118" t="s">
        <v>1122</v>
      </c>
      <c r="N875" s="118" t="s">
        <v>4</v>
      </c>
      <c r="O875" s="118"/>
    </row>
    <row r="876" spans="2:15" x14ac:dyDescent="0.25">
      <c r="B876" s="118" t="s">
        <v>73</v>
      </c>
      <c r="C876" s="118" t="s">
        <v>507</v>
      </c>
      <c r="D876" s="119">
        <v>44693</v>
      </c>
      <c r="E876" s="118" t="s">
        <v>338</v>
      </c>
      <c r="F876" s="123">
        <v>235.41430000000003</v>
      </c>
      <c r="G876" s="123">
        <v>71.992140672782881</v>
      </c>
      <c r="H876" s="118" t="s">
        <v>339</v>
      </c>
      <c r="I876" s="119"/>
      <c r="J876" s="119">
        <f t="shared" si="14"/>
        <v>44592</v>
      </c>
      <c r="K87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76" s="118" t="s">
        <v>321</v>
      </c>
      <c r="M876" s="118" t="s">
        <v>1122</v>
      </c>
      <c r="N876" s="118" t="s">
        <v>4</v>
      </c>
      <c r="O876" s="118"/>
    </row>
    <row r="877" spans="2:15" x14ac:dyDescent="0.25">
      <c r="B877" s="118" t="s">
        <v>73</v>
      </c>
      <c r="C877" s="118" t="s">
        <v>337</v>
      </c>
      <c r="D877" s="119">
        <v>44633</v>
      </c>
      <c r="E877" s="118" t="s">
        <v>338</v>
      </c>
      <c r="F877" s="123">
        <v>1269.5375000000001</v>
      </c>
      <c r="G877" s="123">
        <v>388.23776758409792</v>
      </c>
      <c r="H877" s="118" t="s">
        <v>339</v>
      </c>
      <c r="I877" s="119"/>
      <c r="J877" s="119">
        <f t="shared" si="14"/>
        <v>44592</v>
      </c>
      <c r="K87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877" s="118" t="s">
        <v>321</v>
      </c>
      <c r="M877" s="118" t="s">
        <v>1122</v>
      </c>
      <c r="N877" s="118" t="s">
        <v>4</v>
      </c>
      <c r="O877" s="118"/>
    </row>
    <row r="878" spans="2:15" x14ac:dyDescent="0.25">
      <c r="B878" s="118" t="s">
        <v>73</v>
      </c>
      <c r="C878" s="118" t="s">
        <v>459</v>
      </c>
      <c r="D878" s="119">
        <v>44693</v>
      </c>
      <c r="E878" s="118" t="s">
        <v>338</v>
      </c>
      <c r="F878" s="123">
        <v>472.34000000000003</v>
      </c>
      <c r="G878" s="123">
        <v>144.44648318042815</v>
      </c>
      <c r="H878" s="118" t="s">
        <v>339</v>
      </c>
      <c r="I878" s="119"/>
      <c r="J878" s="119">
        <f t="shared" si="14"/>
        <v>44592</v>
      </c>
      <c r="K87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78" s="118" t="s">
        <v>321</v>
      </c>
      <c r="M878" s="118" t="s">
        <v>1122</v>
      </c>
      <c r="N878" s="118" t="s">
        <v>4</v>
      </c>
      <c r="O878" s="118"/>
    </row>
    <row r="879" spans="2:15" x14ac:dyDescent="0.25">
      <c r="B879" s="118" t="s">
        <v>73</v>
      </c>
      <c r="C879" s="118" t="s">
        <v>573</v>
      </c>
      <c r="D879" s="119">
        <v>44723</v>
      </c>
      <c r="E879" s="118" t="s">
        <v>338</v>
      </c>
      <c r="F879" s="123">
        <v>56.971200000000003</v>
      </c>
      <c r="G879" s="123">
        <v>17.422385321100919</v>
      </c>
      <c r="H879" s="118" t="s">
        <v>339</v>
      </c>
      <c r="I879" s="119"/>
      <c r="J879" s="119">
        <f t="shared" si="14"/>
        <v>44592</v>
      </c>
      <c r="K87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79" s="118" t="s">
        <v>321</v>
      </c>
      <c r="M879" s="118" t="s">
        <v>1122</v>
      </c>
      <c r="N879" s="118" t="s">
        <v>4</v>
      </c>
      <c r="O879" s="118"/>
    </row>
    <row r="880" spans="2:15" x14ac:dyDescent="0.25">
      <c r="B880" s="118" t="s">
        <v>73</v>
      </c>
      <c r="C880" s="118" t="s">
        <v>460</v>
      </c>
      <c r="D880" s="119">
        <v>44633</v>
      </c>
      <c r="E880" s="118" t="s">
        <v>338</v>
      </c>
      <c r="F880" s="123">
        <v>116.84200000000001</v>
      </c>
      <c r="G880" s="123">
        <v>35.731498470948019</v>
      </c>
      <c r="H880" s="118" t="s">
        <v>339</v>
      </c>
      <c r="I880" s="119"/>
      <c r="J880" s="119">
        <f t="shared" si="14"/>
        <v>44592</v>
      </c>
      <c r="K88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880" s="118" t="s">
        <v>321</v>
      </c>
      <c r="M880" s="118" t="s">
        <v>1122</v>
      </c>
      <c r="N880" s="118" t="s">
        <v>4</v>
      </c>
      <c r="O880" s="118"/>
    </row>
    <row r="881" spans="2:15" x14ac:dyDescent="0.25">
      <c r="B881" s="118" t="s">
        <v>73</v>
      </c>
      <c r="C881" s="118" t="s">
        <v>344</v>
      </c>
      <c r="D881" s="119">
        <v>44663</v>
      </c>
      <c r="E881" s="118" t="s">
        <v>338</v>
      </c>
      <c r="F881" s="123">
        <v>322.245</v>
      </c>
      <c r="G881" s="123">
        <v>98.545871559633028</v>
      </c>
      <c r="H881" s="118" t="s">
        <v>339</v>
      </c>
      <c r="I881" s="119"/>
      <c r="J881" s="119">
        <f t="shared" si="14"/>
        <v>44592</v>
      </c>
      <c r="K88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81" s="118" t="s">
        <v>321</v>
      </c>
      <c r="M881" s="118" t="s">
        <v>1122</v>
      </c>
      <c r="N881" s="118" t="s">
        <v>4</v>
      </c>
      <c r="O881" s="118"/>
    </row>
    <row r="882" spans="2:15" x14ac:dyDescent="0.25">
      <c r="B882" s="118" t="s">
        <v>73</v>
      </c>
      <c r="C882" s="118" t="s">
        <v>643</v>
      </c>
      <c r="D882" s="119">
        <v>44723</v>
      </c>
      <c r="E882" s="118" t="s">
        <v>338</v>
      </c>
      <c r="F882" s="123">
        <v>526.07500000000005</v>
      </c>
      <c r="G882" s="123">
        <v>160.87920489296638</v>
      </c>
      <c r="H882" s="118" t="s">
        <v>339</v>
      </c>
      <c r="I882" s="119"/>
      <c r="J882" s="119">
        <f t="shared" si="14"/>
        <v>44592</v>
      </c>
      <c r="K88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82" s="118" t="s">
        <v>321</v>
      </c>
      <c r="M882" s="118" t="s">
        <v>1122</v>
      </c>
      <c r="N882" s="118" t="s">
        <v>4</v>
      </c>
      <c r="O882" s="118"/>
    </row>
    <row r="883" spans="2:15" x14ac:dyDescent="0.25">
      <c r="B883" s="118" t="s">
        <v>73</v>
      </c>
      <c r="C883" s="118" t="s">
        <v>997</v>
      </c>
      <c r="D883" s="119">
        <v>44633</v>
      </c>
      <c r="E883" s="118" t="s">
        <v>338</v>
      </c>
      <c r="F883" s="123">
        <v>253.33000000000004</v>
      </c>
      <c r="G883" s="123">
        <v>77.470948012232427</v>
      </c>
      <c r="H883" s="118" t="s">
        <v>339</v>
      </c>
      <c r="I883" s="119"/>
      <c r="J883" s="119">
        <f t="shared" si="14"/>
        <v>44592</v>
      </c>
      <c r="K88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883" s="118" t="s">
        <v>321</v>
      </c>
      <c r="M883" s="118" t="s">
        <v>1122</v>
      </c>
      <c r="N883" s="118" t="s">
        <v>4</v>
      </c>
      <c r="O883" s="118"/>
    </row>
    <row r="884" spans="2:15" x14ac:dyDescent="0.25">
      <c r="B884" s="118" t="s">
        <v>73</v>
      </c>
      <c r="C884" s="118" t="s">
        <v>465</v>
      </c>
      <c r="D884" s="119">
        <v>44633</v>
      </c>
      <c r="E884" s="118" t="s">
        <v>338</v>
      </c>
      <c r="F884" s="123">
        <v>2688.3449999999998</v>
      </c>
      <c r="G884" s="123">
        <v>822.12385321100908</v>
      </c>
      <c r="H884" s="118" t="s">
        <v>339</v>
      </c>
      <c r="I884" s="119"/>
      <c r="J884" s="119">
        <f t="shared" si="14"/>
        <v>44592</v>
      </c>
      <c r="K88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884" s="118" t="s">
        <v>321</v>
      </c>
      <c r="M884" s="118" t="s">
        <v>1122</v>
      </c>
      <c r="N884" s="118" t="s">
        <v>4</v>
      </c>
      <c r="O884" s="118"/>
    </row>
    <row r="885" spans="2:15" x14ac:dyDescent="0.25">
      <c r="B885" s="118" t="s">
        <v>73</v>
      </c>
      <c r="C885" s="118" t="s">
        <v>417</v>
      </c>
      <c r="D885" s="119">
        <v>44693</v>
      </c>
      <c r="E885" s="118" t="s">
        <v>338</v>
      </c>
      <c r="F885" s="123">
        <v>324.95870000000002</v>
      </c>
      <c r="G885" s="123">
        <v>99.375749235474018</v>
      </c>
      <c r="H885" s="118" t="s">
        <v>339</v>
      </c>
      <c r="I885" s="119"/>
      <c r="J885" s="119">
        <f t="shared" si="14"/>
        <v>44592</v>
      </c>
      <c r="K88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85" s="118" t="s">
        <v>321</v>
      </c>
      <c r="M885" s="118" t="s">
        <v>1122</v>
      </c>
      <c r="N885" s="118" t="s">
        <v>4</v>
      </c>
      <c r="O885" s="118"/>
    </row>
    <row r="886" spans="2:15" x14ac:dyDescent="0.25">
      <c r="B886" s="118" t="s">
        <v>73</v>
      </c>
      <c r="C886" s="118" t="s">
        <v>998</v>
      </c>
      <c r="D886" s="119">
        <v>44723</v>
      </c>
      <c r="E886" s="118" t="s">
        <v>338</v>
      </c>
      <c r="F886" s="123">
        <v>11489.500000000002</v>
      </c>
      <c r="G886" s="123">
        <v>3513.6085626911322</v>
      </c>
      <c r="H886" s="118" t="s">
        <v>339</v>
      </c>
      <c r="I886" s="119"/>
      <c r="J886" s="119">
        <f t="shared" si="14"/>
        <v>44592</v>
      </c>
      <c r="K88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86" s="118" t="s">
        <v>321</v>
      </c>
      <c r="M886" s="118" t="s">
        <v>1122</v>
      </c>
      <c r="N886" s="118" t="s">
        <v>4</v>
      </c>
      <c r="O886" s="118"/>
    </row>
    <row r="887" spans="2:15" x14ac:dyDescent="0.25">
      <c r="B887" s="118" t="s">
        <v>73</v>
      </c>
      <c r="C887" s="118" t="s">
        <v>679</v>
      </c>
      <c r="D887" s="119">
        <v>44633</v>
      </c>
      <c r="E887" s="118" t="s">
        <v>338</v>
      </c>
      <c r="F887" s="123">
        <v>779.90000000000009</v>
      </c>
      <c r="G887" s="123">
        <v>238.5015290519878</v>
      </c>
      <c r="H887" s="118" t="s">
        <v>339</v>
      </c>
      <c r="I887" s="119"/>
      <c r="J887" s="119">
        <f t="shared" si="14"/>
        <v>44592</v>
      </c>
      <c r="K88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887" s="118" t="s">
        <v>321</v>
      </c>
      <c r="M887" s="118" t="s">
        <v>1122</v>
      </c>
      <c r="N887" s="118" t="s">
        <v>4</v>
      </c>
      <c r="O887" s="118"/>
    </row>
    <row r="888" spans="2:15" x14ac:dyDescent="0.25">
      <c r="B888" s="118" t="s">
        <v>73</v>
      </c>
      <c r="C888" s="118" t="s">
        <v>999</v>
      </c>
      <c r="D888" s="119">
        <v>44633</v>
      </c>
      <c r="E888" s="118" t="s">
        <v>338</v>
      </c>
      <c r="F888" s="123">
        <v>1480.6000000000001</v>
      </c>
      <c r="G888" s="123">
        <v>452.78287461773704</v>
      </c>
      <c r="H888" s="118" t="s">
        <v>339</v>
      </c>
      <c r="I888" s="119"/>
      <c r="J888" s="119">
        <f t="shared" si="14"/>
        <v>44592</v>
      </c>
      <c r="K88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888" s="118" t="s">
        <v>321</v>
      </c>
      <c r="M888" s="118" t="s">
        <v>1122</v>
      </c>
      <c r="N888" s="118" t="s">
        <v>4</v>
      </c>
      <c r="O888" s="118"/>
    </row>
    <row r="889" spans="2:15" x14ac:dyDescent="0.25">
      <c r="B889" s="118" t="s">
        <v>73</v>
      </c>
      <c r="C889" s="118" t="s">
        <v>419</v>
      </c>
      <c r="D889" s="119">
        <v>44693</v>
      </c>
      <c r="E889" s="118" t="s">
        <v>338</v>
      </c>
      <c r="F889" s="123">
        <v>241.45000000000002</v>
      </c>
      <c r="G889" s="123">
        <v>73.837920489296636</v>
      </c>
      <c r="H889" s="118" t="s">
        <v>339</v>
      </c>
      <c r="I889" s="119"/>
      <c r="J889" s="119">
        <f t="shared" si="14"/>
        <v>44592</v>
      </c>
      <c r="K88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89" s="118" t="s">
        <v>321</v>
      </c>
      <c r="M889" s="118" t="s">
        <v>1122</v>
      </c>
      <c r="N889" s="118" t="s">
        <v>4</v>
      </c>
      <c r="O889" s="118"/>
    </row>
    <row r="890" spans="2:15" x14ac:dyDescent="0.25">
      <c r="B890" s="118" t="s">
        <v>73</v>
      </c>
      <c r="C890" s="118" t="s">
        <v>347</v>
      </c>
      <c r="D890" s="119">
        <v>44693</v>
      </c>
      <c r="E890" s="118" t="s">
        <v>338</v>
      </c>
      <c r="F890" s="123">
        <v>661.48500000000013</v>
      </c>
      <c r="G890" s="123">
        <v>202.2889908256881</v>
      </c>
      <c r="H890" s="118" t="s">
        <v>339</v>
      </c>
      <c r="I890" s="119"/>
      <c r="J890" s="119">
        <f t="shared" si="14"/>
        <v>44592</v>
      </c>
      <c r="K89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90" s="118" t="s">
        <v>321</v>
      </c>
      <c r="M890" s="118" t="s">
        <v>1122</v>
      </c>
      <c r="N890" s="118" t="s">
        <v>4</v>
      </c>
      <c r="O890" s="118"/>
    </row>
    <row r="891" spans="2:15" x14ac:dyDescent="0.25">
      <c r="B891" s="118" t="s">
        <v>73</v>
      </c>
      <c r="C891" s="118" t="s">
        <v>680</v>
      </c>
      <c r="D891" s="119">
        <v>44693</v>
      </c>
      <c r="E891" s="118" t="s">
        <v>338</v>
      </c>
      <c r="F891" s="123">
        <v>840.40000000000009</v>
      </c>
      <c r="G891" s="123">
        <v>257.00305810397555</v>
      </c>
      <c r="H891" s="118" t="s">
        <v>339</v>
      </c>
      <c r="I891" s="119"/>
      <c r="J891" s="119">
        <f t="shared" si="14"/>
        <v>44592</v>
      </c>
      <c r="K89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91" s="118" t="s">
        <v>321</v>
      </c>
      <c r="M891" s="118" t="s">
        <v>1122</v>
      </c>
      <c r="N891" s="118" t="s">
        <v>4</v>
      </c>
      <c r="O891" s="118"/>
    </row>
    <row r="892" spans="2:15" x14ac:dyDescent="0.25">
      <c r="B892" s="118" t="s">
        <v>73</v>
      </c>
      <c r="C892" s="118" t="s">
        <v>348</v>
      </c>
      <c r="D892" s="119">
        <v>44663</v>
      </c>
      <c r="E892" s="118" t="s">
        <v>338</v>
      </c>
      <c r="F892" s="123">
        <v>349.55250000000001</v>
      </c>
      <c r="G892" s="123">
        <v>106.89678899082568</v>
      </c>
      <c r="H892" s="118" t="s">
        <v>339</v>
      </c>
      <c r="I892" s="119"/>
      <c r="J892" s="119">
        <f t="shared" si="14"/>
        <v>44592</v>
      </c>
      <c r="K89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92" s="118" t="s">
        <v>321</v>
      </c>
      <c r="M892" s="118" t="s">
        <v>1122</v>
      </c>
      <c r="N892" s="118" t="s">
        <v>4</v>
      </c>
      <c r="O892" s="118"/>
    </row>
    <row r="893" spans="2:15" x14ac:dyDescent="0.25">
      <c r="B893" s="118" t="s">
        <v>73</v>
      </c>
      <c r="C893" s="118" t="s">
        <v>351</v>
      </c>
      <c r="D893" s="119">
        <v>44633</v>
      </c>
      <c r="E893" s="118" t="s">
        <v>338</v>
      </c>
      <c r="F893" s="123">
        <v>834.95500000000004</v>
      </c>
      <c r="G893" s="123">
        <v>255.33792048929664</v>
      </c>
      <c r="H893" s="118" t="s">
        <v>339</v>
      </c>
      <c r="I893" s="119"/>
      <c r="J893" s="119">
        <f t="shared" si="14"/>
        <v>44592</v>
      </c>
      <c r="K89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893" s="118" t="s">
        <v>321</v>
      </c>
      <c r="M893" s="118" t="s">
        <v>1122</v>
      </c>
      <c r="N893" s="118" t="s">
        <v>4</v>
      </c>
      <c r="O893" s="118"/>
    </row>
    <row r="894" spans="2:15" x14ac:dyDescent="0.25">
      <c r="B894" s="118" t="s">
        <v>73</v>
      </c>
      <c r="C894" s="118" t="s">
        <v>1000</v>
      </c>
      <c r="D894" s="119">
        <v>44633</v>
      </c>
      <c r="E894" s="118" t="s">
        <v>338</v>
      </c>
      <c r="F894" s="123">
        <v>823.96930000000009</v>
      </c>
      <c r="G894" s="123">
        <v>251.978379204893</v>
      </c>
      <c r="H894" s="118" t="s">
        <v>339</v>
      </c>
      <c r="I894" s="119"/>
      <c r="J894" s="119">
        <f t="shared" si="14"/>
        <v>44592</v>
      </c>
      <c r="K89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894" s="118" t="s">
        <v>321</v>
      </c>
      <c r="M894" s="118" t="s">
        <v>1122</v>
      </c>
      <c r="N894" s="118" t="s">
        <v>4</v>
      </c>
      <c r="O894" s="118"/>
    </row>
    <row r="895" spans="2:15" x14ac:dyDescent="0.25">
      <c r="B895" s="118" t="s">
        <v>73</v>
      </c>
      <c r="C895" s="118" t="s">
        <v>987</v>
      </c>
      <c r="D895" s="119">
        <v>44693</v>
      </c>
      <c r="E895" s="118" t="s">
        <v>338</v>
      </c>
      <c r="F895" s="123">
        <v>152.9</v>
      </c>
      <c r="G895" s="123">
        <v>46.75840978593272</v>
      </c>
      <c r="H895" s="118" t="s">
        <v>339</v>
      </c>
      <c r="I895" s="119"/>
      <c r="J895" s="119">
        <f t="shared" si="14"/>
        <v>44592</v>
      </c>
      <c r="K89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95" s="118" t="s">
        <v>321</v>
      </c>
      <c r="M895" s="118" t="s">
        <v>1122</v>
      </c>
      <c r="N895" s="118" t="s">
        <v>4</v>
      </c>
      <c r="O895" s="118"/>
    </row>
    <row r="896" spans="2:15" x14ac:dyDescent="0.25">
      <c r="B896" s="118" t="s">
        <v>73</v>
      </c>
      <c r="C896" s="118" t="s">
        <v>478</v>
      </c>
      <c r="D896" s="119">
        <v>44633</v>
      </c>
      <c r="E896" s="118" t="s">
        <v>338</v>
      </c>
      <c r="F896" s="123">
        <v>162.42160000000001</v>
      </c>
      <c r="G896" s="123">
        <v>49.670214067278287</v>
      </c>
      <c r="H896" s="118" t="s">
        <v>339</v>
      </c>
      <c r="I896" s="119"/>
      <c r="J896" s="119">
        <f t="shared" si="14"/>
        <v>44592</v>
      </c>
      <c r="K89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896" s="118" t="s">
        <v>321</v>
      </c>
      <c r="M896" s="118" t="s">
        <v>1122</v>
      </c>
      <c r="N896" s="118" t="s">
        <v>4</v>
      </c>
      <c r="O896" s="118"/>
    </row>
    <row r="897" spans="2:15" x14ac:dyDescent="0.25">
      <c r="B897" s="118" t="s">
        <v>73</v>
      </c>
      <c r="C897" s="118" t="s">
        <v>353</v>
      </c>
      <c r="D897" s="119">
        <v>44723</v>
      </c>
      <c r="E897" s="118" t="s">
        <v>338</v>
      </c>
      <c r="F897" s="123">
        <v>3712.5000000000005</v>
      </c>
      <c r="G897" s="123">
        <v>1135.3211009174313</v>
      </c>
      <c r="H897" s="118" t="s">
        <v>339</v>
      </c>
      <c r="I897" s="119"/>
      <c r="J897" s="119">
        <f t="shared" si="14"/>
        <v>44592</v>
      </c>
      <c r="K89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97" s="118" t="s">
        <v>321</v>
      </c>
      <c r="M897" s="118" t="s">
        <v>1122</v>
      </c>
      <c r="N897" s="118" t="s">
        <v>4</v>
      </c>
      <c r="O897" s="118"/>
    </row>
    <row r="898" spans="2:15" x14ac:dyDescent="0.25">
      <c r="B898" s="118" t="s">
        <v>73</v>
      </c>
      <c r="C898" s="118" t="s">
        <v>471</v>
      </c>
      <c r="D898" s="119">
        <v>44633</v>
      </c>
      <c r="E898" s="118" t="s">
        <v>338</v>
      </c>
      <c r="F898" s="123">
        <v>184.25000000000003</v>
      </c>
      <c r="G898" s="123">
        <v>56.345565749235483</v>
      </c>
      <c r="H898" s="118" t="s">
        <v>339</v>
      </c>
      <c r="I898" s="119"/>
      <c r="J898" s="119">
        <f t="shared" si="14"/>
        <v>44592</v>
      </c>
      <c r="K89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898" s="118" t="s">
        <v>321</v>
      </c>
      <c r="M898" s="118" t="s">
        <v>1122</v>
      </c>
      <c r="N898" s="118" t="s">
        <v>4</v>
      </c>
      <c r="O898" s="118"/>
    </row>
    <row r="899" spans="2:15" x14ac:dyDescent="0.25">
      <c r="B899" s="118" t="s">
        <v>73</v>
      </c>
      <c r="C899" s="118" t="s">
        <v>1001</v>
      </c>
      <c r="D899" s="119">
        <v>44693</v>
      </c>
      <c r="E899" s="118" t="s">
        <v>338</v>
      </c>
      <c r="F899" s="123">
        <v>3234.0000000000005</v>
      </c>
      <c r="G899" s="123">
        <v>988.99082568807353</v>
      </c>
      <c r="H899" s="118" t="s">
        <v>339</v>
      </c>
      <c r="I899" s="119"/>
      <c r="J899" s="119">
        <f t="shared" si="14"/>
        <v>44592</v>
      </c>
      <c r="K89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899" s="118" t="s">
        <v>321</v>
      </c>
      <c r="M899" s="118" t="s">
        <v>1122</v>
      </c>
      <c r="N899" s="118" t="s">
        <v>4</v>
      </c>
      <c r="O899" s="118"/>
    </row>
    <row r="900" spans="2:15" x14ac:dyDescent="0.25">
      <c r="B900" s="118" t="s">
        <v>73</v>
      </c>
      <c r="C900" s="118" t="s">
        <v>1002</v>
      </c>
      <c r="D900" s="119">
        <v>44693</v>
      </c>
      <c r="E900" s="118" t="s">
        <v>338</v>
      </c>
      <c r="F900" s="123">
        <v>269.5</v>
      </c>
      <c r="G900" s="123">
        <v>82.415902140672785</v>
      </c>
      <c r="H900" s="118" t="s">
        <v>339</v>
      </c>
      <c r="I900" s="119"/>
      <c r="J900" s="119">
        <f t="shared" si="14"/>
        <v>44592</v>
      </c>
      <c r="K90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00" s="118" t="s">
        <v>321</v>
      </c>
      <c r="M900" s="118" t="s">
        <v>1122</v>
      </c>
      <c r="N900" s="118" t="s">
        <v>4</v>
      </c>
      <c r="O900" s="118"/>
    </row>
    <row r="901" spans="2:15" x14ac:dyDescent="0.25">
      <c r="B901" s="118" t="s">
        <v>73</v>
      </c>
      <c r="C901" s="118" t="s">
        <v>1003</v>
      </c>
      <c r="D901" s="119">
        <v>44693</v>
      </c>
      <c r="E901" s="118" t="s">
        <v>338</v>
      </c>
      <c r="F901" s="123">
        <v>259.39429999999999</v>
      </c>
      <c r="G901" s="123">
        <v>79.32547400611621</v>
      </c>
      <c r="H901" s="118" t="s">
        <v>339</v>
      </c>
      <c r="I901" s="119"/>
      <c r="J901" s="119">
        <f t="shared" si="14"/>
        <v>44592</v>
      </c>
      <c r="K90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01" s="118" t="s">
        <v>321</v>
      </c>
      <c r="M901" s="118" t="s">
        <v>1122</v>
      </c>
      <c r="N901" s="118" t="s">
        <v>4</v>
      </c>
      <c r="O901" s="118"/>
    </row>
    <row r="902" spans="2:15" x14ac:dyDescent="0.25">
      <c r="B902" s="118" t="s">
        <v>73</v>
      </c>
      <c r="C902" s="118" t="s">
        <v>356</v>
      </c>
      <c r="D902" s="119">
        <v>44663</v>
      </c>
      <c r="E902" s="118" t="s">
        <v>338</v>
      </c>
      <c r="F902" s="123">
        <v>834.95500000000004</v>
      </c>
      <c r="G902" s="123">
        <v>255.33792048929664</v>
      </c>
      <c r="H902" s="118" t="s">
        <v>339</v>
      </c>
      <c r="I902" s="119"/>
      <c r="J902" s="119">
        <f t="shared" si="14"/>
        <v>44592</v>
      </c>
      <c r="K90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02" s="118" t="s">
        <v>321</v>
      </c>
      <c r="M902" s="118" t="s">
        <v>1122</v>
      </c>
      <c r="N902" s="118" t="s">
        <v>4</v>
      </c>
      <c r="O902" s="118"/>
    </row>
    <row r="903" spans="2:15" x14ac:dyDescent="0.25">
      <c r="B903" s="118" t="s">
        <v>73</v>
      </c>
      <c r="C903" s="118" t="s">
        <v>1004</v>
      </c>
      <c r="D903" s="119">
        <v>44693</v>
      </c>
      <c r="E903" s="118" t="s">
        <v>338</v>
      </c>
      <c r="F903" s="123">
        <v>1812.9375000000002</v>
      </c>
      <c r="G903" s="123">
        <v>554.415137614679</v>
      </c>
      <c r="H903" s="118" t="s">
        <v>339</v>
      </c>
      <c r="I903" s="119"/>
      <c r="J903" s="119">
        <f t="shared" si="14"/>
        <v>44592</v>
      </c>
      <c r="K90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03" s="118" t="s">
        <v>321</v>
      </c>
      <c r="M903" s="118" t="s">
        <v>1122</v>
      </c>
      <c r="N903" s="118" t="s">
        <v>4</v>
      </c>
      <c r="O903" s="118"/>
    </row>
    <row r="904" spans="2:15" x14ac:dyDescent="0.25">
      <c r="B904" s="118" t="s">
        <v>73</v>
      </c>
      <c r="C904" s="118" t="s">
        <v>1005</v>
      </c>
      <c r="D904" s="119">
        <v>44678</v>
      </c>
      <c r="E904" s="118" t="s">
        <v>338</v>
      </c>
      <c r="F904" s="123">
        <v>327.42160000000001</v>
      </c>
      <c r="G904" s="123">
        <v>100.12892966360856</v>
      </c>
      <c r="H904" s="118" t="s">
        <v>339</v>
      </c>
      <c r="I904" s="119"/>
      <c r="J904" s="119">
        <f t="shared" si="14"/>
        <v>44592</v>
      </c>
      <c r="K90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04" s="118" t="s">
        <v>321</v>
      </c>
      <c r="M904" s="118" t="s">
        <v>1122</v>
      </c>
      <c r="N904" s="118" t="s">
        <v>4</v>
      </c>
      <c r="O904" s="118"/>
    </row>
    <row r="905" spans="2:15" x14ac:dyDescent="0.25">
      <c r="B905" s="118" t="s">
        <v>73</v>
      </c>
      <c r="C905" s="118" t="s">
        <v>1006</v>
      </c>
      <c r="D905" s="119">
        <v>44633</v>
      </c>
      <c r="E905" s="118" t="s">
        <v>338</v>
      </c>
      <c r="F905" s="123">
        <v>413.6</v>
      </c>
      <c r="G905" s="123">
        <v>126.48318042813456</v>
      </c>
      <c r="H905" s="118" t="s">
        <v>339</v>
      </c>
      <c r="I905" s="119"/>
      <c r="J905" s="119">
        <f t="shared" si="14"/>
        <v>44592</v>
      </c>
      <c r="K90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905" s="118" t="s">
        <v>321</v>
      </c>
      <c r="M905" s="118" t="s">
        <v>1122</v>
      </c>
      <c r="N905" s="118" t="s">
        <v>4</v>
      </c>
      <c r="O905" s="118"/>
    </row>
    <row r="906" spans="2:15" x14ac:dyDescent="0.25">
      <c r="B906" s="118" t="s">
        <v>73</v>
      </c>
      <c r="C906" s="118" t="s">
        <v>476</v>
      </c>
      <c r="D906" s="119">
        <v>44723</v>
      </c>
      <c r="E906" s="118" t="s">
        <v>338</v>
      </c>
      <c r="F906" s="123">
        <v>219.71950000000001</v>
      </c>
      <c r="G906" s="123">
        <v>67.192507645259937</v>
      </c>
      <c r="H906" s="118" t="s">
        <v>339</v>
      </c>
      <c r="I906" s="119"/>
      <c r="J906" s="119">
        <f t="shared" si="14"/>
        <v>44592</v>
      </c>
      <c r="K90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06" s="118" t="s">
        <v>321</v>
      </c>
      <c r="M906" s="118" t="s">
        <v>1122</v>
      </c>
      <c r="N906" s="118" t="s">
        <v>4</v>
      </c>
      <c r="O906" s="118"/>
    </row>
    <row r="907" spans="2:15" x14ac:dyDescent="0.25">
      <c r="B907" s="118" t="s">
        <v>73</v>
      </c>
      <c r="C907" s="118" t="s">
        <v>363</v>
      </c>
      <c r="D907" s="119">
        <v>44633</v>
      </c>
      <c r="E907" s="118" t="s">
        <v>338</v>
      </c>
      <c r="F907" s="123">
        <v>6021.9500000000007</v>
      </c>
      <c r="G907" s="123">
        <v>1841.5749235474009</v>
      </c>
      <c r="H907" s="118" t="s">
        <v>339</v>
      </c>
      <c r="I907" s="119"/>
      <c r="J907" s="119">
        <f t="shared" si="14"/>
        <v>44592</v>
      </c>
      <c r="K90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907" s="118" t="s">
        <v>321</v>
      </c>
      <c r="M907" s="118" t="s">
        <v>1122</v>
      </c>
      <c r="N907" s="118" t="s">
        <v>4</v>
      </c>
      <c r="O907" s="118"/>
    </row>
    <row r="908" spans="2:15" x14ac:dyDescent="0.25">
      <c r="B908" s="118" t="s">
        <v>73</v>
      </c>
      <c r="C908" s="118" t="s">
        <v>364</v>
      </c>
      <c r="D908" s="119">
        <v>44633</v>
      </c>
      <c r="E908" s="118" t="s">
        <v>338</v>
      </c>
      <c r="F908" s="123">
        <v>3819.2000000000003</v>
      </c>
      <c r="G908" s="123">
        <v>1167.9510703363915</v>
      </c>
      <c r="H908" s="118" t="s">
        <v>339</v>
      </c>
      <c r="I908" s="119"/>
      <c r="J908" s="119">
        <f t="shared" ref="J908:J971" si="15">$J$1</f>
        <v>44592</v>
      </c>
      <c r="K90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908" s="118" t="s">
        <v>321</v>
      </c>
      <c r="M908" s="118" t="s">
        <v>1122</v>
      </c>
      <c r="N908" s="118" t="s">
        <v>4</v>
      </c>
      <c r="O908" s="118"/>
    </row>
    <row r="909" spans="2:15" x14ac:dyDescent="0.25">
      <c r="B909" s="118" t="s">
        <v>73</v>
      </c>
      <c r="C909" s="118" t="s">
        <v>365</v>
      </c>
      <c r="D909" s="119">
        <v>44633</v>
      </c>
      <c r="E909" s="118" t="s">
        <v>338</v>
      </c>
      <c r="F909" s="123">
        <v>858.45870000000014</v>
      </c>
      <c r="G909" s="123">
        <v>262.52559633027528</v>
      </c>
      <c r="H909" s="118" t="s">
        <v>339</v>
      </c>
      <c r="I909" s="119"/>
      <c r="J909" s="119">
        <f t="shared" si="15"/>
        <v>44592</v>
      </c>
      <c r="K90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909" s="118" t="s">
        <v>321</v>
      </c>
      <c r="M909" s="118" t="s">
        <v>1122</v>
      </c>
      <c r="N909" s="118" t="s">
        <v>4</v>
      </c>
      <c r="O909" s="118"/>
    </row>
    <row r="910" spans="2:15" x14ac:dyDescent="0.25">
      <c r="B910" s="118" t="s">
        <v>73</v>
      </c>
      <c r="C910" s="118" t="s">
        <v>479</v>
      </c>
      <c r="D910" s="119">
        <v>44723</v>
      </c>
      <c r="E910" s="118" t="s">
        <v>338</v>
      </c>
      <c r="F910" s="123">
        <v>88.275000000000006</v>
      </c>
      <c r="G910" s="123">
        <v>26.9954128440367</v>
      </c>
      <c r="H910" s="118" t="s">
        <v>339</v>
      </c>
      <c r="I910" s="119"/>
      <c r="J910" s="119">
        <f t="shared" si="15"/>
        <v>44592</v>
      </c>
      <c r="K91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10" s="118" t="s">
        <v>321</v>
      </c>
      <c r="M910" s="118" t="s">
        <v>1122</v>
      </c>
      <c r="N910" s="118" t="s">
        <v>4</v>
      </c>
      <c r="O910" s="118"/>
    </row>
    <row r="911" spans="2:15" x14ac:dyDescent="0.25">
      <c r="B911" s="118" t="s">
        <v>73</v>
      </c>
      <c r="C911" s="118" t="s">
        <v>703</v>
      </c>
      <c r="D911" s="119">
        <v>44633</v>
      </c>
      <c r="E911" s="118" t="s">
        <v>338</v>
      </c>
      <c r="F911" s="123">
        <v>73.5625</v>
      </c>
      <c r="G911" s="123">
        <v>22.49617737003058</v>
      </c>
      <c r="H911" s="118" t="s">
        <v>339</v>
      </c>
      <c r="I911" s="119"/>
      <c r="J911" s="119">
        <f t="shared" si="15"/>
        <v>44592</v>
      </c>
      <c r="K91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911" s="118" t="s">
        <v>321</v>
      </c>
      <c r="M911" s="118" t="s">
        <v>1122</v>
      </c>
      <c r="N911" s="118" t="s">
        <v>4</v>
      </c>
      <c r="O911" s="118"/>
    </row>
    <row r="912" spans="2:15" x14ac:dyDescent="0.25">
      <c r="B912" s="118" t="s">
        <v>73</v>
      </c>
      <c r="C912" s="118" t="s">
        <v>1007</v>
      </c>
      <c r="D912" s="119">
        <v>44723</v>
      </c>
      <c r="E912" s="118" t="s">
        <v>338</v>
      </c>
      <c r="F912" s="123">
        <v>852.53300000000002</v>
      </c>
      <c r="G912" s="123">
        <v>260.71345565749237</v>
      </c>
      <c r="H912" s="118" t="s">
        <v>339</v>
      </c>
      <c r="I912" s="119"/>
      <c r="J912" s="119">
        <f t="shared" si="15"/>
        <v>44592</v>
      </c>
      <c r="K91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12" s="118" t="s">
        <v>321</v>
      </c>
      <c r="M912" s="118" t="s">
        <v>1122</v>
      </c>
      <c r="N912" s="118" t="s">
        <v>4</v>
      </c>
      <c r="O912" s="118"/>
    </row>
    <row r="913" spans="2:15" x14ac:dyDescent="0.25">
      <c r="B913" s="118" t="s">
        <v>73</v>
      </c>
      <c r="C913" s="118" t="s">
        <v>368</v>
      </c>
      <c r="D913" s="119">
        <v>44663</v>
      </c>
      <c r="E913" s="118" t="s">
        <v>338</v>
      </c>
      <c r="F913" s="123">
        <v>330.74250000000006</v>
      </c>
      <c r="G913" s="123">
        <v>101.14449541284405</v>
      </c>
      <c r="H913" s="118" t="s">
        <v>339</v>
      </c>
      <c r="I913" s="119"/>
      <c r="J913" s="119">
        <f t="shared" si="15"/>
        <v>44592</v>
      </c>
      <c r="K91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13" s="118" t="s">
        <v>321</v>
      </c>
      <c r="M913" s="118" t="s">
        <v>1122</v>
      </c>
      <c r="N913" s="118" t="s">
        <v>4</v>
      </c>
      <c r="O913" s="118"/>
    </row>
    <row r="914" spans="2:15" x14ac:dyDescent="0.25">
      <c r="B914" s="118" t="s">
        <v>73</v>
      </c>
      <c r="C914" s="118" t="s">
        <v>729</v>
      </c>
      <c r="D914" s="119">
        <v>44753</v>
      </c>
      <c r="E914" s="118" t="s">
        <v>338</v>
      </c>
      <c r="F914" s="123">
        <v>112.29130000000001</v>
      </c>
      <c r="G914" s="123">
        <v>34.339847094801222</v>
      </c>
      <c r="H914" s="118" t="s">
        <v>339</v>
      </c>
      <c r="I914" s="119"/>
      <c r="J914" s="119">
        <f t="shared" si="15"/>
        <v>44592</v>
      </c>
      <c r="K91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14" s="118" t="s">
        <v>321</v>
      </c>
      <c r="M914" s="118" t="s">
        <v>1122</v>
      </c>
      <c r="N914" s="118" t="s">
        <v>4</v>
      </c>
      <c r="O914" s="118"/>
    </row>
    <row r="915" spans="2:15" x14ac:dyDescent="0.25">
      <c r="B915" s="118" t="s">
        <v>73</v>
      </c>
      <c r="C915" s="118" t="s">
        <v>371</v>
      </c>
      <c r="D915" s="119">
        <v>44633</v>
      </c>
      <c r="E915" s="118" t="s">
        <v>338</v>
      </c>
      <c r="F915" s="123">
        <v>164.58750000000001</v>
      </c>
      <c r="G915" s="123">
        <v>50.332568807339449</v>
      </c>
      <c r="H915" s="118" t="s">
        <v>339</v>
      </c>
      <c r="I915" s="119"/>
      <c r="J915" s="119">
        <f t="shared" si="15"/>
        <v>44592</v>
      </c>
      <c r="K91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915" s="118" t="s">
        <v>321</v>
      </c>
      <c r="M915" s="118" t="s">
        <v>1122</v>
      </c>
      <c r="N915" s="118" t="s">
        <v>4</v>
      </c>
      <c r="O915" s="118"/>
    </row>
    <row r="916" spans="2:15" x14ac:dyDescent="0.25">
      <c r="B916" s="118" t="s">
        <v>73</v>
      </c>
      <c r="C916" s="118" t="s">
        <v>763</v>
      </c>
      <c r="D916" s="119">
        <v>44723</v>
      </c>
      <c r="E916" s="118" t="s">
        <v>338</v>
      </c>
      <c r="F916" s="123">
        <v>564.85</v>
      </c>
      <c r="G916" s="123">
        <v>172.73700305810399</v>
      </c>
      <c r="H916" s="118" t="s">
        <v>339</v>
      </c>
      <c r="I916" s="119"/>
      <c r="J916" s="119">
        <f t="shared" si="15"/>
        <v>44592</v>
      </c>
      <c r="K91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16" s="118" t="s">
        <v>321</v>
      </c>
      <c r="M916" s="118" t="s">
        <v>1122</v>
      </c>
      <c r="N916" s="118" t="s">
        <v>4</v>
      </c>
      <c r="O916" s="118"/>
    </row>
    <row r="917" spans="2:15" x14ac:dyDescent="0.25">
      <c r="B917" s="118" t="s">
        <v>73</v>
      </c>
      <c r="C917" s="118" t="s">
        <v>1008</v>
      </c>
      <c r="D917" s="119">
        <v>44723</v>
      </c>
      <c r="E917" s="118" t="s">
        <v>338</v>
      </c>
      <c r="F917" s="123">
        <v>495.62150000000003</v>
      </c>
      <c r="G917" s="123">
        <v>151.56620795107034</v>
      </c>
      <c r="H917" s="118" t="s">
        <v>339</v>
      </c>
      <c r="I917" s="119"/>
      <c r="J917" s="119">
        <f t="shared" si="15"/>
        <v>44592</v>
      </c>
      <c r="K91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17" s="118" t="s">
        <v>321</v>
      </c>
      <c r="M917" s="118" t="s">
        <v>1122</v>
      </c>
      <c r="N917" s="118" t="s">
        <v>4</v>
      </c>
      <c r="O917" s="118"/>
    </row>
    <row r="918" spans="2:15" x14ac:dyDescent="0.25">
      <c r="B918" s="118" t="s">
        <v>73</v>
      </c>
      <c r="C918" s="118" t="s">
        <v>376</v>
      </c>
      <c r="D918" s="119">
        <v>44633</v>
      </c>
      <c r="E918" s="118" t="s">
        <v>338</v>
      </c>
      <c r="F918" s="123">
        <v>285.12880000000007</v>
      </c>
      <c r="G918" s="123">
        <v>87.195351681957206</v>
      </c>
      <c r="H918" s="118" t="s">
        <v>339</v>
      </c>
      <c r="I918" s="119"/>
      <c r="J918" s="119">
        <f t="shared" si="15"/>
        <v>44592</v>
      </c>
      <c r="K91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918" s="118" t="s">
        <v>321</v>
      </c>
      <c r="M918" s="118" t="s">
        <v>1122</v>
      </c>
      <c r="N918" s="118" t="s">
        <v>4</v>
      </c>
      <c r="O918" s="118"/>
    </row>
    <row r="919" spans="2:15" x14ac:dyDescent="0.25">
      <c r="B919" s="118" t="s">
        <v>73</v>
      </c>
      <c r="C919" s="118" t="s">
        <v>377</v>
      </c>
      <c r="D919" s="119">
        <v>44663</v>
      </c>
      <c r="E919" s="118" t="s">
        <v>338</v>
      </c>
      <c r="F919" s="123">
        <v>83.09620000000001</v>
      </c>
      <c r="G919" s="123">
        <v>25.411681957186548</v>
      </c>
      <c r="H919" s="118" t="s">
        <v>339</v>
      </c>
      <c r="I919" s="119"/>
      <c r="J919" s="119">
        <f t="shared" si="15"/>
        <v>44592</v>
      </c>
      <c r="K91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19" s="118" t="s">
        <v>321</v>
      </c>
      <c r="M919" s="118" t="s">
        <v>1122</v>
      </c>
      <c r="N919" s="118" t="s">
        <v>4</v>
      </c>
      <c r="O919" s="118"/>
    </row>
    <row r="920" spans="2:15" x14ac:dyDescent="0.25">
      <c r="B920" s="118" t="s">
        <v>73</v>
      </c>
      <c r="C920" s="118" t="s">
        <v>805</v>
      </c>
      <c r="D920" s="119">
        <v>44633</v>
      </c>
      <c r="E920" s="118" t="s">
        <v>338</v>
      </c>
      <c r="F920" s="123">
        <v>1761.8920000000003</v>
      </c>
      <c r="G920" s="123">
        <v>538.80489296636097</v>
      </c>
      <c r="H920" s="118" t="s">
        <v>339</v>
      </c>
      <c r="I920" s="119"/>
      <c r="J920" s="119">
        <f t="shared" si="15"/>
        <v>44592</v>
      </c>
      <c r="K92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920" s="118" t="s">
        <v>321</v>
      </c>
      <c r="M920" s="118" t="s">
        <v>1122</v>
      </c>
      <c r="N920" s="118" t="s">
        <v>4</v>
      </c>
      <c r="O920" s="118"/>
    </row>
    <row r="921" spans="2:15" x14ac:dyDescent="0.25">
      <c r="B921" s="118" t="s">
        <v>73</v>
      </c>
      <c r="C921" s="118" t="s">
        <v>808</v>
      </c>
      <c r="D921" s="119">
        <v>44723</v>
      </c>
      <c r="E921" s="118" t="s">
        <v>338</v>
      </c>
      <c r="F921" s="123">
        <v>256.3913</v>
      </c>
      <c r="G921" s="123">
        <v>78.40712538226299</v>
      </c>
      <c r="H921" s="118" t="s">
        <v>339</v>
      </c>
      <c r="I921" s="119"/>
      <c r="J921" s="119">
        <f t="shared" si="15"/>
        <v>44592</v>
      </c>
      <c r="K92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21" s="118" t="s">
        <v>321</v>
      </c>
      <c r="M921" s="118" t="s">
        <v>1122</v>
      </c>
      <c r="N921" s="118" t="s">
        <v>4</v>
      </c>
      <c r="O921" s="118"/>
    </row>
    <row r="922" spans="2:15" x14ac:dyDescent="0.25">
      <c r="B922" s="118" t="s">
        <v>73</v>
      </c>
      <c r="C922" s="118" t="s">
        <v>486</v>
      </c>
      <c r="D922" s="119">
        <v>44723</v>
      </c>
      <c r="E922" s="118" t="s">
        <v>338</v>
      </c>
      <c r="F922" s="123">
        <v>46.062500000000007</v>
      </c>
      <c r="G922" s="123">
        <v>14.086391437308871</v>
      </c>
      <c r="H922" s="118" t="s">
        <v>339</v>
      </c>
      <c r="I922" s="119"/>
      <c r="J922" s="119">
        <f t="shared" si="15"/>
        <v>44592</v>
      </c>
      <c r="K92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22" s="118" t="s">
        <v>321</v>
      </c>
      <c r="M922" s="118" t="s">
        <v>1122</v>
      </c>
      <c r="N922" s="118" t="s">
        <v>4</v>
      </c>
      <c r="O922" s="118"/>
    </row>
    <row r="923" spans="2:15" x14ac:dyDescent="0.25">
      <c r="B923" s="118" t="s">
        <v>73</v>
      </c>
      <c r="C923" s="118" t="s">
        <v>487</v>
      </c>
      <c r="D923" s="119">
        <v>44693</v>
      </c>
      <c r="E923" s="118" t="s">
        <v>338</v>
      </c>
      <c r="F923" s="123">
        <v>36.253799999999998</v>
      </c>
      <c r="G923" s="123">
        <v>11.086788990825687</v>
      </c>
      <c r="H923" s="118" t="s">
        <v>339</v>
      </c>
      <c r="I923" s="119"/>
      <c r="J923" s="119">
        <f t="shared" si="15"/>
        <v>44592</v>
      </c>
      <c r="K92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23" s="118" t="s">
        <v>321</v>
      </c>
      <c r="M923" s="118" t="s">
        <v>1122</v>
      </c>
      <c r="N923" s="118" t="s">
        <v>4</v>
      </c>
      <c r="O923" s="118"/>
    </row>
    <row r="924" spans="2:15" x14ac:dyDescent="0.25">
      <c r="B924" s="118" t="s">
        <v>73</v>
      </c>
      <c r="C924" s="118" t="s">
        <v>387</v>
      </c>
      <c r="D924" s="119">
        <v>44693</v>
      </c>
      <c r="E924" s="118" t="s">
        <v>338</v>
      </c>
      <c r="F924" s="123">
        <v>961.40000000000009</v>
      </c>
      <c r="G924" s="123">
        <v>294.0061162079511</v>
      </c>
      <c r="H924" s="118" t="s">
        <v>339</v>
      </c>
      <c r="I924" s="119"/>
      <c r="J924" s="119">
        <f t="shared" si="15"/>
        <v>44592</v>
      </c>
      <c r="K92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24" s="118" t="s">
        <v>321</v>
      </c>
      <c r="M924" s="118" t="s">
        <v>1122</v>
      </c>
      <c r="N924" s="118" t="s">
        <v>4</v>
      </c>
      <c r="O924" s="118"/>
    </row>
    <row r="925" spans="2:15" x14ac:dyDescent="0.25">
      <c r="B925" s="118" t="s">
        <v>73</v>
      </c>
      <c r="C925" s="118" t="s">
        <v>388</v>
      </c>
      <c r="D925" s="119">
        <v>44633</v>
      </c>
      <c r="E925" s="118" t="s">
        <v>338</v>
      </c>
      <c r="F925" s="123">
        <v>1529.5500000000002</v>
      </c>
      <c r="G925" s="123">
        <v>467.75229357798173</v>
      </c>
      <c r="H925" s="118" t="s">
        <v>339</v>
      </c>
      <c r="I925" s="119"/>
      <c r="J925" s="119">
        <f t="shared" si="15"/>
        <v>44592</v>
      </c>
      <c r="K92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925" s="118" t="s">
        <v>321</v>
      </c>
      <c r="M925" s="118" t="s">
        <v>1122</v>
      </c>
      <c r="N925" s="118" t="s">
        <v>4</v>
      </c>
      <c r="O925" s="118"/>
    </row>
    <row r="926" spans="2:15" x14ac:dyDescent="0.25">
      <c r="B926" s="118" t="s">
        <v>73</v>
      </c>
      <c r="C926" s="118" t="s">
        <v>388</v>
      </c>
      <c r="D926" s="119">
        <v>44633</v>
      </c>
      <c r="E926" s="118" t="s">
        <v>338</v>
      </c>
      <c r="F926" s="123">
        <v>601.15000000000009</v>
      </c>
      <c r="G926" s="123">
        <v>183.83792048929666</v>
      </c>
      <c r="H926" s="118" t="s">
        <v>339</v>
      </c>
      <c r="I926" s="119"/>
      <c r="J926" s="119">
        <f t="shared" si="15"/>
        <v>44592</v>
      </c>
      <c r="K92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926" s="118" t="s">
        <v>321</v>
      </c>
      <c r="M926" s="118" t="s">
        <v>1122</v>
      </c>
      <c r="N926" s="118" t="s">
        <v>4</v>
      </c>
      <c r="O926" s="118"/>
    </row>
    <row r="927" spans="2:15" x14ac:dyDescent="0.25">
      <c r="B927" s="118" t="s">
        <v>73</v>
      </c>
      <c r="C927" s="118" t="s">
        <v>389</v>
      </c>
      <c r="D927" s="119">
        <v>44633</v>
      </c>
      <c r="E927" s="118" t="s">
        <v>338</v>
      </c>
      <c r="F927" s="123">
        <v>43.3125</v>
      </c>
      <c r="G927" s="123">
        <v>13.245412844036696</v>
      </c>
      <c r="H927" s="118" t="s">
        <v>339</v>
      </c>
      <c r="I927" s="119"/>
      <c r="J927" s="119">
        <f t="shared" si="15"/>
        <v>44592</v>
      </c>
      <c r="K92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927" s="118" t="s">
        <v>321</v>
      </c>
      <c r="M927" s="118" t="s">
        <v>1122</v>
      </c>
      <c r="N927" s="118" t="s">
        <v>4</v>
      </c>
      <c r="O927" s="118"/>
    </row>
    <row r="928" spans="2:15" x14ac:dyDescent="0.25">
      <c r="B928" s="118" t="s">
        <v>73</v>
      </c>
      <c r="C928" s="118" t="s">
        <v>1009</v>
      </c>
      <c r="D928" s="119">
        <v>44633</v>
      </c>
      <c r="E928" s="118" t="s">
        <v>338</v>
      </c>
      <c r="F928" s="123">
        <v>593.8515000000001</v>
      </c>
      <c r="G928" s="123">
        <v>181.60596330275231</v>
      </c>
      <c r="H928" s="118" t="s">
        <v>339</v>
      </c>
      <c r="I928" s="119"/>
      <c r="J928" s="119">
        <f t="shared" si="15"/>
        <v>44592</v>
      </c>
      <c r="K92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928" s="118" t="s">
        <v>321</v>
      </c>
      <c r="M928" s="118" t="s">
        <v>1122</v>
      </c>
      <c r="N928" s="118" t="s">
        <v>4</v>
      </c>
      <c r="O928" s="118"/>
    </row>
    <row r="929" spans="2:15" x14ac:dyDescent="0.25">
      <c r="B929" s="118" t="s">
        <v>73</v>
      </c>
      <c r="C929" s="118" t="s">
        <v>447</v>
      </c>
      <c r="D929" s="119">
        <v>44753</v>
      </c>
      <c r="E929" s="118" t="s">
        <v>338</v>
      </c>
      <c r="F929" s="123">
        <v>165.82500000000002</v>
      </c>
      <c r="G929" s="123">
        <v>50.711009174311933</v>
      </c>
      <c r="H929" s="118" t="s">
        <v>339</v>
      </c>
      <c r="I929" s="119"/>
      <c r="J929" s="119">
        <f t="shared" si="15"/>
        <v>44592</v>
      </c>
      <c r="K92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29" s="118" t="s">
        <v>321</v>
      </c>
      <c r="M929" s="118" t="s">
        <v>1122</v>
      </c>
      <c r="N929" s="118" t="s">
        <v>4</v>
      </c>
      <c r="O929" s="118"/>
    </row>
    <row r="930" spans="2:15" x14ac:dyDescent="0.25">
      <c r="B930" s="118" t="s">
        <v>73</v>
      </c>
      <c r="C930" s="118" t="s">
        <v>391</v>
      </c>
      <c r="D930" s="119">
        <v>44633</v>
      </c>
      <c r="E930" s="118" t="s">
        <v>338</v>
      </c>
      <c r="F930" s="123">
        <v>3374.0080000000003</v>
      </c>
      <c r="G930" s="123">
        <v>1031.8067278287463</v>
      </c>
      <c r="H930" s="118" t="s">
        <v>339</v>
      </c>
      <c r="I930" s="119"/>
      <c r="J930" s="119">
        <f t="shared" si="15"/>
        <v>44592</v>
      </c>
      <c r="K93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930" s="118" t="s">
        <v>321</v>
      </c>
      <c r="M930" s="118" t="s">
        <v>1122</v>
      </c>
      <c r="N930" s="118" t="s">
        <v>4</v>
      </c>
      <c r="O930" s="118"/>
    </row>
    <row r="931" spans="2:15" x14ac:dyDescent="0.25">
      <c r="B931" s="118" t="s">
        <v>73</v>
      </c>
      <c r="C931" s="118" t="s">
        <v>392</v>
      </c>
      <c r="D931" s="119">
        <v>44633</v>
      </c>
      <c r="E931" s="118" t="s">
        <v>338</v>
      </c>
      <c r="F931" s="123">
        <v>922.35</v>
      </c>
      <c r="G931" s="123">
        <v>282.06422018348627</v>
      </c>
      <c r="H931" s="118" t="s">
        <v>339</v>
      </c>
      <c r="I931" s="119"/>
      <c r="J931" s="119">
        <f t="shared" si="15"/>
        <v>44592</v>
      </c>
      <c r="K93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931" s="118" t="s">
        <v>321</v>
      </c>
      <c r="M931" s="118" t="s">
        <v>1122</v>
      </c>
      <c r="N931" s="118" t="s">
        <v>4</v>
      </c>
      <c r="O931" s="118"/>
    </row>
    <row r="932" spans="2:15" x14ac:dyDescent="0.25">
      <c r="B932" s="118" t="s">
        <v>73</v>
      </c>
      <c r="C932" s="118" t="s">
        <v>895</v>
      </c>
      <c r="D932" s="119">
        <v>44633</v>
      </c>
      <c r="E932" s="118" t="s">
        <v>338</v>
      </c>
      <c r="F932" s="123">
        <v>1569.5900000000001</v>
      </c>
      <c r="G932" s="123">
        <v>479.99694189602451</v>
      </c>
      <c r="H932" s="118" t="s">
        <v>339</v>
      </c>
      <c r="I932" s="119"/>
      <c r="J932" s="119">
        <f t="shared" si="15"/>
        <v>44592</v>
      </c>
      <c r="K93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932" s="118" t="s">
        <v>321</v>
      </c>
      <c r="M932" s="118" t="s">
        <v>1122</v>
      </c>
      <c r="N932" s="118" t="s">
        <v>4</v>
      </c>
      <c r="O932" s="118"/>
    </row>
    <row r="933" spans="2:15" x14ac:dyDescent="0.25">
      <c r="B933" s="118" t="s">
        <v>73</v>
      </c>
      <c r="C933" s="118" t="s">
        <v>393</v>
      </c>
      <c r="D933" s="119">
        <v>44633</v>
      </c>
      <c r="E933" s="118" t="s">
        <v>338</v>
      </c>
      <c r="F933" s="123">
        <v>51.7913</v>
      </c>
      <c r="G933" s="123">
        <v>15.838318042813455</v>
      </c>
      <c r="H933" s="118" t="s">
        <v>339</v>
      </c>
      <c r="I933" s="119"/>
      <c r="J933" s="119">
        <f t="shared" si="15"/>
        <v>44592</v>
      </c>
      <c r="K93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933" s="118" t="s">
        <v>321</v>
      </c>
      <c r="M933" s="118" t="s">
        <v>1122</v>
      </c>
      <c r="N933" s="118" t="s">
        <v>4</v>
      </c>
      <c r="O933" s="118"/>
    </row>
    <row r="934" spans="2:15" x14ac:dyDescent="0.25">
      <c r="B934" s="118" t="s">
        <v>73</v>
      </c>
      <c r="C934" s="118" t="s">
        <v>395</v>
      </c>
      <c r="D934" s="119">
        <v>44723</v>
      </c>
      <c r="E934" s="118" t="s">
        <v>338</v>
      </c>
      <c r="F934" s="123">
        <v>62.150000000000006</v>
      </c>
      <c r="G934" s="123">
        <v>19.006116207951074</v>
      </c>
      <c r="H934" s="118" t="s">
        <v>339</v>
      </c>
      <c r="I934" s="119"/>
      <c r="J934" s="119">
        <f t="shared" si="15"/>
        <v>44592</v>
      </c>
      <c r="K93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34" s="118" t="s">
        <v>321</v>
      </c>
      <c r="M934" s="118" t="s">
        <v>1122</v>
      </c>
      <c r="N934" s="118" t="s">
        <v>4</v>
      </c>
      <c r="O934" s="118"/>
    </row>
    <row r="935" spans="2:15" x14ac:dyDescent="0.25">
      <c r="B935" s="118" t="s">
        <v>73</v>
      </c>
      <c r="C935" s="118" t="s">
        <v>498</v>
      </c>
      <c r="D935" s="119">
        <v>44633</v>
      </c>
      <c r="E935" s="118" t="s">
        <v>338</v>
      </c>
      <c r="F935" s="123">
        <v>120.6337</v>
      </c>
      <c r="G935" s="123">
        <v>36.891039755351684</v>
      </c>
      <c r="H935" s="118" t="s">
        <v>339</v>
      </c>
      <c r="I935" s="119"/>
      <c r="J935" s="119">
        <f t="shared" si="15"/>
        <v>44592</v>
      </c>
      <c r="K93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935" s="118" t="s">
        <v>321</v>
      </c>
      <c r="M935" s="118" t="s">
        <v>1122</v>
      </c>
      <c r="N935" s="118" t="s">
        <v>4</v>
      </c>
      <c r="O935" s="118"/>
    </row>
    <row r="936" spans="2:15" x14ac:dyDescent="0.25">
      <c r="B936" s="118" t="s">
        <v>73</v>
      </c>
      <c r="C936" s="118" t="s">
        <v>1010</v>
      </c>
      <c r="D936" s="119">
        <v>44663</v>
      </c>
      <c r="E936" s="118" t="s">
        <v>338</v>
      </c>
      <c r="F936" s="123">
        <v>982.30000000000007</v>
      </c>
      <c r="G936" s="123">
        <v>300.39755351681958</v>
      </c>
      <c r="H936" s="118" t="s">
        <v>339</v>
      </c>
      <c r="I936" s="119"/>
      <c r="J936" s="119">
        <f t="shared" si="15"/>
        <v>44592</v>
      </c>
      <c r="K93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36" s="118" t="s">
        <v>321</v>
      </c>
      <c r="M936" s="118" t="s">
        <v>1122</v>
      </c>
      <c r="N936" s="118" t="s">
        <v>4</v>
      </c>
      <c r="O936" s="118"/>
    </row>
    <row r="937" spans="2:15" x14ac:dyDescent="0.25">
      <c r="B937" s="118" t="s">
        <v>73</v>
      </c>
      <c r="C937" s="118" t="s">
        <v>452</v>
      </c>
      <c r="D937" s="119">
        <v>44633</v>
      </c>
      <c r="E937" s="118" t="s">
        <v>338</v>
      </c>
      <c r="F937" s="123">
        <v>67.375</v>
      </c>
      <c r="G937" s="123">
        <v>20.603975535168196</v>
      </c>
      <c r="H937" s="118" t="s">
        <v>339</v>
      </c>
      <c r="I937" s="119"/>
      <c r="J937" s="119">
        <f t="shared" si="15"/>
        <v>44592</v>
      </c>
      <c r="K93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937" s="118" t="s">
        <v>321</v>
      </c>
      <c r="M937" s="118" t="s">
        <v>1122</v>
      </c>
      <c r="N937" s="118" t="s">
        <v>4</v>
      </c>
      <c r="O937" s="118"/>
    </row>
    <row r="938" spans="2:15" x14ac:dyDescent="0.25">
      <c r="B938" s="118" t="s">
        <v>73</v>
      </c>
      <c r="C938" s="118" t="s">
        <v>406</v>
      </c>
      <c r="D938" s="119">
        <v>44633</v>
      </c>
      <c r="E938" s="118" t="s">
        <v>338</v>
      </c>
      <c r="F938" s="123">
        <v>129.9375</v>
      </c>
      <c r="G938" s="123">
        <v>39.736238532110093</v>
      </c>
      <c r="H938" s="118" t="s">
        <v>339</v>
      </c>
      <c r="I938" s="119"/>
      <c r="J938" s="119">
        <f t="shared" si="15"/>
        <v>44592</v>
      </c>
      <c r="K93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938" s="118" t="s">
        <v>321</v>
      </c>
      <c r="M938" s="118" t="s">
        <v>1122</v>
      </c>
      <c r="N938" s="118" t="s">
        <v>4</v>
      </c>
      <c r="O938" s="118"/>
    </row>
    <row r="939" spans="2:15" x14ac:dyDescent="0.25">
      <c r="B939" s="118" t="s">
        <v>73</v>
      </c>
      <c r="C939" s="118" t="s">
        <v>411</v>
      </c>
      <c r="D939" s="119">
        <v>44633</v>
      </c>
      <c r="E939" s="118" t="s">
        <v>338</v>
      </c>
      <c r="F939" s="123">
        <v>902.55000000000007</v>
      </c>
      <c r="G939" s="123">
        <v>276.00917431192664</v>
      </c>
      <c r="H939" s="118" t="s">
        <v>339</v>
      </c>
      <c r="I939" s="119"/>
      <c r="J939" s="119">
        <f t="shared" si="15"/>
        <v>44592</v>
      </c>
      <c r="K93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939" s="118" t="s">
        <v>321</v>
      </c>
      <c r="M939" s="118" t="s">
        <v>1122</v>
      </c>
      <c r="N939" s="118" t="s">
        <v>4</v>
      </c>
      <c r="O939" s="118"/>
    </row>
    <row r="940" spans="2:15" x14ac:dyDescent="0.25">
      <c r="B940" s="118" t="s">
        <v>73</v>
      </c>
      <c r="C940" s="118" t="s">
        <v>1011</v>
      </c>
      <c r="D940" s="119">
        <v>44700</v>
      </c>
      <c r="E940" s="118" t="s">
        <v>338</v>
      </c>
      <c r="F940" s="123">
        <v>158.4</v>
      </c>
      <c r="G940" s="123">
        <v>48.440366972477065</v>
      </c>
      <c r="H940" s="118" t="s">
        <v>339</v>
      </c>
      <c r="I940" s="119"/>
      <c r="J940" s="119">
        <f t="shared" si="15"/>
        <v>44592</v>
      </c>
      <c r="K94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40" s="118" t="s">
        <v>321</v>
      </c>
      <c r="M940" s="118" t="s">
        <v>1122</v>
      </c>
      <c r="N940" s="118" t="s">
        <v>4</v>
      </c>
      <c r="O940" s="118"/>
    </row>
    <row r="941" spans="2:15" x14ac:dyDescent="0.25">
      <c r="B941" s="118" t="s">
        <v>73</v>
      </c>
      <c r="C941" s="118" t="s">
        <v>412</v>
      </c>
      <c r="D941" s="119">
        <v>44730</v>
      </c>
      <c r="E941" s="118" t="s">
        <v>338</v>
      </c>
      <c r="F941" s="123">
        <v>147.95000000000002</v>
      </c>
      <c r="G941" s="123">
        <v>45.24464831804282</v>
      </c>
      <c r="H941" s="118" t="s">
        <v>339</v>
      </c>
      <c r="I941" s="119"/>
      <c r="J941" s="119">
        <f t="shared" si="15"/>
        <v>44592</v>
      </c>
      <c r="K94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41" s="118" t="s">
        <v>321</v>
      </c>
      <c r="M941" s="118" t="s">
        <v>1122</v>
      </c>
      <c r="N941" s="118" t="s">
        <v>4</v>
      </c>
      <c r="O941" s="118"/>
    </row>
    <row r="942" spans="2:15" x14ac:dyDescent="0.25">
      <c r="B942" s="118" t="s">
        <v>73</v>
      </c>
      <c r="C942" s="118" t="s">
        <v>458</v>
      </c>
      <c r="D942" s="119">
        <v>44730</v>
      </c>
      <c r="E942" s="118" t="s">
        <v>338</v>
      </c>
      <c r="F942" s="123">
        <v>1047.2</v>
      </c>
      <c r="G942" s="123">
        <v>320.24464831804283</v>
      </c>
      <c r="H942" s="118" t="s">
        <v>339</v>
      </c>
      <c r="I942" s="119"/>
      <c r="J942" s="119">
        <f t="shared" si="15"/>
        <v>44592</v>
      </c>
      <c r="K94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42" s="118" t="s">
        <v>321</v>
      </c>
      <c r="M942" s="118" t="s">
        <v>1122</v>
      </c>
      <c r="N942" s="118" t="s">
        <v>4</v>
      </c>
      <c r="O942" s="118"/>
    </row>
    <row r="943" spans="2:15" x14ac:dyDescent="0.25">
      <c r="B943" s="118" t="s">
        <v>73</v>
      </c>
      <c r="C943" s="118" t="s">
        <v>1012</v>
      </c>
      <c r="D943" s="119">
        <v>44700</v>
      </c>
      <c r="E943" s="118" t="s">
        <v>338</v>
      </c>
      <c r="F943" s="123">
        <v>493.35</v>
      </c>
      <c r="G943" s="123">
        <v>150.87155963302752</v>
      </c>
      <c r="H943" s="118" t="s">
        <v>339</v>
      </c>
      <c r="I943" s="119"/>
      <c r="J943" s="119">
        <f t="shared" si="15"/>
        <v>44592</v>
      </c>
      <c r="K94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43" s="118" t="s">
        <v>321</v>
      </c>
      <c r="M943" s="118" t="s">
        <v>1122</v>
      </c>
      <c r="N943" s="118" t="s">
        <v>4</v>
      </c>
      <c r="O943" s="118"/>
    </row>
    <row r="944" spans="2:15" x14ac:dyDescent="0.25">
      <c r="B944" s="118" t="s">
        <v>73</v>
      </c>
      <c r="C944" s="118" t="s">
        <v>337</v>
      </c>
      <c r="D944" s="119">
        <v>44640</v>
      </c>
      <c r="E944" s="118" t="s">
        <v>338</v>
      </c>
      <c r="F944" s="123">
        <v>717.06250000000011</v>
      </c>
      <c r="G944" s="123">
        <v>219.28516819571868</v>
      </c>
      <c r="H944" s="118" t="s">
        <v>339</v>
      </c>
      <c r="I944" s="119"/>
      <c r="J944" s="119">
        <f t="shared" si="15"/>
        <v>44592</v>
      </c>
      <c r="K94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944" s="118" t="s">
        <v>321</v>
      </c>
      <c r="M944" s="118" t="s">
        <v>1122</v>
      </c>
      <c r="N944" s="118" t="s">
        <v>4</v>
      </c>
      <c r="O944" s="118"/>
    </row>
    <row r="945" spans="2:15" x14ac:dyDescent="0.25">
      <c r="B945" s="118" t="s">
        <v>73</v>
      </c>
      <c r="C945" s="118" t="s">
        <v>577</v>
      </c>
      <c r="D945" s="119">
        <v>44670</v>
      </c>
      <c r="E945" s="118" t="s">
        <v>338</v>
      </c>
      <c r="F945" s="123">
        <v>-531.44850000000008</v>
      </c>
      <c r="G945" s="123">
        <v>-162.5224770642202</v>
      </c>
      <c r="H945" s="118" t="s">
        <v>339</v>
      </c>
      <c r="I945" s="119"/>
      <c r="J945" s="119">
        <f t="shared" si="15"/>
        <v>44592</v>
      </c>
      <c r="K94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45" s="118" t="s">
        <v>321</v>
      </c>
      <c r="M945" s="118" t="s">
        <v>1122</v>
      </c>
      <c r="N945" s="118" t="s">
        <v>4</v>
      </c>
      <c r="O945" s="118"/>
    </row>
    <row r="946" spans="2:15" x14ac:dyDescent="0.25">
      <c r="B946" s="118" t="s">
        <v>73</v>
      </c>
      <c r="C946" s="118" t="s">
        <v>460</v>
      </c>
      <c r="D946" s="119">
        <v>44640</v>
      </c>
      <c r="E946" s="118" t="s">
        <v>338</v>
      </c>
      <c r="F946" s="123">
        <v>173.19499999999999</v>
      </c>
      <c r="G946" s="123">
        <v>52.964831804281346</v>
      </c>
      <c r="H946" s="118" t="s">
        <v>339</v>
      </c>
      <c r="I946" s="119"/>
      <c r="J946" s="119">
        <f t="shared" si="15"/>
        <v>44592</v>
      </c>
      <c r="K94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946" s="118" t="s">
        <v>321</v>
      </c>
      <c r="M946" s="118" t="s">
        <v>1122</v>
      </c>
      <c r="N946" s="118" t="s">
        <v>4</v>
      </c>
      <c r="O946" s="118"/>
    </row>
    <row r="947" spans="2:15" x14ac:dyDescent="0.25">
      <c r="B947" s="118" t="s">
        <v>73</v>
      </c>
      <c r="C947" s="118" t="s">
        <v>1013</v>
      </c>
      <c r="D947" s="119">
        <v>44700</v>
      </c>
      <c r="E947" s="118" t="s">
        <v>338</v>
      </c>
      <c r="F947" s="123">
        <v>905.57500000000005</v>
      </c>
      <c r="G947" s="123">
        <v>276.93425076452598</v>
      </c>
      <c r="H947" s="118" t="s">
        <v>339</v>
      </c>
      <c r="I947" s="119"/>
      <c r="J947" s="119">
        <f t="shared" si="15"/>
        <v>44592</v>
      </c>
      <c r="K94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47" s="118" t="s">
        <v>321</v>
      </c>
      <c r="M947" s="118" t="s">
        <v>1122</v>
      </c>
      <c r="N947" s="118" t="s">
        <v>4</v>
      </c>
      <c r="O947" s="118"/>
    </row>
    <row r="948" spans="2:15" x14ac:dyDescent="0.25">
      <c r="B948" s="118" t="s">
        <v>73</v>
      </c>
      <c r="C948" s="118" t="s">
        <v>1014</v>
      </c>
      <c r="D948" s="119">
        <v>44730</v>
      </c>
      <c r="E948" s="118" t="s">
        <v>338</v>
      </c>
      <c r="F948" s="123">
        <v>120.6337</v>
      </c>
      <c r="G948" s="123">
        <v>36.891039755351684</v>
      </c>
      <c r="H948" s="118" t="s">
        <v>339</v>
      </c>
      <c r="I948" s="119"/>
      <c r="J948" s="119">
        <f t="shared" si="15"/>
        <v>44592</v>
      </c>
      <c r="K94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48" s="118" t="s">
        <v>321</v>
      </c>
      <c r="M948" s="118" t="s">
        <v>1122</v>
      </c>
      <c r="N948" s="118" t="s">
        <v>4</v>
      </c>
      <c r="O948" s="118"/>
    </row>
    <row r="949" spans="2:15" x14ac:dyDescent="0.25">
      <c r="B949" s="118" t="s">
        <v>73</v>
      </c>
      <c r="C949" s="118" t="s">
        <v>664</v>
      </c>
      <c r="D949" s="119">
        <v>44640</v>
      </c>
      <c r="E949" s="118" t="s">
        <v>338</v>
      </c>
      <c r="F949" s="123">
        <v>92.125000000000014</v>
      </c>
      <c r="G949" s="123">
        <v>28.172782874617742</v>
      </c>
      <c r="H949" s="118" t="s">
        <v>339</v>
      </c>
      <c r="I949" s="119"/>
      <c r="J949" s="119">
        <f t="shared" si="15"/>
        <v>44592</v>
      </c>
      <c r="K94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949" s="118" t="s">
        <v>321</v>
      </c>
      <c r="M949" s="118" t="s">
        <v>1122</v>
      </c>
      <c r="N949" s="118" t="s">
        <v>4</v>
      </c>
      <c r="O949" s="118"/>
    </row>
    <row r="950" spans="2:15" x14ac:dyDescent="0.25">
      <c r="B950" s="118" t="s">
        <v>73</v>
      </c>
      <c r="C950" s="118" t="s">
        <v>465</v>
      </c>
      <c r="D950" s="119">
        <v>44640</v>
      </c>
      <c r="E950" s="118" t="s">
        <v>338</v>
      </c>
      <c r="F950" s="123">
        <v>701.91000000000008</v>
      </c>
      <c r="G950" s="123">
        <v>214.651376146789</v>
      </c>
      <c r="H950" s="118" t="s">
        <v>339</v>
      </c>
      <c r="I950" s="119"/>
      <c r="J950" s="119">
        <f t="shared" si="15"/>
        <v>44592</v>
      </c>
      <c r="K95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950" s="118" t="s">
        <v>321</v>
      </c>
      <c r="M950" s="118" t="s">
        <v>1122</v>
      </c>
      <c r="N950" s="118" t="s">
        <v>4</v>
      </c>
      <c r="O950" s="118"/>
    </row>
    <row r="951" spans="2:15" x14ac:dyDescent="0.25">
      <c r="B951" s="118" t="s">
        <v>73</v>
      </c>
      <c r="C951" s="118" t="s">
        <v>672</v>
      </c>
      <c r="D951" s="119">
        <v>44730</v>
      </c>
      <c r="E951" s="118" t="s">
        <v>338</v>
      </c>
      <c r="F951" s="123">
        <v>153.54130000000001</v>
      </c>
      <c r="G951" s="123">
        <v>46.954525993883792</v>
      </c>
      <c r="H951" s="118" t="s">
        <v>339</v>
      </c>
      <c r="I951" s="119"/>
      <c r="J951" s="119">
        <f t="shared" si="15"/>
        <v>44592</v>
      </c>
      <c r="K95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51" s="118" t="s">
        <v>321</v>
      </c>
      <c r="M951" s="118" t="s">
        <v>1122</v>
      </c>
      <c r="N951" s="118" t="s">
        <v>4</v>
      </c>
      <c r="O951" s="118"/>
    </row>
    <row r="952" spans="2:15" x14ac:dyDescent="0.25">
      <c r="B952" s="118" t="s">
        <v>73</v>
      </c>
      <c r="C952" s="118" t="s">
        <v>674</v>
      </c>
      <c r="D952" s="119">
        <v>44640</v>
      </c>
      <c r="E952" s="118" t="s">
        <v>338</v>
      </c>
      <c r="F952" s="123">
        <v>100.60380000000001</v>
      </c>
      <c r="G952" s="123">
        <v>30.765688073394497</v>
      </c>
      <c r="H952" s="118" t="s">
        <v>339</v>
      </c>
      <c r="I952" s="119"/>
      <c r="J952" s="119">
        <f t="shared" si="15"/>
        <v>44592</v>
      </c>
      <c r="K95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952" s="118" t="s">
        <v>321</v>
      </c>
      <c r="M952" s="118" t="s">
        <v>1122</v>
      </c>
      <c r="N952" s="118" t="s">
        <v>4</v>
      </c>
      <c r="O952" s="118"/>
    </row>
    <row r="953" spans="2:15" x14ac:dyDescent="0.25">
      <c r="B953" s="118" t="s">
        <v>73</v>
      </c>
      <c r="C953" s="118" t="s">
        <v>466</v>
      </c>
      <c r="D953" s="119">
        <v>44700</v>
      </c>
      <c r="E953" s="118" t="s">
        <v>338</v>
      </c>
      <c r="F953" s="123">
        <v>223.34180000000003</v>
      </c>
      <c r="G953" s="123">
        <v>68.300244648318056</v>
      </c>
      <c r="H953" s="118" t="s">
        <v>339</v>
      </c>
      <c r="I953" s="119"/>
      <c r="J953" s="119">
        <f t="shared" si="15"/>
        <v>44592</v>
      </c>
      <c r="K95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53" s="118" t="s">
        <v>321</v>
      </c>
      <c r="M953" s="118" t="s">
        <v>1122</v>
      </c>
      <c r="N953" s="118" t="s">
        <v>4</v>
      </c>
      <c r="O953" s="118"/>
    </row>
    <row r="954" spans="2:15" x14ac:dyDescent="0.25">
      <c r="B954" s="118" t="s">
        <v>73</v>
      </c>
      <c r="C954" s="118" t="s">
        <v>347</v>
      </c>
      <c r="D954" s="119">
        <v>44700</v>
      </c>
      <c r="E954" s="118" t="s">
        <v>338</v>
      </c>
      <c r="F954" s="123">
        <v>491.15000000000003</v>
      </c>
      <c r="G954" s="123">
        <v>150.19877675840979</v>
      </c>
      <c r="H954" s="118" t="s">
        <v>339</v>
      </c>
      <c r="I954" s="119"/>
      <c r="J954" s="119">
        <f t="shared" si="15"/>
        <v>44592</v>
      </c>
      <c r="K95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54" s="118" t="s">
        <v>321</v>
      </c>
      <c r="M954" s="118" t="s">
        <v>1122</v>
      </c>
      <c r="N954" s="118" t="s">
        <v>4</v>
      </c>
      <c r="O954" s="118"/>
    </row>
    <row r="955" spans="2:15" x14ac:dyDescent="0.25">
      <c r="B955" s="118" t="s">
        <v>73</v>
      </c>
      <c r="C955" s="118" t="s">
        <v>348</v>
      </c>
      <c r="D955" s="119">
        <v>44670</v>
      </c>
      <c r="E955" s="118" t="s">
        <v>338</v>
      </c>
      <c r="F955" s="123">
        <v>-245.57500000000002</v>
      </c>
      <c r="G955" s="123">
        <v>-75.099388379204896</v>
      </c>
      <c r="H955" s="118" t="s">
        <v>339</v>
      </c>
      <c r="I955" s="119"/>
      <c r="J955" s="119">
        <f t="shared" si="15"/>
        <v>44592</v>
      </c>
      <c r="K95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55" s="118" t="s">
        <v>321</v>
      </c>
      <c r="M955" s="118" t="s">
        <v>1122</v>
      </c>
      <c r="N955" s="118" t="s">
        <v>4</v>
      </c>
      <c r="O955" s="118"/>
    </row>
    <row r="956" spans="2:15" x14ac:dyDescent="0.25">
      <c r="B956" s="118" t="s">
        <v>73</v>
      </c>
      <c r="C956" s="118" t="s">
        <v>1015</v>
      </c>
      <c r="D956" s="119">
        <v>44685</v>
      </c>
      <c r="E956" s="118" t="s">
        <v>338</v>
      </c>
      <c r="F956" s="123">
        <v>191.4</v>
      </c>
      <c r="G956" s="123">
        <v>58.532110091743121</v>
      </c>
      <c r="H956" s="118" t="s">
        <v>339</v>
      </c>
      <c r="I956" s="119"/>
      <c r="J956" s="119">
        <f t="shared" si="15"/>
        <v>44592</v>
      </c>
      <c r="K95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56" s="118" t="s">
        <v>321</v>
      </c>
      <c r="M956" s="118" t="s">
        <v>1122</v>
      </c>
      <c r="N956" s="118" t="s">
        <v>4</v>
      </c>
      <c r="O956" s="118"/>
    </row>
    <row r="957" spans="2:15" x14ac:dyDescent="0.25">
      <c r="B957" s="118" t="s">
        <v>73</v>
      </c>
      <c r="C957" s="118" t="s">
        <v>351</v>
      </c>
      <c r="D957" s="119">
        <v>44640</v>
      </c>
      <c r="E957" s="118" t="s">
        <v>338</v>
      </c>
      <c r="F957" s="123">
        <v>834.95500000000004</v>
      </c>
      <c r="G957" s="123">
        <v>255.33792048929664</v>
      </c>
      <c r="H957" s="118" t="s">
        <v>339</v>
      </c>
      <c r="I957" s="119"/>
      <c r="J957" s="119">
        <f t="shared" si="15"/>
        <v>44592</v>
      </c>
      <c r="K95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957" s="118" t="s">
        <v>321</v>
      </c>
      <c r="M957" s="118" t="s">
        <v>1122</v>
      </c>
      <c r="N957" s="118" t="s">
        <v>4</v>
      </c>
      <c r="O957" s="118"/>
    </row>
    <row r="958" spans="2:15" x14ac:dyDescent="0.25">
      <c r="B958" s="118" t="s">
        <v>73</v>
      </c>
      <c r="C958" s="118" t="s">
        <v>986</v>
      </c>
      <c r="D958" s="119">
        <v>44700</v>
      </c>
      <c r="E958" s="118" t="s">
        <v>338</v>
      </c>
      <c r="F958" s="123">
        <v>175.03750000000002</v>
      </c>
      <c r="G958" s="123">
        <v>53.528287461773708</v>
      </c>
      <c r="H958" s="118" t="s">
        <v>339</v>
      </c>
      <c r="I958" s="119"/>
      <c r="J958" s="119">
        <f t="shared" si="15"/>
        <v>44592</v>
      </c>
      <c r="K95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58" s="118" t="s">
        <v>321</v>
      </c>
      <c r="M958" s="118" t="s">
        <v>1122</v>
      </c>
      <c r="N958" s="118" t="s">
        <v>4</v>
      </c>
      <c r="O958" s="118"/>
    </row>
    <row r="959" spans="2:15" x14ac:dyDescent="0.25">
      <c r="B959" s="118" t="s">
        <v>73</v>
      </c>
      <c r="C959" s="118" t="s">
        <v>1016</v>
      </c>
      <c r="D959" s="119">
        <v>44700</v>
      </c>
      <c r="E959" s="118" t="s">
        <v>338</v>
      </c>
      <c r="F959" s="123">
        <v>305.8</v>
      </c>
      <c r="G959" s="123">
        <v>93.51681957186544</v>
      </c>
      <c r="H959" s="118" t="s">
        <v>339</v>
      </c>
      <c r="I959" s="119"/>
      <c r="J959" s="119">
        <f t="shared" si="15"/>
        <v>44592</v>
      </c>
      <c r="K95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59" s="118" t="s">
        <v>321</v>
      </c>
      <c r="M959" s="118" t="s">
        <v>1122</v>
      </c>
      <c r="N959" s="118" t="s">
        <v>4</v>
      </c>
      <c r="O959" s="118"/>
    </row>
    <row r="960" spans="2:15" x14ac:dyDescent="0.25">
      <c r="B960" s="118" t="s">
        <v>73</v>
      </c>
      <c r="C960" s="118" t="s">
        <v>470</v>
      </c>
      <c r="D960" s="119">
        <v>44700</v>
      </c>
      <c r="E960" s="118" t="s">
        <v>338</v>
      </c>
      <c r="F960" s="123">
        <v>1846.5579000000002</v>
      </c>
      <c r="G960" s="123">
        <v>564.69660550458718</v>
      </c>
      <c r="H960" s="118" t="s">
        <v>339</v>
      </c>
      <c r="I960" s="119"/>
      <c r="J960" s="119">
        <f t="shared" si="15"/>
        <v>44592</v>
      </c>
      <c r="K96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60" s="118" t="s">
        <v>321</v>
      </c>
      <c r="M960" s="118" t="s">
        <v>1122</v>
      </c>
      <c r="N960" s="118" t="s">
        <v>4</v>
      </c>
      <c r="O960" s="118"/>
    </row>
    <row r="961" spans="2:15" x14ac:dyDescent="0.25">
      <c r="B961" s="118" t="s">
        <v>73</v>
      </c>
      <c r="C961" s="118" t="s">
        <v>353</v>
      </c>
      <c r="D961" s="119">
        <v>44730</v>
      </c>
      <c r="E961" s="118" t="s">
        <v>338</v>
      </c>
      <c r="F961" s="123">
        <v>1258.4000000000001</v>
      </c>
      <c r="G961" s="123">
        <v>384.83180428134557</v>
      </c>
      <c r="H961" s="118" t="s">
        <v>339</v>
      </c>
      <c r="I961" s="119"/>
      <c r="J961" s="119">
        <f t="shared" si="15"/>
        <v>44592</v>
      </c>
      <c r="K96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61" s="118" t="s">
        <v>321</v>
      </c>
      <c r="M961" s="118" t="s">
        <v>1122</v>
      </c>
      <c r="N961" s="118" t="s">
        <v>4</v>
      </c>
      <c r="O961" s="118"/>
    </row>
    <row r="962" spans="2:15" x14ac:dyDescent="0.25">
      <c r="B962" s="118" t="s">
        <v>73</v>
      </c>
      <c r="C962" s="118" t="s">
        <v>426</v>
      </c>
      <c r="D962" s="119">
        <v>44700</v>
      </c>
      <c r="E962" s="118" t="s">
        <v>338</v>
      </c>
      <c r="F962" s="123">
        <v>346.39</v>
      </c>
      <c r="G962" s="123">
        <v>105.92966360856269</v>
      </c>
      <c r="H962" s="118" t="s">
        <v>339</v>
      </c>
      <c r="I962" s="119"/>
      <c r="J962" s="119">
        <f t="shared" si="15"/>
        <v>44592</v>
      </c>
      <c r="K96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62" s="118" t="s">
        <v>321</v>
      </c>
      <c r="M962" s="118" t="s">
        <v>1122</v>
      </c>
      <c r="N962" s="118" t="s">
        <v>4</v>
      </c>
      <c r="O962" s="118"/>
    </row>
    <row r="963" spans="2:15" x14ac:dyDescent="0.25">
      <c r="B963" s="118" t="s">
        <v>73</v>
      </c>
      <c r="C963" s="118" t="s">
        <v>472</v>
      </c>
      <c r="D963" s="119">
        <v>44640</v>
      </c>
      <c r="E963" s="118" t="s">
        <v>338</v>
      </c>
      <c r="F963" s="123">
        <v>586.76750000000004</v>
      </c>
      <c r="G963" s="123">
        <v>179.43960244648318</v>
      </c>
      <c r="H963" s="118" t="s">
        <v>339</v>
      </c>
      <c r="I963" s="119"/>
      <c r="J963" s="119">
        <f t="shared" si="15"/>
        <v>44592</v>
      </c>
      <c r="K96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963" s="118" t="s">
        <v>321</v>
      </c>
      <c r="M963" s="118" t="s">
        <v>1122</v>
      </c>
      <c r="N963" s="118" t="s">
        <v>4</v>
      </c>
      <c r="O963" s="118"/>
    </row>
    <row r="964" spans="2:15" x14ac:dyDescent="0.25">
      <c r="B964" s="118" t="s">
        <v>73</v>
      </c>
      <c r="C964" s="118" t="s">
        <v>1017</v>
      </c>
      <c r="D964" s="119">
        <v>44640</v>
      </c>
      <c r="E964" s="118" t="s">
        <v>338</v>
      </c>
      <c r="F964" s="123">
        <v>156.75</v>
      </c>
      <c r="G964" s="123">
        <v>47.935779816513758</v>
      </c>
      <c r="H964" s="118" t="s">
        <v>339</v>
      </c>
      <c r="I964" s="119"/>
      <c r="J964" s="119">
        <f t="shared" si="15"/>
        <v>44592</v>
      </c>
      <c r="K96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964" s="118" t="s">
        <v>321</v>
      </c>
      <c r="M964" s="118" t="s">
        <v>1122</v>
      </c>
      <c r="N964" s="118" t="s">
        <v>4</v>
      </c>
      <c r="O964" s="118"/>
    </row>
    <row r="965" spans="2:15" x14ac:dyDescent="0.25">
      <c r="B965" s="118" t="s">
        <v>73</v>
      </c>
      <c r="C965" s="118" t="s">
        <v>428</v>
      </c>
      <c r="D965" s="119">
        <v>44640</v>
      </c>
      <c r="E965" s="118" t="s">
        <v>338</v>
      </c>
      <c r="F965" s="123">
        <v>229.37750000000003</v>
      </c>
      <c r="G965" s="123">
        <v>70.146024464831811</v>
      </c>
      <c r="H965" s="118" t="s">
        <v>339</v>
      </c>
      <c r="I965" s="119"/>
      <c r="J965" s="119">
        <f t="shared" si="15"/>
        <v>44592</v>
      </c>
      <c r="K96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965" s="118" t="s">
        <v>321</v>
      </c>
      <c r="M965" s="118" t="s">
        <v>1122</v>
      </c>
      <c r="N965" s="118" t="s">
        <v>4</v>
      </c>
      <c r="O965" s="118"/>
    </row>
    <row r="966" spans="2:15" x14ac:dyDescent="0.25">
      <c r="B966" s="118" t="s">
        <v>73</v>
      </c>
      <c r="C966" s="118" t="s">
        <v>1018</v>
      </c>
      <c r="D966" s="119">
        <v>44730</v>
      </c>
      <c r="E966" s="118" t="s">
        <v>338</v>
      </c>
      <c r="F966" s="123">
        <v>187.68750000000003</v>
      </c>
      <c r="G966" s="123">
        <v>57.396788990825698</v>
      </c>
      <c r="H966" s="118" t="s">
        <v>339</v>
      </c>
      <c r="I966" s="119"/>
      <c r="J966" s="119">
        <f t="shared" si="15"/>
        <v>44592</v>
      </c>
      <c r="K96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66" s="118" t="s">
        <v>321</v>
      </c>
      <c r="M966" s="118" t="s">
        <v>1122</v>
      </c>
      <c r="N966" s="118" t="s">
        <v>4</v>
      </c>
      <c r="O966" s="118"/>
    </row>
    <row r="967" spans="2:15" x14ac:dyDescent="0.25">
      <c r="B967" s="118" t="s">
        <v>73</v>
      </c>
      <c r="C967" s="118" t="s">
        <v>1002</v>
      </c>
      <c r="D967" s="119">
        <v>44700</v>
      </c>
      <c r="E967" s="118" t="s">
        <v>338</v>
      </c>
      <c r="F967" s="123">
        <v>617.65000000000009</v>
      </c>
      <c r="G967" s="123">
        <v>188.88379204892968</v>
      </c>
      <c r="H967" s="118" t="s">
        <v>339</v>
      </c>
      <c r="I967" s="119"/>
      <c r="J967" s="119">
        <f t="shared" si="15"/>
        <v>44592</v>
      </c>
      <c r="K96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67" s="118" t="s">
        <v>321</v>
      </c>
      <c r="M967" s="118" t="s">
        <v>1122</v>
      </c>
      <c r="N967" s="118" t="s">
        <v>4</v>
      </c>
      <c r="O967" s="118"/>
    </row>
    <row r="968" spans="2:15" x14ac:dyDescent="0.25">
      <c r="B968" s="118" t="s">
        <v>73</v>
      </c>
      <c r="C968" s="118" t="s">
        <v>1019</v>
      </c>
      <c r="D968" s="119">
        <v>44730</v>
      </c>
      <c r="E968" s="118" t="s">
        <v>338</v>
      </c>
      <c r="F968" s="123">
        <v>652.78180000000009</v>
      </c>
      <c r="G968" s="123">
        <v>199.62746177370033</v>
      </c>
      <c r="H968" s="118" t="s">
        <v>339</v>
      </c>
      <c r="I968" s="119"/>
      <c r="J968" s="119">
        <f t="shared" si="15"/>
        <v>44592</v>
      </c>
      <c r="K96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68" s="118" t="s">
        <v>321</v>
      </c>
      <c r="M968" s="118" t="s">
        <v>1122</v>
      </c>
      <c r="N968" s="118" t="s">
        <v>4</v>
      </c>
      <c r="O968" s="118"/>
    </row>
    <row r="969" spans="2:15" x14ac:dyDescent="0.25">
      <c r="B969" s="118" t="s">
        <v>73</v>
      </c>
      <c r="C969" s="118" t="s">
        <v>1020</v>
      </c>
      <c r="D969" s="119">
        <v>44670</v>
      </c>
      <c r="E969" s="118" t="s">
        <v>338</v>
      </c>
      <c r="F969" s="123">
        <v>135.32750000000001</v>
      </c>
      <c r="G969" s="123">
        <v>41.38455657492355</v>
      </c>
      <c r="H969" s="118" t="s">
        <v>339</v>
      </c>
      <c r="I969" s="119"/>
      <c r="J969" s="119">
        <f t="shared" si="15"/>
        <v>44592</v>
      </c>
      <c r="K96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69" s="118" t="s">
        <v>321</v>
      </c>
      <c r="M969" s="118" t="s">
        <v>1122</v>
      </c>
      <c r="N969" s="118" t="s">
        <v>4</v>
      </c>
      <c r="O969" s="118"/>
    </row>
    <row r="970" spans="2:15" x14ac:dyDescent="0.25">
      <c r="B970" s="118" t="s">
        <v>73</v>
      </c>
      <c r="C970" s="118" t="s">
        <v>361</v>
      </c>
      <c r="D970" s="119">
        <v>44730</v>
      </c>
      <c r="E970" s="118" t="s">
        <v>338</v>
      </c>
      <c r="F970" s="123">
        <v>2538.4843000000005</v>
      </c>
      <c r="G970" s="123">
        <v>776.29489296636098</v>
      </c>
      <c r="H970" s="118" t="s">
        <v>339</v>
      </c>
      <c r="I970" s="119"/>
      <c r="J970" s="119">
        <f t="shared" si="15"/>
        <v>44592</v>
      </c>
      <c r="K97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70" s="118" t="s">
        <v>321</v>
      </c>
      <c r="M970" s="118" t="s">
        <v>1122</v>
      </c>
      <c r="N970" s="118" t="s">
        <v>4</v>
      </c>
      <c r="O970" s="118"/>
    </row>
    <row r="971" spans="2:15" x14ac:dyDescent="0.25">
      <c r="B971" s="118" t="s">
        <v>73</v>
      </c>
      <c r="C971" s="118" t="s">
        <v>362</v>
      </c>
      <c r="D971" s="119">
        <v>44730</v>
      </c>
      <c r="E971" s="118" t="s">
        <v>338</v>
      </c>
      <c r="F971" s="123">
        <v>801.99680000000001</v>
      </c>
      <c r="G971" s="123">
        <v>245.25896024464831</v>
      </c>
      <c r="H971" s="118" t="s">
        <v>339</v>
      </c>
      <c r="I971" s="119"/>
      <c r="J971" s="119">
        <f t="shared" si="15"/>
        <v>44592</v>
      </c>
      <c r="K97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71" s="118" t="s">
        <v>321</v>
      </c>
      <c r="M971" s="118" t="s">
        <v>1122</v>
      </c>
      <c r="N971" s="118" t="s">
        <v>4</v>
      </c>
      <c r="O971" s="118"/>
    </row>
    <row r="972" spans="2:15" x14ac:dyDescent="0.25">
      <c r="B972" s="118" t="s">
        <v>73</v>
      </c>
      <c r="C972" s="118" t="s">
        <v>431</v>
      </c>
      <c r="D972" s="119">
        <v>44685</v>
      </c>
      <c r="E972" s="118" t="s">
        <v>338</v>
      </c>
      <c r="F972" s="123">
        <v>164.58750000000001</v>
      </c>
      <c r="G972" s="123">
        <v>50.332568807339449</v>
      </c>
      <c r="H972" s="118" t="s">
        <v>339</v>
      </c>
      <c r="I972" s="119"/>
      <c r="J972" s="119">
        <f t="shared" ref="J972:J1035" si="16">$J$1</f>
        <v>44592</v>
      </c>
      <c r="K97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72" s="118" t="s">
        <v>321</v>
      </c>
      <c r="M972" s="118" t="s">
        <v>1122</v>
      </c>
      <c r="N972" s="118" t="s">
        <v>4</v>
      </c>
      <c r="O972" s="118"/>
    </row>
    <row r="973" spans="2:15" x14ac:dyDescent="0.25">
      <c r="B973" s="118" t="s">
        <v>73</v>
      </c>
      <c r="C973" s="118" t="s">
        <v>1021</v>
      </c>
      <c r="D973" s="119">
        <v>44670</v>
      </c>
      <c r="E973" s="118" t="s">
        <v>338</v>
      </c>
      <c r="F973" s="123">
        <v>823.96930000000009</v>
      </c>
      <c r="G973" s="123">
        <v>251.978379204893</v>
      </c>
      <c r="H973" s="118" t="s">
        <v>339</v>
      </c>
      <c r="I973" s="119"/>
      <c r="J973" s="119">
        <f t="shared" si="16"/>
        <v>44592</v>
      </c>
      <c r="K97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73" s="118" t="s">
        <v>321</v>
      </c>
      <c r="M973" s="118" t="s">
        <v>1122</v>
      </c>
      <c r="N973" s="118" t="s">
        <v>4</v>
      </c>
      <c r="O973" s="118"/>
    </row>
    <row r="974" spans="2:15" x14ac:dyDescent="0.25">
      <c r="B974" s="118" t="s">
        <v>73</v>
      </c>
      <c r="C974" s="118" t="s">
        <v>692</v>
      </c>
      <c r="D974" s="119">
        <v>44640</v>
      </c>
      <c r="E974" s="118" t="s">
        <v>338</v>
      </c>
      <c r="F974" s="123">
        <v>1091.9029</v>
      </c>
      <c r="G974" s="123">
        <v>333.91525993883795</v>
      </c>
      <c r="H974" s="118" t="s">
        <v>339</v>
      </c>
      <c r="I974" s="119"/>
      <c r="J974" s="119">
        <f t="shared" si="16"/>
        <v>44592</v>
      </c>
      <c r="K97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974" s="118" t="s">
        <v>321</v>
      </c>
      <c r="M974" s="118" t="s">
        <v>1122</v>
      </c>
      <c r="N974" s="118" t="s">
        <v>4</v>
      </c>
      <c r="O974" s="118"/>
    </row>
    <row r="975" spans="2:15" x14ac:dyDescent="0.25">
      <c r="B975" s="118" t="s">
        <v>73</v>
      </c>
      <c r="C975" s="118" t="s">
        <v>433</v>
      </c>
      <c r="D975" s="119">
        <v>44730</v>
      </c>
      <c r="E975" s="118" t="s">
        <v>338</v>
      </c>
      <c r="F975" s="123">
        <v>2708.4639999999999</v>
      </c>
      <c r="G975" s="123">
        <v>828.27645259938834</v>
      </c>
      <c r="H975" s="118" t="s">
        <v>339</v>
      </c>
      <c r="I975" s="119"/>
      <c r="J975" s="119">
        <f t="shared" si="16"/>
        <v>44592</v>
      </c>
      <c r="K97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75" s="118" t="s">
        <v>321</v>
      </c>
      <c r="M975" s="118" t="s">
        <v>1122</v>
      </c>
      <c r="N975" s="118" t="s">
        <v>4</v>
      </c>
      <c r="O975" s="118"/>
    </row>
    <row r="976" spans="2:15" x14ac:dyDescent="0.25">
      <c r="B976" s="118" t="s">
        <v>73</v>
      </c>
      <c r="C976" s="118" t="s">
        <v>363</v>
      </c>
      <c r="D976" s="119">
        <v>44640</v>
      </c>
      <c r="E976" s="118" t="s">
        <v>338</v>
      </c>
      <c r="F976" s="123">
        <v>9166.85</v>
      </c>
      <c r="G976" s="123">
        <v>2803.3180428134556</v>
      </c>
      <c r="H976" s="118" t="s">
        <v>339</v>
      </c>
      <c r="I976" s="119"/>
      <c r="J976" s="119">
        <f t="shared" si="16"/>
        <v>44592</v>
      </c>
      <c r="K97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976" s="118" t="s">
        <v>321</v>
      </c>
      <c r="M976" s="118" t="s">
        <v>1122</v>
      </c>
      <c r="N976" s="118" t="s">
        <v>4</v>
      </c>
      <c r="O976" s="118"/>
    </row>
    <row r="977" spans="2:15" x14ac:dyDescent="0.25">
      <c r="B977" s="118" t="s">
        <v>73</v>
      </c>
      <c r="C977" s="118" t="s">
        <v>364</v>
      </c>
      <c r="D977" s="119">
        <v>44640</v>
      </c>
      <c r="E977" s="118" t="s">
        <v>338</v>
      </c>
      <c r="F977" s="123">
        <v>14215.575000000001</v>
      </c>
      <c r="G977" s="123">
        <v>4347.2706422018355</v>
      </c>
      <c r="H977" s="118" t="s">
        <v>339</v>
      </c>
      <c r="I977" s="119"/>
      <c r="J977" s="119">
        <f t="shared" si="16"/>
        <v>44592</v>
      </c>
      <c r="K97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977" s="118" t="s">
        <v>321</v>
      </c>
      <c r="M977" s="118" t="s">
        <v>1122</v>
      </c>
      <c r="N977" s="118" t="s">
        <v>4</v>
      </c>
      <c r="O977" s="118"/>
    </row>
    <row r="978" spans="2:15" x14ac:dyDescent="0.25">
      <c r="B978" s="118" t="s">
        <v>73</v>
      </c>
      <c r="C978" s="118" t="s">
        <v>365</v>
      </c>
      <c r="D978" s="119">
        <v>44640</v>
      </c>
      <c r="E978" s="118" t="s">
        <v>338</v>
      </c>
      <c r="F978" s="123">
        <v>1945.3500000000001</v>
      </c>
      <c r="G978" s="123">
        <v>594.90825688073403</v>
      </c>
      <c r="H978" s="118" t="s">
        <v>339</v>
      </c>
      <c r="I978" s="119"/>
      <c r="J978" s="119">
        <f t="shared" si="16"/>
        <v>44592</v>
      </c>
      <c r="K97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978" s="118" t="s">
        <v>321</v>
      </c>
      <c r="M978" s="118" t="s">
        <v>1122</v>
      </c>
      <c r="N978" s="118" t="s">
        <v>4</v>
      </c>
      <c r="O978" s="118"/>
    </row>
    <row r="979" spans="2:15" x14ac:dyDescent="0.25">
      <c r="B979" s="118" t="s">
        <v>73</v>
      </c>
      <c r="C979" s="118" t="s">
        <v>990</v>
      </c>
      <c r="D979" s="119">
        <v>44640</v>
      </c>
      <c r="E979" s="118" t="s">
        <v>338</v>
      </c>
      <c r="F979" s="123">
        <v>1355.8875</v>
      </c>
      <c r="G979" s="123">
        <v>414.64449541284404</v>
      </c>
      <c r="H979" s="118" t="s">
        <v>339</v>
      </c>
      <c r="I979" s="119"/>
      <c r="J979" s="119">
        <f t="shared" si="16"/>
        <v>44592</v>
      </c>
      <c r="K97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979" s="118" t="s">
        <v>321</v>
      </c>
      <c r="M979" s="118" t="s">
        <v>1122</v>
      </c>
      <c r="N979" s="118" t="s">
        <v>4</v>
      </c>
      <c r="O979" s="118"/>
    </row>
    <row r="980" spans="2:15" x14ac:dyDescent="0.25">
      <c r="B980" s="118" t="s">
        <v>73</v>
      </c>
      <c r="C980" s="118" t="s">
        <v>368</v>
      </c>
      <c r="D980" s="119">
        <v>44670</v>
      </c>
      <c r="E980" s="118" t="s">
        <v>338</v>
      </c>
      <c r="F980" s="123">
        <v>330.74250000000006</v>
      </c>
      <c r="G980" s="123">
        <v>101.14449541284405</v>
      </c>
      <c r="H980" s="118" t="s">
        <v>339</v>
      </c>
      <c r="I980" s="119"/>
      <c r="J980" s="119">
        <f t="shared" si="16"/>
        <v>44592</v>
      </c>
      <c r="K98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80" s="118" t="s">
        <v>321</v>
      </c>
      <c r="M980" s="118" t="s">
        <v>1122</v>
      </c>
      <c r="N980" s="118" t="s">
        <v>4</v>
      </c>
      <c r="O980" s="118"/>
    </row>
    <row r="981" spans="2:15" x14ac:dyDescent="0.25">
      <c r="B981" s="118" t="s">
        <v>73</v>
      </c>
      <c r="C981" s="118" t="s">
        <v>369</v>
      </c>
      <c r="D981" s="119">
        <v>44730</v>
      </c>
      <c r="E981" s="118" t="s">
        <v>338</v>
      </c>
      <c r="F981" s="123">
        <v>175.03750000000002</v>
      </c>
      <c r="G981" s="123">
        <v>53.528287461773708</v>
      </c>
      <c r="H981" s="118" t="s">
        <v>339</v>
      </c>
      <c r="I981" s="119"/>
      <c r="J981" s="119">
        <f t="shared" si="16"/>
        <v>44592</v>
      </c>
      <c r="K98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81" s="118" t="s">
        <v>321</v>
      </c>
      <c r="M981" s="118" t="s">
        <v>1122</v>
      </c>
      <c r="N981" s="118" t="s">
        <v>4</v>
      </c>
      <c r="O981" s="118"/>
    </row>
    <row r="982" spans="2:15" x14ac:dyDescent="0.25">
      <c r="B982" s="118" t="s">
        <v>73</v>
      </c>
      <c r="C982" s="118" t="s">
        <v>1022</v>
      </c>
      <c r="D982" s="119">
        <v>44730</v>
      </c>
      <c r="E982" s="118" t="s">
        <v>338</v>
      </c>
      <c r="F982" s="123">
        <v>458.75500000000005</v>
      </c>
      <c r="G982" s="123">
        <v>140.29204892966362</v>
      </c>
      <c r="H982" s="118" t="s">
        <v>339</v>
      </c>
      <c r="I982" s="119"/>
      <c r="J982" s="119">
        <f t="shared" si="16"/>
        <v>44592</v>
      </c>
      <c r="K98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82" s="118" t="s">
        <v>321</v>
      </c>
      <c r="M982" s="118" t="s">
        <v>1122</v>
      </c>
      <c r="N982" s="118" t="s">
        <v>4</v>
      </c>
      <c r="O982" s="118"/>
    </row>
    <row r="983" spans="2:15" x14ac:dyDescent="0.25">
      <c r="B983" s="118" t="s">
        <v>73</v>
      </c>
      <c r="C983" s="118" t="s">
        <v>1023</v>
      </c>
      <c r="D983" s="119">
        <v>44670</v>
      </c>
      <c r="E983" s="118" t="s">
        <v>338</v>
      </c>
      <c r="F983" s="123">
        <v>164.58750000000001</v>
      </c>
      <c r="G983" s="123">
        <v>50.332568807339449</v>
      </c>
      <c r="H983" s="118" t="s">
        <v>339</v>
      </c>
      <c r="I983" s="119"/>
      <c r="J983" s="119">
        <f t="shared" si="16"/>
        <v>44592</v>
      </c>
      <c r="K98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83" s="118" t="s">
        <v>321</v>
      </c>
      <c r="M983" s="118" t="s">
        <v>1122</v>
      </c>
      <c r="N983" s="118" t="s">
        <v>4</v>
      </c>
      <c r="O983" s="118"/>
    </row>
    <row r="984" spans="2:15" x14ac:dyDescent="0.25">
      <c r="B984" s="118" t="s">
        <v>73</v>
      </c>
      <c r="C984" s="118" t="s">
        <v>376</v>
      </c>
      <c r="D984" s="119">
        <v>44640</v>
      </c>
      <c r="E984" s="118" t="s">
        <v>338</v>
      </c>
      <c r="F984" s="123">
        <v>107.2038</v>
      </c>
      <c r="G984" s="123">
        <v>32.784036697247707</v>
      </c>
      <c r="H984" s="118" t="s">
        <v>339</v>
      </c>
      <c r="I984" s="119"/>
      <c r="J984" s="119">
        <f t="shared" si="16"/>
        <v>44592</v>
      </c>
      <c r="K98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984" s="118" t="s">
        <v>321</v>
      </c>
      <c r="M984" s="118" t="s">
        <v>1122</v>
      </c>
      <c r="N984" s="118" t="s">
        <v>4</v>
      </c>
      <c r="O984" s="118"/>
    </row>
    <row r="985" spans="2:15" x14ac:dyDescent="0.25">
      <c r="B985" s="118" t="s">
        <v>73</v>
      </c>
      <c r="C985" s="118" t="s">
        <v>377</v>
      </c>
      <c r="D985" s="119">
        <v>44670</v>
      </c>
      <c r="E985" s="118" t="s">
        <v>338</v>
      </c>
      <c r="F985" s="123">
        <v>64.166300000000007</v>
      </c>
      <c r="G985" s="123">
        <v>19.62272171253823</v>
      </c>
      <c r="H985" s="118" t="s">
        <v>339</v>
      </c>
      <c r="I985" s="119"/>
      <c r="J985" s="119">
        <f t="shared" si="16"/>
        <v>44592</v>
      </c>
      <c r="K98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85" s="118" t="s">
        <v>321</v>
      </c>
      <c r="M985" s="118" t="s">
        <v>1122</v>
      </c>
      <c r="N985" s="118" t="s">
        <v>4</v>
      </c>
      <c r="O985" s="118"/>
    </row>
    <row r="986" spans="2:15" x14ac:dyDescent="0.25">
      <c r="B986" s="118" t="s">
        <v>73</v>
      </c>
      <c r="C986" s="118" t="s">
        <v>805</v>
      </c>
      <c r="D986" s="119">
        <v>44640</v>
      </c>
      <c r="E986" s="118" t="s">
        <v>338</v>
      </c>
      <c r="F986" s="123">
        <v>3441.3060000000005</v>
      </c>
      <c r="G986" s="123">
        <v>1052.3871559633028</v>
      </c>
      <c r="H986" s="118" t="s">
        <v>339</v>
      </c>
      <c r="I986" s="119"/>
      <c r="J986" s="119">
        <f t="shared" si="16"/>
        <v>44592</v>
      </c>
      <c r="K98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986" s="118" t="s">
        <v>321</v>
      </c>
      <c r="M986" s="118" t="s">
        <v>1122</v>
      </c>
      <c r="N986" s="118" t="s">
        <v>4</v>
      </c>
      <c r="O986" s="118"/>
    </row>
    <row r="987" spans="2:15" x14ac:dyDescent="0.25">
      <c r="B987" s="118" t="s">
        <v>73</v>
      </c>
      <c r="C987" s="118" t="s">
        <v>828</v>
      </c>
      <c r="D987" s="119">
        <v>44640</v>
      </c>
      <c r="E987" s="118" t="s">
        <v>338</v>
      </c>
      <c r="F987" s="123">
        <v>210.92500000000001</v>
      </c>
      <c r="G987" s="123">
        <v>64.503058103975533</v>
      </c>
      <c r="H987" s="118" t="s">
        <v>339</v>
      </c>
      <c r="I987" s="119"/>
      <c r="J987" s="119">
        <f t="shared" si="16"/>
        <v>44592</v>
      </c>
      <c r="K98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987" s="118" t="s">
        <v>321</v>
      </c>
      <c r="M987" s="118" t="s">
        <v>1122</v>
      </c>
      <c r="N987" s="118" t="s">
        <v>4</v>
      </c>
      <c r="O987" s="118"/>
    </row>
    <row r="988" spans="2:15" x14ac:dyDescent="0.25">
      <c r="B988" s="118" t="s">
        <v>73</v>
      </c>
      <c r="C988" s="118" t="s">
        <v>387</v>
      </c>
      <c r="D988" s="119">
        <v>44700</v>
      </c>
      <c r="E988" s="118" t="s">
        <v>338</v>
      </c>
      <c r="F988" s="123">
        <v>834.95500000000004</v>
      </c>
      <c r="G988" s="123">
        <v>255.33792048929664</v>
      </c>
      <c r="H988" s="118" t="s">
        <v>339</v>
      </c>
      <c r="I988" s="119"/>
      <c r="J988" s="119">
        <f t="shared" si="16"/>
        <v>44592</v>
      </c>
      <c r="K98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88" s="118" t="s">
        <v>321</v>
      </c>
      <c r="M988" s="118" t="s">
        <v>1122</v>
      </c>
      <c r="N988" s="118" t="s">
        <v>4</v>
      </c>
      <c r="O988" s="118"/>
    </row>
    <row r="989" spans="2:15" x14ac:dyDescent="0.25">
      <c r="B989" s="118" t="s">
        <v>73</v>
      </c>
      <c r="C989" s="118" t="s">
        <v>388</v>
      </c>
      <c r="D989" s="119">
        <v>44640</v>
      </c>
      <c r="E989" s="118" t="s">
        <v>338</v>
      </c>
      <c r="F989" s="123">
        <v>1612.0500000000002</v>
      </c>
      <c r="G989" s="123">
        <v>492.98165137614683</v>
      </c>
      <c r="H989" s="118" t="s">
        <v>339</v>
      </c>
      <c r="I989" s="119"/>
      <c r="J989" s="119">
        <f t="shared" si="16"/>
        <v>44592</v>
      </c>
      <c r="K98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989" s="118" t="s">
        <v>321</v>
      </c>
      <c r="M989" s="118" t="s">
        <v>1122</v>
      </c>
      <c r="N989" s="118" t="s">
        <v>4</v>
      </c>
      <c r="O989" s="118"/>
    </row>
    <row r="990" spans="2:15" x14ac:dyDescent="0.25">
      <c r="B990" s="118" t="s">
        <v>73</v>
      </c>
      <c r="C990" s="118" t="s">
        <v>388</v>
      </c>
      <c r="D990" s="119">
        <v>44640</v>
      </c>
      <c r="E990" s="118" t="s">
        <v>338</v>
      </c>
      <c r="F990" s="123">
        <v>437.8</v>
      </c>
      <c r="G990" s="123">
        <v>133.88379204892968</v>
      </c>
      <c r="H990" s="118" t="s">
        <v>339</v>
      </c>
      <c r="I990" s="119"/>
      <c r="J990" s="119">
        <f t="shared" si="16"/>
        <v>44592</v>
      </c>
      <c r="K99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990" s="118" t="s">
        <v>321</v>
      </c>
      <c r="M990" s="118" t="s">
        <v>1122</v>
      </c>
      <c r="N990" s="118" t="s">
        <v>4</v>
      </c>
      <c r="O990" s="118"/>
    </row>
    <row r="991" spans="2:15" x14ac:dyDescent="0.25">
      <c r="B991" s="118" t="s">
        <v>73</v>
      </c>
      <c r="C991" s="118" t="s">
        <v>389</v>
      </c>
      <c r="D991" s="119">
        <v>44640</v>
      </c>
      <c r="E991" s="118" t="s">
        <v>338</v>
      </c>
      <c r="F991" s="123">
        <v>154.27500000000001</v>
      </c>
      <c r="G991" s="123">
        <v>47.178899082568812</v>
      </c>
      <c r="H991" s="118" t="s">
        <v>339</v>
      </c>
      <c r="I991" s="119"/>
      <c r="J991" s="119">
        <f t="shared" si="16"/>
        <v>44592</v>
      </c>
      <c r="K99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991" s="118" t="s">
        <v>321</v>
      </c>
      <c r="M991" s="118" t="s">
        <v>1122</v>
      </c>
      <c r="N991" s="118" t="s">
        <v>4</v>
      </c>
      <c r="O991" s="118"/>
    </row>
    <row r="992" spans="2:15" x14ac:dyDescent="0.25">
      <c r="B992" s="118" t="s">
        <v>73</v>
      </c>
      <c r="C992" s="118" t="s">
        <v>1024</v>
      </c>
      <c r="D992" s="119">
        <v>44730</v>
      </c>
      <c r="E992" s="118" t="s">
        <v>338</v>
      </c>
      <c r="F992" s="123">
        <v>71.225000000000009</v>
      </c>
      <c r="G992" s="123">
        <v>21.781345565749238</v>
      </c>
      <c r="H992" s="118" t="s">
        <v>339</v>
      </c>
      <c r="I992" s="119"/>
      <c r="J992" s="119">
        <f t="shared" si="16"/>
        <v>44592</v>
      </c>
      <c r="K99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92" s="118" t="s">
        <v>321</v>
      </c>
      <c r="M992" s="118" t="s">
        <v>1122</v>
      </c>
      <c r="N992" s="118" t="s">
        <v>4</v>
      </c>
      <c r="O992" s="118"/>
    </row>
    <row r="993" spans="2:15" x14ac:dyDescent="0.25">
      <c r="B993" s="118" t="s">
        <v>73</v>
      </c>
      <c r="C993" s="118" t="s">
        <v>442</v>
      </c>
      <c r="D993" s="119">
        <v>44670</v>
      </c>
      <c r="E993" s="118" t="s">
        <v>338</v>
      </c>
      <c r="F993" s="123">
        <v>1696.6455000000001</v>
      </c>
      <c r="G993" s="123">
        <v>518.85183486238532</v>
      </c>
      <c r="H993" s="118" t="s">
        <v>339</v>
      </c>
      <c r="I993" s="119"/>
      <c r="J993" s="119">
        <f t="shared" si="16"/>
        <v>44592</v>
      </c>
      <c r="K99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93" s="118" t="s">
        <v>321</v>
      </c>
      <c r="M993" s="118" t="s">
        <v>1122</v>
      </c>
      <c r="N993" s="118" t="s">
        <v>4</v>
      </c>
      <c r="O993" s="118"/>
    </row>
    <row r="994" spans="2:15" x14ac:dyDescent="0.25">
      <c r="B994" s="118" t="s">
        <v>73</v>
      </c>
      <c r="C994" s="118" t="s">
        <v>390</v>
      </c>
      <c r="D994" s="119">
        <v>44700</v>
      </c>
      <c r="E994" s="118" t="s">
        <v>338</v>
      </c>
      <c r="F994" s="123">
        <v>636.30600000000004</v>
      </c>
      <c r="G994" s="123">
        <v>194.58899082568809</v>
      </c>
      <c r="H994" s="118" t="s">
        <v>339</v>
      </c>
      <c r="I994" s="119"/>
      <c r="J994" s="119">
        <f t="shared" si="16"/>
        <v>44592</v>
      </c>
      <c r="K99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94" s="118" t="s">
        <v>321</v>
      </c>
      <c r="M994" s="118" t="s">
        <v>1122</v>
      </c>
      <c r="N994" s="118" t="s">
        <v>4</v>
      </c>
      <c r="O994" s="118"/>
    </row>
    <row r="995" spans="2:15" x14ac:dyDescent="0.25">
      <c r="B995" s="118" t="s">
        <v>73</v>
      </c>
      <c r="C995" s="118" t="s">
        <v>492</v>
      </c>
      <c r="D995" s="119">
        <v>44730</v>
      </c>
      <c r="E995" s="118" t="s">
        <v>338</v>
      </c>
      <c r="F995" s="123">
        <v>102.98750000000001</v>
      </c>
      <c r="G995" s="123">
        <v>31.494648318042817</v>
      </c>
      <c r="H995" s="118" t="s">
        <v>339</v>
      </c>
      <c r="I995" s="119"/>
      <c r="J995" s="119">
        <f t="shared" si="16"/>
        <v>44592</v>
      </c>
      <c r="K99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95" s="118" t="s">
        <v>321</v>
      </c>
      <c r="M995" s="118" t="s">
        <v>1122</v>
      </c>
      <c r="N995" s="118" t="s">
        <v>4</v>
      </c>
      <c r="O995" s="118"/>
    </row>
    <row r="996" spans="2:15" x14ac:dyDescent="0.25">
      <c r="B996" s="118" t="s">
        <v>73</v>
      </c>
      <c r="C996" s="118" t="s">
        <v>857</v>
      </c>
      <c r="D996" s="119">
        <v>44730</v>
      </c>
      <c r="E996" s="118" t="s">
        <v>338</v>
      </c>
      <c r="F996" s="123">
        <v>71.225000000000009</v>
      </c>
      <c r="G996" s="123">
        <v>21.781345565749238</v>
      </c>
      <c r="H996" s="118" t="s">
        <v>339</v>
      </c>
      <c r="I996" s="119"/>
      <c r="J996" s="119">
        <f t="shared" si="16"/>
        <v>44592</v>
      </c>
      <c r="K99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96" s="118" t="s">
        <v>321</v>
      </c>
      <c r="M996" s="118" t="s">
        <v>1122</v>
      </c>
      <c r="N996" s="118" t="s">
        <v>4</v>
      </c>
      <c r="O996" s="118"/>
    </row>
    <row r="997" spans="2:15" x14ac:dyDescent="0.25">
      <c r="B997" s="118" t="s">
        <v>73</v>
      </c>
      <c r="C997" s="118" t="s">
        <v>443</v>
      </c>
      <c r="D997" s="119">
        <v>44730</v>
      </c>
      <c r="E997" s="118" t="s">
        <v>338</v>
      </c>
      <c r="F997" s="123">
        <v>72.508700000000005</v>
      </c>
      <c r="G997" s="123">
        <v>22.173914373088685</v>
      </c>
      <c r="H997" s="118" t="s">
        <v>339</v>
      </c>
      <c r="I997" s="119"/>
      <c r="J997" s="119">
        <f t="shared" si="16"/>
        <v>44592</v>
      </c>
      <c r="K99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97" s="118" t="s">
        <v>321</v>
      </c>
      <c r="M997" s="118" t="s">
        <v>1122</v>
      </c>
      <c r="N997" s="118" t="s">
        <v>4</v>
      </c>
      <c r="O997" s="118"/>
    </row>
    <row r="998" spans="2:15" x14ac:dyDescent="0.25">
      <c r="B998" s="118" t="s">
        <v>73</v>
      </c>
      <c r="C998" s="118" t="s">
        <v>445</v>
      </c>
      <c r="D998" s="119">
        <v>44670</v>
      </c>
      <c r="E998" s="118" t="s">
        <v>338</v>
      </c>
      <c r="F998" s="123">
        <v>10108.890000000001</v>
      </c>
      <c r="G998" s="123">
        <v>3091.4036697247711</v>
      </c>
      <c r="H998" s="118" t="s">
        <v>339</v>
      </c>
      <c r="I998" s="119"/>
      <c r="J998" s="119">
        <f t="shared" si="16"/>
        <v>44592</v>
      </c>
      <c r="K99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98" s="118" t="s">
        <v>321</v>
      </c>
      <c r="M998" s="118" t="s">
        <v>1122</v>
      </c>
      <c r="N998" s="118" t="s">
        <v>4</v>
      </c>
      <c r="O998" s="118"/>
    </row>
    <row r="999" spans="2:15" x14ac:dyDescent="0.25">
      <c r="B999" s="118" t="s">
        <v>73</v>
      </c>
      <c r="C999" s="118" t="s">
        <v>447</v>
      </c>
      <c r="D999" s="119">
        <v>44760</v>
      </c>
      <c r="E999" s="118" t="s">
        <v>338</v>
      </c>
      <c r="F999" s="123">
        <v>9397.5750000000007</v>
      </c>
      <c r="G999" s="123">
        <v>2873.8761467889908</v>
      </c>
      <c r="H999" s="118" t="s">
        <v>339</v>
      </c>
      <c r="I999" s="119"/>
      <c r="J999" s="119">
        <f t="shared" si="16"/>
        <v>44592</v>
      </c>
      <c r="K99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999" s="118" t="s">
        <v>321</v>
      </c>
      <c r="M999" s="118" t="s">
        <v>1122</v>
      </c>
      <c r="N999" s="118" t="s">
        <v>4</v>
      </c>
      <c r="O999" s="118"/>
    </row>
    <row r="1000" spans="2:15" x14ac:dyDescent="0.25">
      <c r="B1000" s="118" t="s">
        <v>73</v>
      </c>
      <c r="C1000" s="118" t="s">
        <v>882</v>
      </c>
      <c r="D1000" s="119">
        <v>44700</v>
      </c>
      <c r="E1000" s="118" t="s">
        <v>338</v>
      </c>
      <c r="F1000" s="123">
        <v>1481.81</v>
      </c>
      <c r="G1000" s="123">
        <v>453.15290519877675</v>
      </c>
      <c r="H1000" s="118" t="s">
        <v>339</v>
      </c>
      <c r="I1000" s="119"/>
      <c r="J1000" s="119">
        <f t="shared" si="16"/>
        <v>44592</v>
      </c>
      <c r="K100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00" s="118" t="s">
        <v>321</v>
      </c>
      <c r="M1000" s="118" t="s">
        <v>1122</v>
      </c>
      <c r="N1000" s="118" t="s">
        <v>4</v>
      </c>
      <c r="O1000" s="118"/>
    </row>
    <row r="1001" spans="2:15" x14ac:dyDescent="0.25">
      <c r="B1001" s="118" t="s">
        <v>73</v>
      </c>
      <c r="C1001" s="118" t="s">
        <v>392</v>
      </c>
      <c r="D1001" s="119">
        <v>44640</v>
      </c>
      <c r="E1001" s="118" t="s">
        <v>338</v>
      </c>
      <c r="F1001" s="123">
        <v>3511.2000000000003</v>
      </c>
      <c r="G1001" s="123">
        <v>1073.7614678899083</v>
      </c>
      <c r="H1001" s="118" t="s">
        <v>339</v>
      </c>
      <c r="I1001" s="119"/>
      <c r="J1001" s="119">
        <f t="shared" si="16"/>
        <v>44592</v>
      </c>
      <c r="K100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001" s="118" t="s">
        <v>321</v>
      </c>
      <c r="M1001" s="118" t="s">
        <v>1122</v>
      </c>
      <c r="N1001" s="118" t="s">
        <v>4</v>
      </c>
      <c r="O1001" s="118"/>
    </row>
    <row r="1002" spans="2:15" x14ac:dyDescent="0.25">
      <c r="B1002" s="118" t="s">
        <v>73</v>
      </c>
      <c r="C1002" s="118" t="s">
        <v>888</v>
      </c>
      <c r="D1002" s="119">
        <v>44640</v>
      </c>
      <c r="E1002" s="118" t="s">
        <v>338</v>
      </c>
      <c r="F1002" s="123">
        <v>80.483700000000013</v>
      </c>
      <c r="G1002" s="123">
        <v>24.612752293577987</v>
      </c>
      <c r="H1002" s="118" t="s">
        <v>339</v>
      </c>
      <c r="I1002" s="119"/>
      <c r="J1002" s="119">
        <f t="shared" si="16"/>
        <v>44592</v>
      </c>
      <c r="K100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002" s="118" t="s">
        <v>321</v>
      </c>
      <c r="M1002" s="118" t="s">
        <v>1122</v>
      </c>
      <c r="N1002" s="118" t="s">
        <v>4</v>
      </c>
      <c r="O1002" s="118"/>
    </row>
    <row r="1003" spans="2:15" x14ac:dyDescent="0.25">
      <c r="B1003" s="118" t="s">
        <v>73</v>
      </c>
      <c r="C1003" s="118" t="s">
        <v>496</v>
      </c>
      <c r="D1003" s="119">
        <v>44700</v>
      </c>
      <c r="E1003" s="118" t="s">
        <v>338</v>
      </c>
      <c r="F1003" s="123">
        <v>104.5913</v>
      </c>
      <c r="G1003" s="123">
        <v>31.985107033639146</v>
      </c>
      <c r="H1003" s="118" t="s">
        <v>339</v>
      </c>
      <c r="I1003" s="119"/>
      <c r="J1003" s="119">
        <f t="shared" si="16"/>
        <v>44592</v>
      </c>
      <c r="K100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03" s="118" t="s">
        <v>321</v>
      </c>
      <c r="M1003" s="118" t="s">
        <v>1122</v>
      </c>
      <c r="N1003" s="118" t="s">
        <v>4</v>
      </c>
      <c r="O1003" s="118"/>
    </row>
    <row r="1004" spans="2:15" x14ac:dyDescent="0.25">
      <c r="B1004" s="118" t="s">
        <v>73</v>
      </c>
      <c r="C1004" s="118" t="s">
        <v>497</v>
      </c>
      <c r="D1004" s="119">
        <v>44730</v>
      </c>
      <c r="E1004" s="118" t="s">
        <v>338</v>
      </c>
      <c r="F1004" s="123">
        <v>217.11250000000001</v>
      </c>
      <c r="G1004" s="123">
        <v>66.395259938837924</v>
      </c>
      <c r="H1004" s="118" t="s">
        <v>339</v>
      </c>
      <c r="I1004" s="119"/>
      <c r="J1004" s="119">
        <f t="shared" si="16"/>
        <v>44592</v>
      </c>
      <c r="K100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04" s="118" t="s">
        <v>321</v>
      </c>
      <c r="M1004" s="118" t="s">
        <v>1122</v>
      </c>
      <c r="N1004" s="118" t="s">
        <v>4</v>
      </c>
      <c r="O1004" s="118"/>
    </row>
    <row r="1005" spans="2:15" x14ac:dyDescent="0.25">
      <c r="B1005" s="118" t="s">
        <v>73</v>
      </c>
      <c r="C1005" s="118" t="s">
        <v>409</v>
      </c>
      <c r="D1005" s="119">
        <v>44700</v>
      </c>
      <c r="E1005" s="118" t="s">
        <v>338</v>
      </c>
      <c r="F1005" s="123">
        <v>45.719300000000004</v>
      </c>
      <c r="G1005" s="123">
        <v>13.981437308868502</v>
      </c>
      <c r="H1005" s="118" t="s">
        <v>339</v>
      </c>
      <c r="I1005" s="119"/>
      <c r="J1005" s="119">
        <f t="shared" si="16"/>
        <v>44592</v>
      </c>
      <c r="K100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05" s="118" t="s">
        <v>321</v>
      </c>
      <c r="M1005" s="118" t="s">
        <v>1122</v>
      </c>
      <c r="N1005" s="118" t="s">
        <v>4</v>
      </c>
      <c r="O1005" s="118"/>
    </row>
    <row r="1006" spans="2:15" x14ac:dyDescent="0.25">
      <c r="B1006" s="118" t="s">
        <v>73</v>
      </c>
      <c r="C1006" s="118" t="s">
        <v>411</v>
      </c>
      <c r="D1006" s="119">
        <v>44640</v>
      </c>
      <c r="E1006" s="118" t="s">
        <v>338</v>
      </c>
      <c r="F1006" s="123">
        <v>130.07500000000002</v>
      </c>
      <c r="G1006" s="123">
        <v>39.778287461773708</v>
      </c>
      <c r="H1006" s="118" t="s">
        <v>339</v>
      </c>
      <c r="I1006" s="119"/>
      <c r="J1006" s="119">
        <f t="shared" si="16"/>
        <v>44592</v>
      </c>
      <c r="K100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006" s="118" t="s">
        <v>321</v>
      </c>
      <c r="M1006" s="118" t="s">
        <v>1122</v>
      </c>
      <c r="N1006" s="118" t="s">
        <v>4</v>
      </c>
      <c r="O1006" s="118"/>
    </row>
    <row r="1007" spans="2:15" x14ac:dyDescent="0.25">
      <c r="B1007" s="118" t="s">
        <v>73</v>
      </c>
      <c r="C1007" s="118" t="s">
        <v>503</v>
      </c>
      <c r="D1007" s="119">
        <v>44707</v>
      </c>
      <c r="E1007" s="118" t="s">
        <v>338</v>
      </c>
      <c r="F1007" s="123">
        <v>533.15679999999998</v>
      </c>
      <c r="G1007" s="123">
        <v>163.04489296636083</v>
      </c>
      <c r="H1007" s="118" t="s">
        <v>339</v>
      </c>
      <c r="I1007" s="119"/>
      <c r="J1007" s="119">
        <f t="shared" si="16"/>
        <v>44592</v>
      </c>
      <c r="K100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07" s="118" t="s">
        <v>321</v>
      </c>
      <c r="M1007" s="118" t="s">
        <v>1122</v>
      </c>
      <c r="N1007" s="118" t="s">
        <v>4</v>
      </c>
      <c r="O1007" s="118"/>
    </row>
    <row r="1008" spans="2:15" x14ac:dyDescent="0.25">
      <c r="B1008" s="118" t="s">
        <v>73</v>
      </c>
      <c r="C1008" s="118" t="s">
        <v>505</v>
      </c>
      <c r="D1008" s="119">
        <v>44707</v>
      </c>
      <c r="E1008" s="118" t="s">
        <v>338</v>
      </c>
      <c r="F1008" s="123">
        <v>226.35910000000001</v>
      </c>
      <c r="G1008" s="123">
        <v>69.222966360856276</v>
      </c>
      <c r="H1008" s="118" t="s">
        <v>339</v>
      </c>
      <c r="I1008" s="119"/>
      <c r="J1008" s="119">
        <f t="shared" si="16"/>
        <v>44592</v>
      </c>
      <c r="K100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08" s="118" t="s">
        <v>321</v>
      </c>
      <c r="M1008" s="118" t="s">
        <v>1122</v>
      </c>
      <c r="N1008" s="118" t="s">
        <v>4</v>
      </c>
      <c r="O1008" s="118"/>
    </row>
    <row r="1009" spans="2:15" x14ac:dyDescent="0.25">
      <c r="B1009" s="118" t="s">
        <v>73</v>
      </c>
      <c r="C1009" s="118" t="s">
        <v>983</v>
      </c>
      <c r="D1009" s="119">
        <v>44707</v>
      </c>
      <c r="E1009" s="118" t="s">
        <v>338</v>
      </c>
      <c r="F1009" s="123">
        <v>1265.7293000000002</v>
      </c>
      <c r="G1009" s="123">
        <v>387.07318042813461</v>
      </c>
      <c r="H1009" s="118" t="s">
        <v>339</v>
      </c>
      <c r="I1009" s="119"/>
      <c r="J1009" s="119">
        <f t="shared" si="16"/>
        <v>44592</v>
      </c>
      <c r="K100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09" s="118" t="s">
        <v>321</v>
      </c>
      <c r="M1009" s="118" t="s">
        <v>1122</v>
      </c>
      <c r="N1009" s="118" t="s">
        <v>4</v>
      </c>
      <c r="O1009" s="118"/>
    </row>
    <row r="1010" spans="2:15" x14ac:dyDescent="0.25">
      <c r="B1010" s="118" t="s">
        <v>73</v>
      </c>
      <c r="C1010" s="118" t="s">
        <v>458</v>
      </c>
      <c r="D1010" s="119">
        <v>44737</v>
      </c>
      <c r="E1010" s="118" t="s">
        <v>338</v>
      </c>
      <c r="F1010" s="123">
        <v>686.40000000000009</v>
      </c>
      <c r="G1010" s="123">
        <v>209.90825688073397</v>
      </c>
      <c r="H1010" s="118" t="s">
        <v>339</v>
      </c>
      <c r="I1010" s="119"/>
      <c r="J1010" s="119">
        <f t="shared" si="16"/>
        <v>44592</v>
      </c>
      <c r="K101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10" s="118" t="s">
        <v>321</v>
      </c>
      <c r="M1010" s="118" t="s">
        <v>1122</v>
      </c>
      <c r="N1010" s="118" t="s">
        <v>4</v>
      </c>
      <c r="O1010" s="118"/>
    </row>
    <row r="1011" spans="2:15" x14ac:dyDescent="0.25">
      <c r="B1011" s="118" t="s">
        <v>73</v>
      </c>
      <c r="C1011" s="118" t="s">
        <v>1012</v>
      </c>
      <c r="D1011" s="119">
        <v>44707</v>
      </c>
      <c r="E1011" s="118" t="s">
        <v>338</v>
      </c>
      <c r="F1011" s="123">
        <v>235.41430000000003</v>
      </c>
      <c r="G1011" s="123">
        <v>71.992140672782881</v>
      </c>
      <c r="H1011" s="118" t="s">
        <v>339</v>
      </c>
      <c r="I1011" s="119"/>
      <c r="J1011" s="119">
        <f t="shared" si="16"/>
        <v>44592</v>
      </c>
      <c r="K101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11" s="118" t="s">
        <v>321</v>
      </c>
      <c r="M1011" s="118" t="s">
        <v>1122</v>
      </c>
      <c r="N1011" s="118" t="s">
        <v>4</v>
      </c>
      <c r="O1011" s="118"/>
    </row>
    <row r="1012" spans="2:15" x14ac:dyDescent="0.25">
      <c r="B1012" s="118" t="s">
        <v>73</v>
      </c>
      <c r="C1012" s="118" t="s">
        <v>337</v>
      </c>
      <c r="D1012" s="119">
        <v>44647</v>
      </c>
      <c r="E1012" s="118" t="s">
        <v>338</v>
      </c>
      <c r="F1012" s="123">
        <v>3142.0818000000004</v>
      </c>
      <c r="G1012" s="123">
        <v>960.88128440366984</v>
      </c>
      <c r="H1012" s="118" t="s">
        <v>339</v>
      </c>
      <c r="I1012" s="119"/>
      <c r="J1012" s="119">
        <f t="shared" si="16"/>
        <v>44592</v>
      </c>
      <c r="K101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012" s="118" t="s">
        <v>321</v>
      </c>
      <c r="M1012" s="118" t="s">
        <v>1122</v>
      </c>
      <c r="N1012" s="118" t="s">
        <v>4</v>
      </c>
      <c r="O1012" s="118"/>
    </row>
    <row r="1013" spans="2:15" x14ac:dyDescent="0.25">
      <c r="B1013" s="118" t="s">
        <v>73</v>
      </c>
      <c r="C1013" s="118" t="s">
        <v>1025</v>
      </c>
      <c r="D1013" s="119">
        <v>44647</v>
      </c>
      <c r="E1013" s="118" t="s">
        <v>338</v>
      </c>
      <c r="F1013" s="123">
        <v>131.76680000000002</v>
      </c>
      <c r="G1013" s="123">
        <v>40.295657492354742</v>
      </c>
      <c r="H1013" s="118" t="s">
        <v>339</v>
      </c>
      <c r="I1013" s="119"/>
      <c r="J1013" s="119">
        <f t="shared" si="16"/>
        <v>44592</v>
      </c>
      <c r="K101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013" s="118" t="s">
        <v>321</v>
      </c>
      <c r="M1013" s="118" t="s">
        <v>1122</v>
      </c>
      <c r="N1013" s="118" t="s">
        <v>4</v>
      </c>
      <c r="O1013" s="118"/>
    </row>
    <row r="1014" spans="2:15" x14ac:dyDescent="0.25">
      <c r="B1014" s="118" t="s">
        <v>73</v>
      </c>
      <c r="C1014" s="118" t="s">
        <v>341</v>
      </c>
      <c r="D1014" s="119">
        <v>44647</v>
      </c>
      <c r="E1014" s="118" t="s">
        <v>338</v>
      </c>
      <c r="F1014" s="123">
        <v>323.95000000000005</v>
      </c>
      <c r="G1014" s="123">
        <v>99.067278287461789</v>
      </c>
      <c r="H1014" s="118" t="s">
        <v>339</v>
      </c>
      <c r="I1014" s="119"/>
      <c r="J1014" s="119">
        <f t="shared" si="16"/>
        <v>44592</v>
      </c>
      <c r="K101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014" s="118" t="s">
        <v>321</v>
      </c>
      <c r="M1014" s="118" t="s">
        <v>1122</v>
      </c>
      <c r="N1014" s="118" t="s">
        <v>4</v>
      </c>
      <c r="O1014" s="118"/>
    </row>
    <row r="1015" spans="2:15" x14ac:dyDescent="0.25">
      <c r="B1015" s="118" t="s">
        <v>73</v>
      </c>
      <c r="C1015" s="118" t="s">
        <v>590</v>
      </c>
      <c r="D1015" s="119">
        <v>44737</v>
      </c>
      <c r="E1015" s="118" t="s">
        <v>338</v>
      </c>
      <c r="F1015" s="123">
        <v>139.8837</v>
      </c>
      <c r="G1015" s="123">
        <v>42.777889908256881</v>
      </c>
      <c r="H1015" s="118" t="s">
        <v>339</v>
      </c>
      <c r="I1015" s="119"/>
      <c r="J1015" s="119">
        <f t="shared" si="16"/>
        <v>44592</v>
      </c>
      <c r="K101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15" s="118" t="s">
        <v>321</v>
      </c>
      <c r="M1015" s="118" t="s">
        <v>1122</v>
      </c>
      <c r="N1015" s="118" t="s">
        <v>4</v>
      </c>
      <c r="O1015" s="118"/>
    </row>
    <row r="1016" spans="2:15" x14ac:dyDescent="0.25">
      <c r="B1016" s="118" t="s">
        <v>73</v>
      </c>
      <c r="C1016" s="118" t="s">
        <v>623</v>
      </c>
      <c r="D1016" s="119">
        <v>44737</v>
      </c>
      <c r="E1016" s="118" t="s">
        <v>338</v>
      </c>
      <c r="F1016" s="123">
        <v>71.225000000000009</v>
      </c>
      <c r="G1016" s="123">
        <v>21.781345565749238</v>
      </c>
      <c r="H1016" s="118" t="s">
        <v>339</v>
      </c>
      <c r="I1016" s="119"/>
      <c r="J1016" s="119">
        <f t="shared" si="16"/>
        <v>44592</v>
      </c>
      <c r="K101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16" s="118" t="s">
        <v>321</v>
      </c>
      <c r="M1016" s="118" t="s">
        <v>1122</v>
      </c>
      <c r="N1016" s="118" t="s">
        <v>4</v>
      </c>
      <c r="O1016" s="118"/>
    </row>
    <row r="1017" spans="2:15" x14ac:dyDescent="0.25">
      <c r="B1017" s="118" t="s">
        <v>73</v>
      </c>
      <c r="C1017" s="118" t="s">
        <v>344</v>
      </c>
      <c r="D1017" s="119">
        <v>44677</v>
      </c>
      <c r="E1017" s="118" t="s">
        <v>338</v>
      </c>
      <c r="F1017" s="123">
        <v>567.25350000000003</v>
      </c>
      <c r="G1017" s="123">
        <v>173.47201834862386</v>
      </c>
      <c r="H1017" s="118" t="s">
        <v>339</v>
      </c>
      <c r="I1017" s="119"/>
      <c r="J1017" s="119">
        <f t="shared" si="16"/>
        <v>44592</v>
      </c>
      <c r="K101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17" s="118" t="s">
        <v>321</v>
      </c>
      <c r="M1017" s="118" t="s">
        <v>1122</v>
      </c>
      <c r="N1017" s="118" t="s">
        <v>4</v>
      </c>
      <c r="O1017" s="118"/>
    </row>
    <row r="1018" spans="2:15" x14ac:dyDescent="0.25">
      <c r="B1018" s="118" t="s">
        <v>73</v>
      </c>
      <c r="C1018" s="118" t="s">
        <v>638</v>
      </c>
      <c r="D1018" s="119">
        <v>44707</v>
      </c>
      <c r="E1018" s="118" t="s">
        <v>338</v>
      </c>
      <c r="F1018" s="123">
        <v>78.375</v>
      </c>
      <c r="G1018" s="123">
        <v>23.967889908256879</v>
      </c>
      <c r="H1018" s="118" t="s">
        <v>339</v>
      </c>
      <c r="I1018" s="119"/>
      <c r="J1018" s="119">
        <f t="shared" si="16"/>
        <v>44592</v>
      </c>
      <c r="K101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18" s="118" t="s">
        <v>321</v>
      </c>
      <c r="M1018" s="118" t="s">
        <v>1122</v>
      </c>
      <c r="N1018" s="118" t="s">
        <v>4</v>
      </c>
      <c r="O1018" s="118"/>
    </row>
    <row r="1019" spans="2:15" x14ac:dyDescent="0.25">
      <c r="B1019" s="118" t="s">
        <v>73</v>
      </c>
      <c r="C1019" s="118" t="s">
        <v>1026</v>
      </c>
      <c r="D1019" s="119">
        <v>44707</v>
      </c>
      <c r="E1019" s="118" t="s">
        <v>338</v>
      </c>
      <c r="F1019" s="123">
        <v>51.7913</v>
      </c>
      <c r="G1019" s="123">
        <v>15.838318042813455</v>
      </c>
      <c r="H1019" s="118" t="s">
        <v>339</v>
      </c>
      <c r="I1019" s="119"/>
      <c r="J1019" s="119">
        <f t="shared" si="16"/>
        <v>44592</v>
      </c>
      <c r="K101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19" s="118" t="s">
        <v>321</v>
      </c>
      <c r="M1019" s="118" t="s">
        <v>1122</v>
      </c>
      <c r="N1019" s="118" t="s">
        <v>4</v>
      </c>
      <c r="O1019" s="118"/>
    </row>
    <row r="1020" spans="2:15" x14ac:dyDescent="0.25">
      <c r="B1020" s="118" t="s">
        <v>73</v>
      </c>
      <c r="C1020" s="118" t="s">
        <v>465</v>
      </c>
      <c r="D1020" s="119">
        <v>44647</v>
      </c>
      <c r="E1020" s="118" t="s">
        <v>338</v>
      </c>
      <c r="F1020" s="123">
        <v>1023.0913</v>
      </c>
      <c r="G1020" s="123">
        <v>312.87195718654436</v>
      </c>
      <c r="H1020" s="118" t="s">
        <v>339</v>
      </c>
      <c r="I1020" s="119"/>
      <c r="J1020" s="119">
        <f t="shared" si="16"/>
        <v>44592</v>
      </c>
      <c r="K102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020" s="118" t="s">
        <v>321</v>
      </c>
      <c r="M1020" s="118" t="s">
        <v>1122</v>
      </c>
      <c r="N1020" s="118" t="s">
        <v>4</v>
      </c>
      <c r="O1020" s="118"/>
    </row>
    <row r="1021" spans="2:15" x14ac:dyDescent="0.25">
      <c r="B1021" s="118" t="s">
        <v>73</v>
      </c>
      <c r="C1021" s="118" t="s">
        <v>985</v>
      </c>
      <c r="D1021" s="119">
        <v>44737</v>
      </c>
      <c r="E1021" s="118" t="s">
        <v>338</v>
      </c>
      <c r="F1021" s="123">
        <v>4612.630000000001</v>
      </c>
      <c r="G1021" s="123">
        <v>1410.5902140672786</v>
      </c>
      <c r="H1021" s="118" t="s">
        <v>339</v>
      </c>
      <c r="I1021" s="119"/>
      <c r="J1021" s="119">
        <f t="shared" si="16"/>
        <v>44592</v>
      </c>
      <c r="K102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21" s="118" t="s">
        <v>321</v>
      </c>
      <c r="M1021" s="118" t="s">
        <v>1122</v>
      </c>
      <c r="N1021" s="118" t="s">
        <v>4</v>
      </c>
      <c r="O1021" s="118"/>
    </row>
    <row r="1022" spans="2:15" x14ac:dyDescent="0.25">
      <c r="B1022" s="118" t="s">
        <v>73</v>
      </c>
      <c r="C1022" s="118" t="s">
        <v>1027</v>
      </c>
      <c r="D1022" s="119">
        <v>44707</v>
      </c>
      <c r="E1022" s="118" t="s">
        <v>338</v>
      </c>
      <c r="F1022" s="123">
        <v>6424.0000000000009</v>
      </c>
      <c r="G1022" s="123">
        <v>1964.5259938837924</v>
      </c>
      <c r="H1022" s="118" t="s">
        <v>339</v>
      </c>
      <c r="I1022" s="119"/>
      <c r="J1022" s="119">
        <f t="shared" si="16"/>
        <v>44592</v>
      </c>
      <c r="K102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22" s="118" t="s">
        <v>321</v>
      </c>
      <c r="M1022" s="118" t="s">
        <v>1122</v>
      </c>
      <c r="N1022" s="118" t="s">
        <v>4</v>
      </c>
      <c r="O1022" s="118"/>
    </row>
    <row r="1023" spans="2:15" x14ac:dyDescent="0.25">
      <c r="B1023" s="118" t="s">
        <v>73</v>
      </c>
      <c r="C1023" s="118" t="s">
        <v>466</v>
      </c>
      <c r="D1023" s="119">
        <v>44707</v>
      </c>
      <c r="E1023" s="118" t="s">
        <v>338</v>
      </c>
      <c r="F1023" s="123">
        <v>840.45500000000004</v>
      </c>
      <c r="G1023" s="123">
        <v>257.01987767584097</v>
      </c>
      <c r="H1023" s="118" t="s">
        <v>339</v>
      </c>
      <c r="I1023" s="119"/>
      <c r="J1023" s="119">
        <f t="shared" si="16"/>
        <v>44592</v>
      </c>
      <c r="K102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23" s="118" t="s">
        <v>321</v>
      </c>
      <c r="M1023" s="118" t="s">
        <v>1122</v>
      </c>
      <c r="N1023" s="118" t="s">
        <v>4</v>
      </c>
      <c r="O1023" s="118"/>
    </row>
    <row r="1024" spans="2:15" x14ac:dyDescent="0.25">
      <c r="B1024" s="118" t="s">
        <v>73</v>
      </c>
      <c r="C1024" s="118" t="s">
        <v>1028</v>
      </c>
      <c r="D1024" s="119">
        <v>44707</v>
      </c>
      <c r="E1024" s="118" t="s">
        <v>338</v>
      </c>
      <c r="F1024" s="123">
        <v>1021.3500000000001</v>
      </c>
      <c r="G1024" s="123">
        <v>312.33944954128447</v>
      </c>
      <c r="H1024" s="118" t="s">
        <v>339</v>
      </c>
      <c r="I1024" s="119"/>
      <c r="J1024" s="119">
        <f t="shared" si="16"/>
        <v>44592</v>
      </c>
      <c r="K102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24" s="118" t="s">
        <v>321</v>
      </c>
      <c r="M1024" s="118" t="s">
        <v>1122</v>
      </c>
      <c r="N1024" s="118" t="s">
        <v>4</v>
      </c>
      <c r="O1024" s="118"/>
    </row>
    <row r="1025" spans="2:15" x14ac:dyDescent="0.25">
      <c r="B1025" s="118" t="s">
        <v>73</v>
      </c>
      <c r="C1025" s="118" t="s">
        <v>421</v>
      </c>
      <c r="D1025" s="119">
        <v>44707</v>
      </c>
      <c r="E1025" s="118" t="s">
        <v>338</v>
      </c>
      <c r="F1025" s="123">
        <v>4554</v>
      </c>
      <c r="G1025" s="123">
        <v>1392.6605504587155</v>
      </c>
      <c r="H1025" s="118" t="s">
        <v>339</v>
      </c>
      <c r="I1025" s="119"/>
      <c r="J1025" s="119">
        <f t="shared" si="16"/>
        <v>44592</v>
      </c>
      <c r="K102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25" s="118" t="s">
        <v>321</v>
      </c>
      <c r="M1025" s="118" t="s">
        <v>1122</v>
      </c>
      <c r="N1025" s="118" t="s">
        <v>4</v>
      </c>
      <c r="O1025" s="118"/>
    </row>
    <row r="1026" spans="2:15" x14ac:dyDescent="0.25">
      <c r="B1026" s="118" t="s">
        <v>73</v>
      </c>
      <c r="C1026" s="118" t="s">
        <v>348</v>
      </c>
      <c r="D1026" s="119">
        <v>44677</v>
      </c>
      <c r="E1026" s="118" t="s">
        <v>338</v>
      </c>
      <c r="F1026" s="123">
        <v>1154.2025000000001</v>
      </c>
      <c r="G1026" s="123">
        <v>352.96712538226302</v>
      </c>
      <c r="H1026" s="118" t="s">
        <v>339</v>
      </c>
      <c r="I1026" s="119"/>
      <c r="J1026" s="119">
        <f t="shared" si="16"/>
        <v>44592</v>
      </c>
      <c r="K102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26" s="118" t="s">
        <v>321</v>
      </c>
      <c r="M1026" s="118" t="s">
        <v>1122</v>
      </c>
      <c r="N1026" s="118" t="s">
        <v>4</v>
      </c>
      <c r="O1026" s="118"/>
    </row>
    <row r="1027" spans="2:15" x14ac:dyDescent="0.25">
      <c r="B1027" s="118" t="s">
        <v>73</v>
      </c>
      <c r="C1027" s="118" t="s">
        <v>349</v>
      </c>
      <c r="D1027" s="119">
        <v>44692</v>
      </c>
      <c r="E1027" s="118" t="s">
        <v>338</v>
      </c>
      <c r="F1027" s="123">
        <v>812.98250000000007</v>
      </c>
      <c r="G1027" s="123">
        <v>248.618501529052</v>
      </c>
      <c r="H1027" s="118" t="s">
        <v>339</v>
      </c>
      <c r="I1027" s="119"/>
      <c r="J1027" s="119">
        <f t="shared" si="16"/>
        <v>44592</v>
      </c>
      <c r="K102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27" s="118" t="s">
        <v>321</v>
      </c>
      <c r="M1027" s="118" t="s">
        <v>1122</v>
      </c>
      <c r="N1027" s="118" t="s">
        <v>4</v>
      </c>
      <c r="O1027" s="118"/>
    </row>
    <row r="1028" spans="2:15" x14ac:dyDescent="0.25">
      <c r="B1028" s="118" t="s">
        <v>73</v>
      </c>
      <c r="C1028" s="118" t="s">
        <v>350</v>
      </c>
      <c r="D1028" s="119">
        <v>44707</v>
      </c>
      <c r="E1028" s="118" t="s">
        <v>338</v>
      </c>
      <c r="F1028" s="123">
        <v>294.56680000000006</v>
      </c>
      <c r="G1028" s="123">
        <v>90.08159021406729</v>
      </c>
      <c r="H1028" s="118" t="s">
        <v>339</v>
      </c>
      <c r="I1028" s="119"/>
      <c r="J1028" s="119">
        <f t="shared" si="16"/>
        <v>44592</v>
      </c>
      <c r="K102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28" s="118" t="s">
        <v>321</v>
      </c>
      <c r="M1028" s="118" t="s">
        <v>1122</v>
      </c>
      <c r="N1028" s="118" t="s">
        <v>4</v>
      </c>
      <c r="O1028" s="118"/>
    </row>
    <row r="1029" spans="2:15" x14ac:dyDescent="0.25">
      <c r="B1029" s="118" t="s">
        <v>73</v>
      </c>
      <c r="C1029" s="118" t="s">
        <v>1029</v>
      </c>
      <c r="D1029" s="119">
        <v>44707</v>
      </c>
      <c r="E1029" s="118" t="s">
        <v>338</v>
      </c>
      <c r="F1029" s="123">
        <v>430.40250000000003</v>
      </c>
      <c r="G1029" s="123">
        <v>131.62155963302754</v>
      </c>
      <c r="H1029" s="118" t="s">
        <v>339</v>
      </c>
      <c r="I1029" s="119"/>
      <c r="J1029" s="119">
        <f t="shared" si="16"/>
        <v>44592</v>
      </c>
      <c r="K102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29" s="118" t="s">
        <v>321</v>
      </c>
      <c r="M1029" s="118" t="s">
        <v>1122</v>
      </c>
      <c r="N1029" s="118" t="s">
        <v>4</v>
      </c>
      <c r="O1029" s="118"/>
    </row>
    <row r="1030" spans="2:15" x14ac:dyDescent="0.25">
      <c r="B1030" s="118" t="s">
        <v>73</v>
      </c>
      <c r="C1030" s="118" t="s">
        <v>351</v>
      </c>
      <c r="D1030" s="119">
        <v>44647</v>
      </c>
      <c r="E1030" s="118" t="s">
        <v>338</v>
      </c>
      <c r="F1030" s="123">
        <v>834.95500000000004</v>
      </c>
      <c r="G1030" s="123">
        <v>255.33792048929664</v>
      </c>
      <c r="H1030" s="118" t="s">
        <v>339</v>
      </c>
      <c r="I1030" s="119"/>
      <c r="J1030" s="119">
        <f t="shared" si="16"/>
        <v>44592</v>
      </c>
      <c r="K103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030" s="118" t="s">
        <v>321</v>
      </c>
      <c r="M1030" s="118" t="s">
        <v>1122</v>
      </c>
      <c r="N1030" s="118" t="s">
        <v>4</v>
      </c>
      <c r="O1030" s="118"/>
    </row>
    <row r="1031" spans="2:15" x14ac:dyDescent="0.25">
      <c r="B1031" s="118" t="s">
        <v>73</v>
      </c>
      <c r="C1031" s="118" t="s">
        <v>1000</v>
      </c>
      <c r="D1031" s="119">
        <v>44647</v>
      </c>
      <c r="E1031" s="118" t="s">
        <v>338</v>
      </c>
      <c r="F1031" s="123">
        <v>823.96930000000009</v>
      </c>
      <c r="G1031" s="123">
        <v>251.978379204893</v>
      </c>
      <c r="H1031" s="118" t="s">
        <v>339</v>
      </c>
      <c r="I1031" s="119"/>
      <c r="J1031" s="119">
        <f t="shared" si="16"/>
        <v>44592</v>
      </c>
      <c r="K103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031" s="118" t="s">
        <v>321</v>
      </c>
      <c r="M1031" s="118" t="s">
        <v>1122</v>
      </c>
      <c r="N1031" s="118" t="s">
        <v>4</v>
      </c>
      <c r="O1031" s="118"/>
    </row>
    <row r="1032" spans="2:15" x14ac:dyDescent="0.25">
      <c r="B1032" s="118" t="s">
        <v>73</v>
      </c>
      <c r="C1032" s="118" t="s">
        <v>1030</v>
      </c>
      <c r="D1032" s="119">
        <v>44707</v>
      </c>
      <c r="E1032" s="118" t="s">
        <v>338</v>
      </c>
      <c r="F1032" s="123">
        <v>812.98250000000007</v>
      </c>
      <c r="G1032" s="123">
        <v>248.618501529052</v>
      </c>
      <c r="H1032" s="118" t="s">
        <v>339</v>
      </c>
      <c r="I1032" s="119"/>
      <c r="J1032" s="119">
        <f t="shared" si="16"/>
        <v>44592</v>
      </c>
      <c r="K103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32" s="118" t="s">
        <v>321</v>
      </c>
      <c r="M1032" s="118" t="s">
        <v>1122</v>
      </c>
      <c r="N1032" s="118" t="s">
        <v>4</v>
      </c>
      <c r="O1032" s="118"/>
    </row>
    <row r="1033" spans="2:15" x14ac:dyDescent="0.25">
      <c r="B1033" s="118" t="s">
        <v>73</v>
      </c>
      <c r="C1033" s="118" t="s">
        <v>987</v>
      </c>
      <c r="D1033" s="119">
        <v>44707</v>
      </c>
      <c r="E1033" s="118" t="s">
        <v>338</v>
      </c>
      <c r="F1033" s="123">
        <v>1413.5000000000002</v>
      </c>
      <c r="G1033" s="123">
        <v>432.26299694189612</v>
      </c>
      <c r="H1033" s="118" t="s">
        <v>339</v>
      </c>
      <c r="I1033" s="119"/>
      <c r="J1033" s="119">
        <f t="shared" si="16"/>
        <v>44592</v>
      </c>
      <c r="K103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33" s="118" t="s">
        <v>321</v>
      </c>
      <c r="M1033" s="118" t="s">
        <v>1122</v>
      </c>
      <c r="N1033" s="118" t="s">
        <v>4</v>
      </c>
      <c r="O1033" s="118"/>
    </row>
    <row r="1034" spans="2:15" x14ac:dyDescent="0.25">
      <c r="B1034" s="118" t="s">
        <v>73</v>
      </c>
      <c r="C1034" s="118" t="s">
        <v>1031</v>
      </c>
      <c r="D1034" s="119">
        <v>44692</v>
      </c>
      <c r="E1034" s="118" t="s">
        <v>338</v>
      </c>
      <c r="F1034" s="123">
        <v>241.45000000000002</v>
      </c>
      <c r="G1034" s="123">
        <v>73.837920489296636</v>
      </c>
      <c r="H1034" s="118" t="s">
        <v>339</v>
      </c>
      <c r="I1034" s="119"/>
      <c r="J1034" s="119">
        <f t="shared" si="16"/>
        <v>44592</v>
      </c>
      <c r="K103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34" s="118" t="s">
        <v>321</v>
      </c>
      <c r="M1034" s="118" t="s">
        <v>1122</v>
      </c>
      <c r="N1034" s="118" t="s">
        <v>4</v>
      </c>
      <c r="O1034" s="118"/>
    </row>
    <row r="1035" spans="2:15" x14ac:dyDescent="0.25">
      <c r="B1035" s="118" t="s">
        <v>73</v>
      </c>
      <c r="C1035" s="118" t="s">
        <v>469</v>
      </c>
      <c r="D1035" s="119">
        <v>44707</v>
      </c>
      <c r="E1035" s="118" t="s">
        <v>338</v>
      </c>
      <c r="F1035" s="123">
        <v>701.80000000000007</v>
      </c>
      <c r="G1035" s="123">
        <v>214.61773700305812</v>
      </c>
      <c r="H1035" s="118" t="s">
        <v>339</v>
      </c>
      <c r="I1035" s="119"/>
      <c r="J1035" s="119">
        <f t="shared" si="16"/>
        <v>44592</v>
      </c>
      <c r="K103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35" s="118" t="s">
        <v>321</v>
      </c>
      <c r="M1035" s="118" t="s">
        <v>1122</v>
      </c>
      <c r="N1035" s="118" t="s">
        <v>4</v>
      </c>
      <c r="O1035" s="118"/>
    </row>
    <row r="1036" spans="2:15" x14ac:dyDescent="0.25">
      <c r="B1036" s="118" t="s">
        <v>73</v>
      </c>
      <c r="C1036" s="118" t="s">
        <v>1016</v>
      </c>
      <c r="D1036" s="119">
        <v>44707</v>
      </c>
      <c r="E1036" s="118" t="s">
        <v>338</v>
      </c>
      <c r="F1036" s="123">
        <v>1447.6000000000001</v>
      </c>
      <c r="G1036" s="123">
        <v>442.69113149847101</v>
      </c>
      <c r="H1036" s="118" t="s">
        <v>339</v>
      </c>
      <c r="I1036" s="119"/>
      <c r="J1036" s="119">
        <f t="shared" ref="J1036:J1099" si="17">$J$1</f>
        <v>44592</v>
      </c>
      <c r="K103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36" s="118" t="s">
        <v>321</v>
      </c>
      <c r="M1036" s="118" t="s">
        <v>1122</v>
      </c>
      <c r="N1036" s="118" t="s">
        <v>4</v>
      </c>
      <c r="O1036" s="118"/>
    </row>
    <row r="1037" spans="2:15" x14ac:dyDescent="0.25">
      <c r="B1037" s="118" t="s">
        <v>73</v>
      </c>
      <c r="C1037" s="118" t="s">
        <v>353</v>
      </c>
      <c r="D1037" s="119">
        <v>44737</v>
      </c>
      <c r="E1037" s="118" t="s">
        <v>338</v>
      </c>
      <c r="F1037" s="123">
        <v>200.20000000000002</v>
      </c>
      <c r="G1037" s="123">
        <v>61.223241590214073</v>
      </c>
      <c r="H1037" s="118" t="s">
        <v>339</v>
      </c>
      <c r="I1037" s="119"/>
      <c r="J1037" s="119">
        <f t="shared" si="17"/>
        <v>44592</v>
      </c>
      <c r="K103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37" s="118" t="s">
        <v>321</v>
      </c>
      <c r="M1037" s="118" t="s">
        <v>1122</v>
      </c>
      <c r="N1037" s="118" t="s">
        <v>4</v>
      </c>
      <c r="O1037" s="118"/>
    </row>
    <row r="1038" spans="2:15" x14ac:dyDescent="0.25">
      <c r="B1038" s="118" t="s">
        <v>73</v>
      </c>
      <c r="C1038" s="118" t="s">
        <v>1032</v>
      </c>
      <c r="D1038" s="119">
        <v>44707</v>
      </c>
      <c r="E1038" s="118" t="s">
        <v>338</v>
      </c>
      <c r="F1038" s="123">
        <v>7577.3610000000008</v>
      </c>
      <c r="G1038" s="123">
        <v>2317.235779816514</v>
      </c>
      <c r="H1038" s="118" t="s">
        <v>339</v>
      </c>
      <c r="I1038" s="119"/>
      <c r="J1038" s="119">
        <f t="shared" si="17"/>
        <v>44592</v>
      </c>
      <c r="K103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38" s="118" t="s">
        <v>321</v>
      </c>
      <c r="M1038" s="118" t="s">
        <v>1122</v>
      </c>
      <c r="N1038" s="118" t="s">
        <v>4</v>
      </c>
      <c r="O1038" s="118"/>
    </row>
    <row r="1039" spans="2:15" x14ac:dyDescent="0.25">
      <c r="B1039" s="118" t="s">
        <v>73</v>
      </c>
      <c r="C1039" s="118" t="s">
        <v>472</v>
      </c>
      <c r="D1039" s="119">
        <v>44647</v>
      </c>
      <c r="E1039" s="118" t="s">
        <v>338</v>
      </c>
      <c r="F1039" s="123">
        <v>1481.81</v>
      </c>
      <c r="G1039" s="123">
        <v>453.15290519877675</v>
      </c>
      <c r="H1039" s="118" t="s">
        <v>339</v>
      </c>
      <c r="I1039" s="119"/>
      <c r="J1039" s="119">
        <f t="shared" si="17"/>
        <v>44592</v>
      </c>
      <c r="K103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039" s="118" t="s">
        <v>321</v>
      </c>
      <c r="M1039" s="118" t="s">
        <v>1122</v>
      </c>
      <c r="N1039" s="118" t="s">
        <v>4</v>
      </c>
      <c r="O1039" s="118"/>
    </row>
    <row r="1040" spans="2:15" x14ac:dyDescent="0.25">
      <c r="B1040" s="118" t="s">
        <v>73</v>
      </c>
      <c r="C1040" s="118" t="s">
        <v>427</v>
      </c>
      <c r="D1040" s="119">
        <v>44707</v>
      </c>
      <c r="E1040" s="118" t="s">
        <v>338</v>
      </c>
      <c r="F1040" s="123">
        <v>823.96930000000009</v>
      </c>
      <c r="G1040" s="123">
        <v>251.978379204893</v>
      </c>
      <c r="H1040" s="118" t="s">
        <v>339</v>
      </c>
      <c r="I1040" s="119"/>
      <c r="J1040" s="119">
        <f t="shared" si="17"/>
        <v>44592</v>
      </c>
      <c r="K104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40" s="118" t="s">
        <v>321</v>
      </c>
      <c r="M1040" s="118" t="s">
        <v>1122</v>
      </c>
      <c r="N1040" s="118" t="s">
        <v>4</v>
      </c>
      <c r="O1040" s="118"/>
    </row>
    <row r="1041" spans="2:15" x14ac:dyDescent="0.25">
      <c r="B1041" s="118" t="s">
        <v>73</v>
      </c>
      <c r="C1041" s="118" t="s">
        <v>989</v>
      </c>
      <c r="D1041" s="119">
        <v>44647</v>
      </c>
      <c r="E1041" s="118" t="s">
        <v>338</v>
      </c>
      <c r="F1041" s="123">
        <v>526.90000000000009</v>
      </c>
      <c r="G1041" s="123">
        <v>161.13149847094803</v>
      </c>
      <c r="H1041" s="118" t="s">
        <v>339</v>
      </c>
      <c r="I1041" s="119"/>
      <c r="J1041" s="119">
        <f t="shared" si="17"/>
        <v>44592</v>
      </c>
      <c r="K104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041" s="118" t="s">
        <v>321</v>
      </c>
      <c r="M1041" s="118" t="s">
        <v>1122</v>
      </c>
      <c r="N1041" s="118" t="s">
        <v>4</v>
      </c>
      <c r="O1041" s="118"/>
    </row>
    <row r="1042" spans="2:15" x14ac:dyDescent="0.25">
      <c r="B1042" s="118" t="s">
        <v>73</v>
      </c>
      <c r="C1042" s="118" t="s">
        <v>1033</v>
      </c>
      <c r="D1042" s="119">
        <v>44707</v>
      </c>
      <c r="E1042" s="118" t="s">
        <v>338</v>
      </c>
      <c r="F1042" s="123">
        <v>129.80000000000001</v>
      </c>
      <c r="G1042" s="123">
        <v>39.694189602446485</v>
      </c>
      <c r="H1042" s="118" t="s">
        <v>339</v>
      </c>
      <c r="I1042" s="119"/>
      <c r="J1042" s="119">
        <f t="shared" si="17"/>
        <v>44592</v>
      </c>
      <c r="K104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42" s="118" t="s">
        <v>321</v>
      </c>
      <c r="M1042" s="118" t="s">
        <v>1122</v>
      </c>
      <c r="N1042" s="118" t="s">
        <v>4</v>
      </c>
      <c r="O1042" s="118"/>
    </row>
    <row r="1043" spans="2:15" x14ac:dyDescent="0.25">
      <c r="B1043" s="118" t="s">
        <v>73</v>
      </c>
      <c r="C1043" s="118" t="s">
        <v>689</v>
      </c>
      <c r="D1043" s="119">
        <v>44707</v>
      </c>
      <c r="E1043" s="118" t="s">
        <v>338</v>
      </c>
      <c r="F1043" s="123">
        <v>124.64430000000002</v>
      </c>
      <c r="G1043" s="123">
        <v>38.117522935779824</v>
      </c>
      <c r="H1043" s="118" t="s">
        <v>339</v>
      </c>
      <c r="I1043" s="119"/>
      <c r="J1043" s="119">
        <f t="shared" si="17"/>
        <v>44592</v>
      </c>
      <c r="K104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43" s="118" t="s">
        <v>321</v>
      </c>
      <c r="M1043" s="118" t="s">
        <v>1122</v>
      </c>
      <c r="N1043" s="118" t="s">
        <v>4</v>
      </c>
      <c r="O1043" s="118"/>
    </row>
    <row r="1044" spans="2:15" x14ac:dyDescent="0.25">
      <c r="B1044" s="118" t="s">
        <v>73</v>
      </c>
      <c r="C1044" s="118" t="s">
        <v>432</v>
      </c>
      <c r="D1044" s="119">
        <v>44707</v>
      </c>
      <c r="E1044" s="118" t="s">
        <v>338</v>
      </c>
      <c r="F1044" s="123">
        <v>823.96930000000009</v>
      </c>
      <c r="G1044" s="123">
        <v>251.978379204893</v>
      </c>
      <c r="H1044" s="118" t="s">
        <v>339</v>
      </c>
      <c r="I1044" s="119"/>
      <c r="J1044" s="119">
        <f t="shared" si="17"/>
        <v>44592</v>
      </c>
      <c r="K104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44" s="118" t="s">
        <v>321</v>
      </c>
      <c r="M1044" s="118" t="s">
        <v>1122</v>
      </c>
      <c r="N1044" s="118" t="s">
        <v>4</v>
      </c>
      <c r="O1044" s="118"/>
    </row>
    <row r="1045" spans="2:15" x14ac:dyDescent="0.25">
      <c r="B1045" s="118" t="s">
        <v>73</v>
      </c>
      <c r="C1045" s="118" t="s">
        <v>363</v>
      </c>
      <c r="D1045" s="119">
        <v>44647</v>
      </c>
      <c r="E1045" s="118" t="s">
        <v>338</v>
      </c>
      <c r="F1045" s="123">
        <v>9497.1338000000014</v>
      </c>
      <c r="G1045" s="123">
        <v>2904.3222629969423</v>
      </c>
      <c r="H1045" s="118" t="s">
        <v>339</v>
      </c>
      <c r="I1045" s="119"/>
      <c r="J1045" s="119">
        <f t="shared" si="17"/>
        <v>44592</v>
      </c>
      <c r="K104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045" s="118" t="s">
        <v>321</v>
      </c>
      <c r="M1045" s="118" t="s">
        <v>1122</v>
      </c>
      <c r="N1045" s="118" t="s">
        <v>4</v>
      </c>
      <c r="O1045" s="118"/>
    </row>
    <row r="1046" spans="2:15" x14ac:dyDescent="0.25">
      <c r="B1046" s="118" t="s">
        <v>73</v>
      </c>
      <c r="C1046" s="118" t="s">
        <v>364</v>
      </c>
      <c r="D1046" s="119">
        <v>44647</v>
      </c>
      <c r="E1046" s="118" t="s">
        <v>338</v>
      </c>
      <c r="F1046" s="123">
        <v>5482.4000000000005</v>
      </c>
      <c r="G1046" s="123">
        <v>1676.5749235474007</v>
      </c>
      <c r="H1046" s="118" t="s">
        <v>339</v>
      </c>
      <c r="I1046" s="119"/>
      <c r="J1046" s="119">
        <f t="shared" si="17"/>
        <v>44592</v>
      </c>
      <c r="K104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046" s="118" t="s">
        <v>321</v>
      </c>
      <c r="M1046" s="118" t="s">
        <v>1122</v>
      </c>
      <c r="N1046" s="118" t="s">
        <v>4</v>
      </c>
      <c r="O1046" s="118"/>
    </row>
    <row r="1047" spans="2:15" x14ac:dyDescent="0.25">
      <c r="B1047" s="118" t="s">
        <v>73</v>
      </c>
      <c r="C1047" s="118" t="s">
        <v>1034</v>
      </c>
      <c r="D1047" s="119">
        <v>44647</v>
      </c>
      <c r="E1047" s="118" t="s">
        <v>338</v>
      </c>
      <c r="F1047" s="123">
        <v>2145</v>
      </c>
      <c r="G1047" s="123">
        <v>655.96330275229354</v>
      </c>
      <c r="H1047" s="118" t="s">
        <v>339</v>
      </c>
      <c r="I1047" s="119"/>
      <c r="J1047" s="119">
        <f t="shared" si="17"/>
        <v>44592</v>
      </c>
      <c r="K104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047" s="118" t="s">
        <v>321</v>
      </c>
      <c r="M1047" s="118" t="s">
        <v>1122</v>
      </c>
      <c r="N1047" s="118" t="s">
        <v>4</v>
      </c>
      <c r="O1047" s="118"/>
    </row>
    <row r="1048" spans="2:15" x14ac:dyDescent="0.25">
      <c r="B1048" s="118" t="s">
        <v>73</v>
      </c>
      <c r="C1048" s="118" t="s">
        <v>365</v>
      </c>
      <c r="D1048" s="119">
        <v>44647</v>
      </c>
      <c r="E1048" s="118" t="s">
        <v>338</v>
      </c>
      <c r="F1048" s="123">
        <v>2591.1193000000003</v>
      </c>
      <c r="G1048" s="123">
        <v>792.3912232415903</v>
      </c>
      <c r="H1048" s="118" t="s">
        <v>339</v>
      </c>
      <c r="I1048" s="119"/>
      <c r="J1048" s="119">
        <f t="shared" si="17"/>
        <v>44592</v>
      </c>
      <c r="K104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048" s="118" t="s">
        <v>321</v>
      </c>
      <c r="M1048" s="118" t="s">
        <v>1122</v>
      </c>
      <c r="N1048" s="118" t="s">
        <v>4</v>
      </c>
      <c r="O1048" s="118"/>
    </row>
    <row r="1049" spans="2:15" x14ac:dyDescent="0.25">
      <c r="B1049" s="118" t="s">
        <v>73</v>
      </c>
      <c r="C1049" s="118" t="s">
        <v>477</v>
      </c>
      <c r="D1049" s="119">
        <v>44677</v>
      </c>
      <c r="E1049" s="118" t="s">
        <v>338</v>
      </c>
      <c r="F1049" s="123">
        <v>242.3443</v>
      </c>
      <c r="G1049" s="123">
        <v>74.111406727828751</v>
      </c>
      <c r="H1049" s="118" t="s">
        <v>339</v>
      </c>
      <c r="I1049" s="119"/>
      <c r="J1049" s="119">
        <f t="shared" si="17"/>
        <v>44592</v>
      </c>
      <c r="K104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49" s="118" t="s">
        <v>321</v>
      </c>
      <c r="M1049" s="118" t="s">
        <v>1122</v>
      </c>
      <c r="N1049" s="118" t="s">
        <v>4</v>
      </c>
      <c r="O1049" s="118"/>
    </row>
    <row r="1050" spans="2:15" x14ac:dyDescent="0.25">
      <c r="B1050" s="118" t="s">
        <v>73</v>
      </c>
      <c r="C1050" s="118" t="s">
        <v>693</v>
      </c>
      <c r="D1050" s="119">
        <v>44647</v>
      </c>
      <c r="E1050" s="118" t="s">
        <v>338</v>
      </c>
      <c r="F1050" s="123">
        <v>62.150000000000006</v>
      </c>
      <c r="G1050" s="123">
        <v>19.006116207951074</v>
      </c>
      <c r="H1050" s="118" t="s">
        <v>339</v>
      </c>
      <c r="I1050" s="119"/>
      <c r="J1050" s="119">
        <f t="shared" si="17"/>
        <v>44592</v>
      </c>
      <c r="K105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050" s="118" t="s">
        <v>321</v>
      </c>
      <c r="M1050" s="118" t="s">
        <v>1122</v>
      </c>
      <c r="N1050" s="118" t="s">
        <v>4</v>
      </c>
      <c r="O1050" s="118"/>
    </row>
    <row r="1051" spans="2:15" x14ac:dyDescent="0.25">
      <c r="B1051" s="118" t="s">
        <v>73</v>
      </c>
      <c r="C1051" s="118" t="s">
        <v>702</v>
      </c>
      <c r="D1051" s="119">
        <v>44647</v>
      </c>
      <c r="E1051" s="118" t="s">
        <v>338</v>
      </c>
      <c r="F1051" s="123">
        <v>299.91500000000002</v>
      </c>
      <c r="G1051" s="123">
        <v>91.717125382263006</v>
      </c>
      <c r="H1051" s="118" t="s">
        <v>339</v>
      </c>
      <c r="I1051" s="119"/>
      <c r="J1051" s="119">
        <f t="shared" si="17"/>
        <v>44592</v>
      </c>
      <c r="K105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051" s="118" t="s">
        <v>321</v>
      </c>
      <c r="M1051" s="118" t="s">
        <v>1122</v>
      </c>
      <c r="N1051" s="118" t="s">
        <v>4</v>
      </c>
      <c r="O1051" s="118"/>
    </row>
    <row r="1052" spans="2:15" x14ac:dyDescent="0.25">
      <c r="B1052" s="118" t="s">
        <v>73</v>
      </c>
      <c r="C1052" s="118" t="s">
        <v>990</v>
      </c>
      <c r="D1052" s="119">
        <v>44647</v>
      </c>
      <c r="E1052" s="118" t="s">
        <v>338</v>
      </c>
      <c r="F1052" s="123">
        <v>488.53750000000002</v>
      </c>
      <c r="G1052" s="123">
        <v>149.39984709480123</v>
      </c>
      <c r="H1052" s="118" t="s">
        <v>339</v>
      </c>
      <c r="I1052" s="119"/>
      <c r="J1052" s="119">
        <f t="shared" si="17"/>
        <v>44592</v>
      </c>
      <c r="K105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052" s="118" t="s">
        <v>321</v>
      </c>
      <c r="M1052" s="118" t="s">
        <v>1122</v>
      </c>
      <c r="N1052" s="118" t="s">
        <v>4</v>
      </c>
      <c r="O1052" s="118"/>
    </row>
    <row r="1053" spans="2:15" x14ac:dyDescent="0.25">
      <c r="B1053" s="118" t="s">
        <v>73</v>
      </c>
      <c r="C1053" s="118" t="s">
        <v>484</v>
      </c>
      <c r="D1053" s="119">
        <v>44707</v>
      </c>
      <c r="E1053" s="118" t="s">
        <v>338</v>
      </c>
      <c r="F1053" s="123">
        <v>164.58750000000001</v>
      </c>
      <c r="G1053" s="123">
        <v>50.332568807339449</v>
      </c>
      <c r="H1053" s="118" t="s">
        <v>339</v>
      </c>
      <c r="I1053" s="119"/>
      <c r="J1053" s="119">
        <f t="shared" si="17"/>
        <v>44592</v>
      </c>
      <c r="K105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53" s="118" t="s">
        <v>321</v>
      </c>
      <c r="M1053" s="118" t="s">
        <v>1122</v>
      </c>
      <c r="N1053" s="118" t="s">
        <v>4</v>
      </c>
      <c r="O1053" s="118"/>
    </row>
    <row r="1054" spans="2:15" x14ac:dyDescent="0.25">
      <c r="B1054" s="118" t="s">
        <v>73</v>
      </c>
      <c r="C1054" s="118" t="s">
        <v>744</v>
      </c>
      <c r="D1054" s="119">
        <v>44767</v>
      </c>
      <c r="E1054" s="118" t="s">
        <v>338</v>
      </c>
      <c r="F1054" s="123">
        <v>41.433700000000002</v>
      </c>
      <c r="G1054" s="123">
        <v>12.67085626911315</v>
      </c>
      <c r="H1054" s="118" t="s">
        <v>339</v>
      </c>
      <c r="I1054" s="119"/>
      <c r="J1054" s="119">
        <f t="shared" si="17"/>
        <v>44592</v>
      </c>
      <c r="K105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54" s="118" t="s">
        <v>321</v>
      </c>
      <c r="M1054" s="118" t="s">
        <v>1122</v>
      </c>
      <c r="N1054" s="118" t="s">
        <v>4</v>
      </c>
      <c r="O1054" s="118"/>
    </row>
    <row r="1055" spans="2:15" x14ac:dyDescent="0.25">
      <c r="B1055" s="118" t="s">
        <v>73</v>
      </c>
      <c r="C1055" s="118" t="s">
        <v>753</v>
      </c>
      <c r="D1055" s="119">
        <v>44767</v>
      </c>
      <c r="E1055" s="118" t="s">
        <v>338</v>
      </c>
      <c r="F1055" s="123">
        <v>159.22500000000002</v>
      </c>
      <c r="G1055" s="123">
        <v>48.692660550458726</v>
      </c>
      <c r="H1055" s="118" t="s">
        <v>339</v>
      </c>
      <c r="I1055" s="119"/>
      <c r="J1055" s="119">
        <f t="shared" si="17"/>
        <v>44592</v>
      </c>
      <c r="K105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55" s="118" t="s">
        <v>321</v>
      </c>
      <c r="M1055" s="118" t="s">
        <v>1122</v>
      </c>
      <c r="N1055" s="118" t="s">
        <v>4</v>
      </c>
      <c r="O1055" s="118"/>
    </row>
    <row r="1056" spans="2:15" x14ac:dyDescent="0.25">
      <c r="B1056" s="118" t="s">
        <v>73</v>
      </c>
      <c r="C1056" s="118" t="s">
        <v>1035</v>
      </c>
      <c r="D1056" s="119">
        <v>44647</v>
      </c>
      <c r="E1056" s="118" t="s">
        <v>338</v>
      </c>
      <c r="F1056" s="123">
        <v>148.91250000000002</v>
      </c>
      <c r="G1056" s="123">
        <v>45.538990825688082</v>
      </c>
      <c r="H1056" s="118" t="s">
        <v>339</v>
      </c>
      <c r="I1056" s="119"/>
      <c r="J1056" s="119">
        <f t="shared" si="17"/>
        <v>44592</v>
      </c>
      <c r="K105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056" s="118" t="s">
        <v>321</v>
      </c>
      <c r="M1056" s="118" t="s">
        <v>1122</v>
      </c>
      <c r="N1056" s="118" t="s">
        <v>4</v>
      </c>
      <c r="O1056" s="118"/>
    </row>
    <row r="1057" spans="2:15" x14ac:dyDescent="0.25">
      <c r="B1057" s="118" t="s">
        <v>73</v>
      </c>
      <c r="C1057" s="118" t="s">
        <v>1023</v>
      </c>
      <c r="D1057" s="119">
        <v>44677</v>
      </c>
      <c r="E1057" s="118" t="s">
        <v>338</v>
      </c>
      <c r="F1057" s="123">
        <v>167.7225</v>
      </c>
      <c r="G1057" s="123">
        <v>51.291284403669721</v>
      </c>
      <c r="H1057" s="118" t="s">
        <v>339</v>
      </c>
      <c r="I1057" s="119"/>
      <c r="J1057" s="119">
        <f t="shared" si="17"/>
        <v>44592</v>
      </c>
      <c r="K105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57" s="118" t="s">
        <v>321</v>
      </c>
      <c r="M1057" s="118" t="s">
        <v>1122</v>
      </c>
      <c r="N1057" s="118" t="s">
        <v>4</v>
      </c>
      <c r="O1057" s="118"/>
    </row>
    <row r="1058" spans="2:15" x14ac:dyDescent="0.25">
      <c r="B1058" s="118" t="s">
        <v>73</v>
      </c>
      <c r="C1058" s="118" t="s">
        <v>438</v>
      </c>
      <c r="D1058" s="119">
        <v>44737</v>
      </c>
      <c r="E1058" s="118" t="s">
        <v>338</v>
      </c>
      <c r="F1058" s="123">
        <v>1488.0943000000002</v>
      </c>
      <c r="G1058" s="123">
        <v>455.07470948012241</v>
      </c>
      <c r="H1058" s="118" t="s">
        <v>339</v>
      </c>
      <c r="I1058" s="119"/>
      <c r="J1058" s="119">
        <f t="shared" si="17"/>
        <v>44592</v>
      </c>
      <c r="K105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58" s="118" t="s">
        <v>321</v>
      </c>
      <c r="M1058" s="118" t="s">
        <v>1122</v>
      </c>
      <c r="N1058" s="118" t="s">
        <v>4</v>
      </c>
      <c r="O1058" s="118"/>
    </row>
    <row r="1059" spans="2:15" x14ac:dyDescent="0.25">
      <c r="B1059" s="118" t="s">
        <v>73</v>
      </c>
      <c r="C1059" s="118" t="s">
        <v>777</v>
      </c>
      <c r="D1059" s="119">
        <v>44647</v>
      </c>
      <c r="E1059" s="118" t="s">
        <v>338</v>
      </c>
      <c r="F1059" s="123">
        <v>258.5</v>
      </c>
      <c r="G1059" s="123">
        <v>79.051987767584095</v>
      </c>
      <c r="H1059" s="118" t="s">
        <v>339</v>
      </c>
      <c r="I1059" s="119"/>
      <c r="J1059" s="119">
        <f t="shared" si="17"/>
        <v>44592</v>
      </c>
      <c r="K105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059" s="118" t="s">
        <v>321</v>
      </c>
      <c r="M1059" s="118" t="s">
        <v>1122</v>
      </c>
      <c r="N1059" s="118" t="s">
        <v>4</v>
      </c>
      <c r="O1059" s="118"/>
    </row>
    <row r="1060" spans="2:15" x14ac:dyDescent="0.25">
      <c r="B1060" s="118" t="s">
        <v>73</v>
      </c>
      <c r="C1060" s="118" t="s">
        <v>376</v>
      </c>
      <c r="D1060" s="119">
        <v>44647</v>
      </c>
      <c r="E1060" s="118" t="s">
        <v>338</v>
      </c>
      <c r="F1060" s="123">
        <v>1085.7230999999999</v>
      </c>
      <c r="G1060" s="123">
        <v>332.02541284403668</v>
      </c>
      <c r="H1060" s="118" t="s">
        <v>339</v>
      </c>
      <c r="I1060" s="119"/>
      <c r="J1060" s="119">
        <f t="shared" si="17"/>
        <v>44592</v>
      </c>
      <c r="K106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060" s="118" t="s">
        <v>321</v>
      </c>
      <c r="M1060" s="118" t="s">
        <v>1122</v>
      </c>
      <c r="N1060" s="118" t="s">
        <v>4</v>
      </c>
      <c r="O1060" s="118"/>
    </row>
    <row r="1061" spans="2:15" x14ac:dyDescent="0.25">
      <c r="B1061" s="118" t="s">
        <v>73</v>
      </c>
      <c r="C1061" s="118" t="s">
        <v>779</v>
      </c>
      <c r="D1061" s="119">
        <v>44737</v>
      </c>
      <c r="E1061" s="118" t="s">
        <v>338</v>
      </c>
      <c r="F1061" s="123">
        <v>120.31250000000001</v>
      </c>
      <c r="G1061" s="123">
        <v>36.792813455657495</v>
      </c>
      <c r="H1061" s="118" t="s">
        <v>339</v>
      </c>
      <c r="I1061" s="119"/>
      <c r="J1061" s="119">
        <f t="shared" si="17"/>
        <v>44592</v>
      </c>
      <c r="K106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61" s="118" t="s">
        <v>321</v>
      </c>
      <c r="M1061" s="118" t="s">
        <v>1122</v>
      </c>
      <c r="N1061" s="118" t="s">
        <v>4</v>
      </c>
      <c r="O1061" s="118"/>
    </row>
    <row r="1062" spans="2:15" x14ac:dyDescent="0.25">
      <c r="B1062" s="118" t="s">
        <v>73</v>
      </c>
      <c r="C1062" s="118" t="s">
        <v>378</v>
      </c>
      <c r="D1062" s="119">
        <v>44707</v>
      </c>
      <c r="E1062" s="118" t="s">
        <v>338</v>
      </c>
      <c r="F1062" s="123">
        <v>103.4</v>
      </c>
      <c r="G1062" s="123">
        <v>31.62079510703364</v>
      </c>
      <c r="H1062" s="118" t="s">
        <v>339</v>
      </c>
      <c r="I1062" s="119"/>
      <c r="J1062" s="119">
        <f t="shared" si="17"/>
        <v>44592</v>
      </c>
      <c r="K106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62" s="118" t="s">
        <v>321</v>
      </c>
      <c r="M1062" s="118" t="s">
        <v>1122</v>
      </c>
      <c r="N1062" s="118" t="s">
        <v>4</v>
      </c>
      <c r="O1062" s="118"/>
    </row>
    <row r="1063" spans="2:15" x14ac:dyDescent="0.25">
      <c r="B1063" s="118" t="s">
        <v>73</v>
      </c>
      <c r="C1063" s="118" t="s">
        <v>828</v>
      </c>
      <c r="D1063" s="119">
        <v>44647</v>
      </c>
      <c r="E1063" s="118" t="s">
        <v>338</v>
      </c>
      <c r="F1063" s="123">
        <v>103.4</v>
      </c>
      <c r="G1063" s="123">
        <v>31.62079510703364</v>
      </c>
      <c r="H1063" s="118" t="s">
        <v>339</v>
      </c>
      <c r="I1063" s="119"/>
      <c r="J1063" s="119">
        <f t="shared" si="17"/>
        <v>44592</v>
      </c>
      <c r="K106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063" s="118" t="s">
        <v>321</v>
      </c>
      <c r="M1063" s="118" t="s">
        <v>1122</v>
      </c>
      <c r="N1063" s="118" t="s">
        <v>4</v>
      </c>
      <c r="O1063" s="118"/>
    </row>
    <row r="1064" spans="2:15" x14ac:dyDescent="0.25">
      <c r="B1064" s="118" t="s">
        <v>73</v>
      </c>
      <c r="C1064" s="118" t="s">
        <v>384</v>
      </c>
      <c r="D1064" s="119">
        <v>44677</v>
      </c>
      <c r="E1064" s="118" t="s">
        <v>338</v>
      </c>
      <c r="F1064" s="123">
        <v>92.125000000000014</v>
      </c>
      <c r="G1064" s="123">
        <v>28.172782874617742</v>
      </c>
      <c r="H1064" s="118" t="s">
        <v>339</v>
      </c>
      <c r="I1064" s="119"/>
      <c r="J1064" s="119">
        <f t="shared" si="17"/>
        <v>44592</v>
      </c>
      <c r="K106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64" s="118" t="s">
        <v>321</v>
      </c>
      <c r="M1064" s="118" t="s">
        <v>1122</v>
      </c>
      <c r="N1064" s="118" t="s">
        <v>4</v>
      </c>
      <c r="O1064" s="118"/>
    </row>
    <row r="1065" spans="2:15" x14ac:dyDescent="0.25">
      <c r="B1065" s="118" t="s">
        <v>73</v>
      </c>
      <c r="C1065" s="118" t="s">
        <v>388</v>
      </c>
      <c r="D1065" s="119">
        <v>44647</v>
      </c>
      <c r="E1065" s="118" t="s">
        <v>338</v>
      </c>
      <c r="F1065" s="123">
        <v>878.90000000000009</v>
      </c>
      <c r="G1065" s="123">
        <v>268.77675840978594</v>
      </c>
      <c r="H1065" s="118" t="s">
        <v>339</v>
      </c>
      <c r="I1065" s="119"/>
      <c r="J1065" s="119">
        <f t="shared" si="17"/>
        <v>44592</v>
      </c>
      <c r="K106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065" s="118" t="s">
        <v>321</v>
      </c>
      <c r="M1065" s="118" t="s">
        <v>1122</v>
      </c>
      <c r="N1065" s="118" t="s">
        <v>4</v>
      </c>
      <c r="O1065" s="118"/>
    </row>
    <row r="1066" spans="2:15" x14ac:dyDescent="0.25">
      <c r="B1066" s="118" t="s">
        <v>73</v>
      </c>
      <c r="C1066" s="118" t="s">
        <v>388</v>
      </c>
      <c r="D1066" s="119">
        <v>44647</v>
      </c>
      <c r="E1066" s="118" t="s">
        <v>338</v>
      </c>
      <c r="F1066" s="123">
        <v>206.8</v>
      </c>
      <c r="G1066" s="123">
        <v>63.24159021406728</v>
      </c>
      <c r="H1066" s="118" t="s">
        <v>339</v>
      </c>
      <c r="I1066" s="119"/>
      <c r="J1066" s="119">
        <f t="shared" si="17"/>
        <v>44592</v>
      </c>
      <c r="K106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066" s="118" t="s">
        <v>321</v>
      </c>
      <c r="M1066" s="118" t="s">
        <v>1122</v>
      </c>
      <c r="N1066" s="118" t="s">
        <v>4</v>
      </c>
      <c r="O1066" s="118"/>
    </row>
    <row r="1067" spans="2:15" x14ac:dyDescent="0.25">
      <c r="B1067" s="118" t="s">
        <v>73</v>
      </c>
      <c r="C1067" s="118" t="s">
        <v>389</v>
      </c>
      <c r="D1067" s="119">
        <v>44647</v>
      </c>
      <c r="E1067" s="118" t="s">
        <v>338</v>
      </c>
      <c r="F1067" s="123">
        <v>295.16630000000004</v>
      </c>
      <c r="G1067" s="123">
        <v>90.264923547400628</v>
      </c>
      <c r="H1067" s="118" t="s">
        <v>339</v>
      </c>
      <c r="I1067" s="119"/>
      <c r="J1067" s="119">
        <f t="shared" si="17"/>
        <v>44592</v>
      </c>
      <c r="K106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067" s="118" t="s">
        <v>321</v>
      </c>
      <c r="M1067" s="118" t="s">
        <v>1122</v>
      </c>
      <c r="N1067" s="118" t="s">
        <v>4</v>
      </c>
      <c r="O1067" s="118"/>
    </row>
    <row r="1068" spans="2:15" x14ac:dyDescent="0.25">
      <c r="B1068" s="118" t="s">
        <v>73</v>
      </c>
      <c r="C1068" s="118" t="s">
        <v>1036</v>
      </c>
      <c r="D1068" s="119">
        <v>44647</v>
      </c>
      <c r="E1068" s="118" t="s">
        <v>338</v>
      </c>
      <c r="F1068" s="123">
        <v>884.07000000000016</v>
      </c>
      <c r="G1068" s="123">
        <v>270.35779816513764</v>
      </c>
      <c r="H1068" s="118" t="s">
        <v>339</v>
      </c>
      <c r="I1068" s="119"/>
      <c r="J1068" s="119">
        <f t="shared" si="17"/>
        <v>44592</v>
      </c>
      <c r="K106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068" s="118" t="s">
        <v>321</v>
      </c>
      <c r="M1068" s="118" t="s">
        <v>1122</v>
      </c>
      <c r="N1068" s="118" t="s">
        <v>4</v>
      </c>
      <c r="O1068" s="118"/>
    </row>
    <row r="1069" spans="2:15" x14ac:dyDescent="0.25">
      <c r="B1069" s="118" t="s">
        <v>73</v>
      </c>
      <c r="C1069" s="118" t="s">
        <v>391</v>
      </c>
      <c r="D1069" s="119">
        <v>44647</v>
      </c>
      <c r="E1069" s="118" t="s">
        <v>338</v>
      </c>
      <c r="F1069" s="123">
        <v>900.17400000000009</v>
      </c>
      <c r="G1069" s="123">
        <v>275.28256880733949</v>
      </c>
      <c r="H1069" s="118" t="s">
        <v>339</v>
      </c>
      <c r="I1069" s="119"/>
      <c r="J1069" s="119">
        <f t="shared" si="17"/>
        <v>44592</v>
      </c>
      <c r="K106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069" s="118" t="s">
        <v>321</v>
      </c>
      <c r="M1069" s="118" t="s">
        <v>1122</v>
      </c>
      <c r="N1069" s="118" t="s">
        <v>4</v>
      </c>
      <c r="O1069" s="118"/>
    </row>
    <row r="1070" spans="2:15" x14ac:dyDescent="0.25">
      <c r="B1070" s="118" t="s">
        <v>73</v>
      </c>
      <c r="C1070" s="118" t="s">
        <v>392</v>
      </c>
      <c r="D1070" s="119">
        <v>44647</v>
      </c>
      <c r="E1070" s="118" t="s">
        <v>338</v>
      </c>
      <c r="F1070" s="123">
        <v>191.4</v>
      </c>
      <c r="G1070" s="123">
        <v>58.532110091743121</v>
      </c>
      <c r="H1070" s="118" t="s">
        <v>339</v>
      </c>
      <c r="I1070" s="119"/>
      <c r="J1070" s="119">
        <f t="shared" si="17"/>
        <v>44592</v>
      </c>
      <c r="K107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070" s="118" t="s">
        <v>321</v>
      </c>
      <c r="M1070" s="118" t="s">
        <v>1122</v>
      </c>
      <c r="N1070" s="118" t="s">
        <v>4</v>
      </c>
      <c r="O1070" s="118"/>
    </row>
    <row r="1071" spans="2:15" x14ac:dyDescent="0.25">
      <c r="B1071" s="118" t="s">
        <v>73</v>
      </c>
      <c r="C1071" s="118" t="s">
        <v>886</v>
      </c>
      <c r="D1071" s="119">
        <v>44707</v>
      </c>
      <c r="E1071" s="118" t="s">
        <v>338</v>
      </c>
      <c r="F1071" s="123">
        <v>57.750000000000007</v>
      </c>
      <c r="G1071" s="123">
        <v>17.660550458715598</v>
      </c>
      <c r="H1071" s="118" t="s">
        <v>339</v>
      </c>
      <c r="I1071" s="119"/>
      <c r="J1071" s="119">
        <f t="shared" si="17"/>
        <v>44592</v>
      </c>
      <c r="K107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71" s="118" t="s">
        <v>321</v>
      </c>
      <c r="M1071" s="118" t="s">
        <v>1122</v>
      </c>
      <c r="N1071" s="118" t="s">
        <v>4</v>
      </c>
      <c r="O1071" s="118"/>
    </row>
    <row r="1072" spans="2:15" x14ac:dyDescent="0.25">
      <c r="B1072" s="118" t="s">
        <v>73</v>
      </c>
      <c r="C1072" s="118" t="s">
        <v>892</v>
      </c>
      <c r="D1072" s="119">
        <v>44647</v>
      </c>
      <c r="E1072" s="118" t="s">
        <v>338</v>
      </c>
      <c r="F1072" s="123">
        <v>1121.2850000000001</v>
      </c>
      <c r="G1072" s="123">
        <v>342.90061162079513</v>
      </c>
      <c r="H1072" s="118" t="s">
        <v>339</v>
      </c>
      <c r="I1072" s="119"/>
      <c r="J1072" s="119">
        <f t="shared" si="17"/>
        <v>44592</v>
      </c>
      <c r="K107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072" s="118" t="s">
        <v>321</v>
      </c>
      <c r="M1072" s="118" t="s">
        <v>1122</v>
      </c>
      <c r="N1072" s="118" t="s">
        <v>4</v>
      </c>
      <c r="O1072" s="118"/>
    </row>
    <row r="1073" spans="2:15" x14ac:dyDescent="0.25">
      <c r="B1073" s="118" t="s">
        <v>73</v>
      </c>
      <c r="C1073" s="118" t="s">
        <v>895</v>
      </c>
      <c r="D1073" s="119">
        <v>44647</v>
      </c>
      <c r="E1073" s="118" t="s">
        <v>338</v>
      </c>
      <c r="F1073" s="123">
        <v>404.41500000000002</v>
      </c>
      <c r="G1073" s="123">
        <v>123.67431192660551</v>
      </c>
      <c r="H1073" s="118" t="s">
        <v>339</v>
      </c>
      <c r="I1073" s="119"/>
      <c r="J1073" s="119">
        <f t="shared" si="17"/>
        <v>44592</v>
      </c>
      <c r="K107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073" s="118" t="s">
        <v>321</v>
      </c>
      <c r="M1073" s="118" t="s">
        <v>1122</v>
      </c>
      <c r="N1073" s="118" t="s">
        <v>4</v>
      </c>
      <c r="O1073" s="118"/>
    </row>
    <row r="1074" spans="2:15" x14ac:dyDescent="0.25">
      <c r="B1074" s="118" t="s">
        <v>73</v>
      </c>
      <c r="C1074" s="118" t="s">
        <v>1037</v>
      </c>
      <c r="D1074" s="119">
        <v>44647</v>
      </c>
      <c r="E1074" s="118" t="s">
        <v>338</v>
      </c>
      <c r="F1074" s="123">
        <v>120.72500000000001</v>
      </c>
      <c r="G1074" s="123">
        <v>36.918960244648318</v>
      </c>
      <c r="H1074" s="118" t="s">
        <v>339</v>
      </c>
      <c r="I1074" s="119"/>
      <c r="J1074" s="119">
        <f t="shared" si="17"/>
        <v>44592</v>
      </c>
      <c r="K107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074" s="118" t="s">
        <v>321</v>
      </c>
      <c r="M1074" s="118" t="s">
        <v>1122</v>
      </c>
      <c r="N1074" s="118" t="s">
        <v>4</v>
      </c>
      <c r="O1074" s="118"/>
    </row>
    <row r="1075" spans="2:15" x14ac:dyDescent="0.25">
      <c r="B1075" s="118" t="s">
        <v>73</v>
      </c>
      <c r="C1075" s="118" t="s">
        <v>995</v>
      </c>
      <c r="D1075" s="119">
        <v>44647</v>
      </c>
      <c r="E1075" s="118" t="s">
        <v>338</v>
      </c>
      <c r="F1075" s="123">
        <v>668.80000000000007</v>
      </c>
      <c r="G1075" s="123">
        <v>204.52599388379207</v>
      </c>
      <c r="H1075" s="118" t="s">
        <v>339</v>
      </c>
      <c r="I1075" s="119"/>
      <c r="J1075" s="119">
        <f t="shared" si="17"/>
        <v>44592</v>
      </c>
      <c r="K107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075" s="118" t="s">
        <v>321</v>
      </c>
      <c r="M1075" s="118" t="s">
        <v>1122</v>
      </c>
      <c r="N1075" s="118" t="s">
        <v>4</v>
      </c>
      <c r="O1075" s="118"/>
    </row>
    <row r="1076" spans="2:15" x14ac:dyDescent="0.25">
      <c r="B1076" s="118" t="s">
        <v>73</v>
      </c>
      <c r="C1076" s="118" t="s">
        <v>1038</v>
      </c>
      <c r="D1076" s="119">
        <v>44647</v>
      </c>
      <c r="E1076" s="118" t="s">
        <v>338</v>
      </c>
      <c r="F1076" s="123">
        <v>370.45249999999999</v>
      </c>
      <c r="G1076" s="123">
        <v>113.28822629969419</v>
      </c>
      <c r="H1076" s="118" t="s">
        <v>339</v>
      </c>
      <c r="I1076" s="119"/>
      <c r="J1076" s="119">
        <f t="shared" si="17"/>
        <v>44592</v>
      </c>
      <c r="K107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076" s="118" t="s">
        <v>321</v>
      </c>
      <c r="M1076" s="118" t="s">
        <v>1122</v>
      </c>
      <c r="N1076" s="118" t="s">
        <v>4</v>
      </c>
      <c r="O1076" s="118"/>
    </row>
    <row r="1077" spans="2:15" x14ac:dyDescent="0.25">
      <c r="B1077" s="118" t="s">
        <v>73</v>
      </c>
      <c r="C1077" s="118" t="s">
        <v>911</v>
      </c>
      <c r="D1077" s="119">
        <v>44737</v>
      </c>
      <c r="E1077" s="118" t="s">
        <v>338</v>
      </c>
      <c r="F1077" s="123">
        <v>66.206800000000001</v>
      </c>
      <c r="G1077" s="123">
        <v>20.246727828746177</v>
      </c>
      <c r="H1077" s="118" t="s">
        <v>339</v>
      </c>
      <c r="I1077" s="119"/>
      <c r="J1077" s="119">
        <f t="shared" si="17"/>
        <v>44592</v>
      </c>
      <c r="K107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77" s="118" t="s">
        <v>321</v>
      </c>
      <c r="M1077" s="118" t="s">
        <v>1122</v>
      </c>
      <c r="N1077" s="118" t="s">
        <v>4</v>
      </c>
      <c r="O1077" s="118"/>
    </row>
    <row r="1078" spans="2:15" x14ac:dyDescent="0.25">
      <c r="B1078" s="118" t="s">
        <v>73</v>
      </c>
      <c r="C1078" s="118" t="s">
        <v>912</v>
      </c>
      <c r="D1078" s="119">
        <v>44647</v>
      </c>
      <c r="E1078" s="118" t="s">
        <v>338</v>
      </c>
      <c r="F1078" s="123">
        <v>51.562500000000007</v>
      </c>
      <c r="G1078" s="123">
        <v>15.768348623853212</v>
      </c>
      <c r="H1078" s="118" t="s">
        <v>339</v>
      </c>
      <c r="I1078" s="119"/>
      <c r="J1078" s="119">
        <f t="shared" si="17"/>
        <v>44592</v>
      </c>
      <c r="K107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078" s="118" t="s">
        <v>321</v>
      </c>
      <c r="M1078" s="118" t="s">
        <v>1122</v>
      </c>
      <c r="N1078" s="118" t="s">
        <v>4</v>
      </c>
      <c r="O1078" s="118"/>
    </row>
    <row r="1079" spans="2:15" x14ac:dyDescent="0.25">
      <c r="B1079" s="118" t="s">
        <v>73</v>
      </c>
      <c r="C1079" s="118" t="s">
        <v>914</v>
      </c>
      <c r="D1079" s="119">
        <v>44737</v>
      </c>
      <c r="E1079" s="118" t="s">
        <v>338</v>
      </c>
      <c r="F1079" s="123">
        <v>79.75</v>
      </c>
      <c r="G1079" s="123">
        <v>24.388379204892967</v>
      </c>
      <c r="H1079" s="118" t="s">
        <v>339</v>
      </c>
      <c r="I1079" s="119"/>
      <c r="J1079" s="119">
        <f t="shared" si="17"/>
        <v>44592</v>
      </c>
      <c r="K107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79" s="118" t="s">
        <v>321</v>
      </c>
      <c r="M1079" s="118" t="s">
        <v>1122</v>
      </c>
      <c r="N1079" s="118" t="s">
        <v>4</v>
      </c>
      <c r="O1079" s="118"/>
    </row>
    <row r="1080" spans="2:15" x14ac:dyDescent="0.25">
      <c r="B1080" s="118" t="s">
        <v>73</v>
      </c>
      <c r="C1080" s="118" t="s">
        <v>501</v>
      </c>
      <c r="D1080" s="119">
        <v>44677</v>
      </c>
      <c r="E1080" s="118" t="s">
        <v>338</v>
      </c>
      <c r="F1080" s="123">
        <v>649.60500000000002</v>
      </c>
      <c r="G1080" s="123">
        <v>198.6559633027523</v>
      </c>
      <c r="H1080" s="118" t="s">
        <v>339</v>
      </c>
      <c r="I1080" s="119"/>
      <c r="J1080" s="119">
        <f t="shared" si="17"/>
        <v>44592</v>
      </c>
      <c r="K108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080" s="118" t="s">
        <v>321</v>
      </c>
      <c r="M1080" s="118" t="s">
        <v>1122</v>
      </c>
      <c r="N1080" s="118" t="s">
        <v>4</v>
      </c>
      <c r="O1080" s="118"/>
    </row>
    <row r="1081" spans="2:15" x14ac:dyDescent="0.25">
      <c r="B1081" s="118" t="s">
        <v>73</v>
      </c>
      <c r="C1081" s="118" t="s">
        <v>408</v>
      </c>
      <c r="D1081" s="119">
        <v>44647</v>
      </c>
      <c r="E1081" s="118" t="s">
        <v>338</v>
      </c>
      <c r="F1081" s="123">
        <v>342.70500000000004</v>
      </c>
      <c r="G1081" s="123">
        <v>104.802752293578</v>
      </c>
      <c r="H1081" s="118" t="s">
        <v>339</v>
      </c>
      <c r="I1081" s="119"/>
      <c r="J1081" s="119">
        <f t="shared" si="17"/>
        <v>44592</v>
      </c>
      <c r="K108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081" s="118" t="s">
        <v>321</v>
      </c>
      <c r="M1081" s="118" t="s">
        <v>1122</v>
      </c>
      <c r="N1081" s="118" t="s">
        <v>4</v>
      </c>
      <c r="O1081" s="118"/>
    </row>
    <row r="1082" spans="2:15" x14ac:dyDescent="0.25">
      <c r="B1082" s="118" t="s">
        <v>73</v>
      </c>
      <c r="C1082" s="118" t="s">
        <v>873</v>
      </c>
      <c r="D1082" s="119">
        <v>44593</v>
      </c>
      <c r="E1082" s="118" t="s">
        <v>338</v>
      </c>
      <c r="F1082" s="123">
        <v>623.68799999999999</v>
      </c>
      <c r="G1082" s="123">
        <v>190.7302752293578</v>
      </c>
      <c r="H1082" s="118" t="s">
        <v>339</v>
      </c>
      <c r="I1082" s="119"/>
      <c r="J1082" s="119">
        <f t="shared" si="17"/>
        <v>44592</v>
      </c>
      <c r="K108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082" s="118" t="s">
        <v>321</v>
      </c>
      <c r="M1082" s="118" t="s">
        <v>1122</v>
      </c>
      <c r="N1082" s="118" t="s">
        <v>4</v>
      </c>
      <c r="O1082" s="118"/>
    </row>
    <row r="1083" spans="2:15" x14ac:dyDescent="0.25">
      <c r="B1083" s="118" t="s">
        <v>73</v>
      </c>
      <c r="C1083" s="118" t="s">
        <v>1039</v>
      </c>
      <c r="D1083" s="119">
        <v>44593</v>
      </c>
      <c r="E1083" s="118" t="s">
        <v>338</v>
      </c>
      <c r="F1083" s="123">
        <v>3450</v>
      </c>
      <c r="G1083" s="123">
        <v>1055.045871559633</v>
      </c>
      <c r="H1083" s="118" t="s">
        <v>339</v>
      </c>
      <c r="I1083" s="119"/>
      <c r="J1083" s="119">
        <f t="shared" si="17"/>
        <v>44592</v>
      </c>
      <c r="K108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083" s="118" t="s">
        <v>321</v>
      </c>
      <c r="M1083" s="118" t="s">
        <v>1122</v>
      </c>
      <c r="N1083" s="118" t="s">
        <v>4</v>
      </c>
      <c r="O1083" s="118"/>
    </row>
    <row r="1084" spans="2:15" x14ac:dyDescent="0.25">
      <c r="B1084" s="118" t="s">
        <v>73</v>
      </c>
      <c r="C1084" s="118" t="s">
        <v>918</v>
      </c>
      <c r="D1084" s="119">
        <v>44593</v>
      </c>
      <c r="E1084" s="118" t="s">
        <v>338</v>
      </c>
      <c r="F1084" s="123">
        <v>15530.545</v>
      </c>
      <c r="G1084" s="123">
        <v>4749.4021406727825</v>
      </c>
      <c r="H1084" s="118" t="s">
        <v>339</v>
      </c>
      <c r="I1084" s="119"/>
      <c r="J1084" s="119">
        <f t="shared" si="17"/>
        <v>44592</v>
      </c>
      <c r="K108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084" s="118" t="s">
        <v>321</v>
      </c>
      <c r="M1084" s="118" t="s">
        <v>1122</v>
      </c>
      <c r="N1084" s="118" t="s">
        <v>4</v>
      </c>
      <c r="O1084" s="118"/>
    </row>
    <row r="1085" spans="2:15" x14ac:dyDescent="0.25">
      <c r="B1085" s="118" t="s">
        <v>73</v>
      </c>
      <c r="C1085" s="118" t="s">
        <v>960</v>
      </c>
      <c r="D1085" s="119">
        <v>44593</v>
      </c>
      <c r="E1085" s="118" t="s">
        <v>338</v>
      </c>
      <c r="F1085" s="123">
        <v>2110.8820000000001</v>
      </c>
      <c r="G1085" s="123">
        <v>645.52966360856271</v>
      </c>
      <c r="H1085" s="118" t="s">
        <v>339</v>
      </c>
      <c r="I1085" s="119"/>
      <c r="J1085" s="119">
        <f t="shared" si="17"/>
        <v>44592</v>
      </c>
      <c r="K108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085" s="118" t="s">
        <v>321</v>
      </c>
      <c r="M1085" s="118" t="s">
        <v>1122</v>
      </c>
      <c r="N1085" s="118" t="s">
        <v>4</v>
      </c>
      <c r="O1085" s="118"/>
    </row>
    <row r="1086" spans="2:15" x14ac:dyDescent="0.25">
      <c r="B1086" s="118" t="s">
        <v>73</v>
      </c>
      <c r="C1086" s="118" t="s">
        <v>814</v>
      </c>
      <c r="D1086" s="119">
        <v>44593</v>
      </c>
      <c r="E1086" s="118" t="s">
        <v>338</v>
      </c>
      <c r="F1086" s="123">
        <v>230</v>
      </c>
      <c r="G1086" s="123">
        <v>70.336391437308862</v>
      </c>
      <c r="H1086" s="118" t="s">
        <v>339</v>
      </c>
      <c r="I1086" s="119"/>
      <c r="J1086" s="119">
        <f t="shared" si="17"/>
        <v>44592</v>
      </c>
      <c r="K108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086" s="118" t="s">
        <v>321</v>
      </c>
      <c r="M1086" s="118" t="s">
        <v>1122</v>
      </c>
      <c r="N1086" s="118" t="s">
        <v>4</v>
      </c>
      <c r="O1086" s="118"/>
    </row>
    <row r="1087" spans="2:15" x14ac:dyDescent="0.25">
      <c r="B1087" s="118" t="s">
        <v>73</v>
      </c>
      <c r="C1087" s="118" t="s">
        <v>1040</v>
      </c>
      <c r="D1087" s="119">
        <v>44593</v>
      </c>
      <c r="E1087" s="118" t="s">
        <v>338</v>
      </c>
      <c r="F1087" s="123">
        <v>350</v>
      </c>
      <c r="G1087" s="123">
        <v>107.03363914373088</v>
      </c>
      <c r="H1087" s="118" t="s">
        <v>339</v>
      </c>
      <c r="I1087" s="119"/>
      <c r="J1087" s="119">
        <f t="shared" si="17"/>
        <v>44592</v>
      </c>
      <c r="K108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087" s="118" t="s">
        <v>321</v>
      </c>
      <c r="M1087" s="118" t="s">
        <v>1122</v>
      </c>
      <c r="N1087" s="118" t="s">
        <v>4</v>
      </c>
      <c r="O1087" s="118"/>
    </row>
    <row r="1088" spans="2:15" x14ac:dyDescent="0.25">
      <c r="B1088" s="118" t="s">
        <v>73</v>
      </c>
      <c r="C1088" s="118" t="s">
        <v>729</v>
      </c>
      <c r="D1088" s="119">
        <v>44593</v>
      </c>
      <c r="E1088" s="118" t="s">
        <v>338</v>
      </c>
      <c r="F1088" s="123">
        <v>2861.92</v>
      </c>
      <c r="G1088" s="123">
        <v>875.20489296636083</v>
      </c>
      <c r="H1088" s="118" t="s">
        <v>339</v>
      </c>
      <c r="I1088" s="119"/>
      <c r="J1088" s="119">
        <f t="shared" si="17"/>
        <v>44592</v>
      </c>
      <c r="K108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088" s="118" t="s">
        <v>321</v>
      </c>
      <c r="M1088" s="118" t="s">
        <v>1122</v>
      </c>
      <c r="N1088" s="118" t="s">
        <v>4</v>
      </c>
      <c r="O1088" s="118"/>
    </row>
    <row r="1089" spans="2:15" x14ac:dyDescent="0.25">
      <c r="B1089" s="118" t="s">
        <v>73</v>
      </c>
      <c r="C1089" s="118" t="s">
        <v>590</v>
      </c>
      <c r="D1089" s="119">
        <v>44593</v>
      </c>
      <c r="E1089" s="118" t="s">
        <v>338</v>
      </c>
      <c r="F1089" s="123">
        <v>30000</v>
      </c>
      <c r="G1089" s="123">
        <v>9174.3119266055037</v>
      </c>
      <c r="H1089" s="118" t="s">
        <v>339</v>
      </c>
      <c r="I1089" s="119"/>
      <c r="J1089" s="119">
        <f t="shared" si="17"/>
        <v>44592</v>
      </c>
      <c r="K108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089" s="118" t="s">
        <v>321</v>
      </c>
      <c r="M1089" s="118" t="s">
        <v>1122</v>
      </c>
      <c r="N1089" s="118" t="s">
        <v>4</v>
      </c>
      <c r="O1089" s="118"/>
    </row>
    <row r="1090" spans="2:15" x14ac:dyDescent="0.25">
      <c r="B1090" s="118" t="s">
        <v>73</v>
      </c>
      <c r="C1090" s="118" t="s">
        <v>643</v>
      </c>
      <c r="D1090" s="119">
        <v>44593</v>
      </c>
      <c r="E1090" s="118" t="s">
        <v>338</v>
      </c>
      <c r="F1090" s="123">
        <v>10034.353999999999</v>
      </c>
      <c r="G1090" s="123">
        <v>3068.6097859327215</v>
      </c>
      <c r="H1090" s="118" t="s">
        <v>339</v>
      </c>
      <c r="I1090" s="119"/>
      <c r="J1090" s="119">
        <f t="shared" si="17"/>
        <v>44592</v>
      </c>
      <c r="K109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090" s="118" t="s">
        <v>321</v>
      </c>
      <c r="M1090" s="118" t="s">
        <v>1122</v>
      </c>
      <c r="N1090" s="118" t="s">
        <v>4</v>
      </c>
      <c r="O1090" s="118"/>
    </row>
    <row r="1091" spans="2:15" x14ac:dyDescent="0.25">
      <c r="B1091" s="118" t="s">
        <v>73</v>
      </c>
      <c r="C1091" s="118" t="s">
        <v>1041</v>
      </c>
      <c r="D1091" s="119">
        <v>44593</v>
      </c>
      <c r="E1091" s="118" t="s">
        <v>338</v>
      </c>
      <c r="F1091" s="123">
        <v>955.12900000000002</v>
      </c>
      <c r="G1091" s="123">
        <v>292.08837920489299</v>
      </c>
      <c r="H1091" s="118" t="s">
        <v>339</v>
      </c>
      <c r="I1091" s="119"/>
      <c r="J1091" s="119">
        <f t="shared" si="17"/>
        <v>44592</v>
      </c>
      <c r="K109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091" s="118" t="s">
        <v>321</v>
      </c>
      <c r="M1091" s="118" t="s">
        <v>1122</v>
      </c>
      <c r="N1091" s="118" t="s">
        <v>4</v>
      </c>
      <c r="O1091" s="118"/>
    </row>
    <row r="1092" spans="2:15" x14ac:dyDescent="0.25">
      <c r="B1092" s="118" t="s">
        <v>73</v>
      </c>
      <c r="C1092" s="118" t="s">
        <v>1042</v>
      </c>
      <c r="D1092" s="119">
        <v>44594</v>
      </c>
      <c r="E1092" s="118" t="s">
        <v>338</v>
      </c>
      <c r="F1092" s="123">
        <v>483.41699999999997</v>
      </c>
      <c r="G1092" s="123">
        <v>147.83394495412844</v>
      </c>
      <c r="H1092" s="118" t="s">
        <v>339</v>
      </c>
      <c r="I1092" s="119"/>
      <c r="J1092" s="119">
        <f t="shared" si="17"/>
        <v>44592</v>
      </c>
      <c r="K109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092" s="118" t="s">
        <v>321</v>
      </c>
      <c r="M1092" s="118" t="s">
        <v>1122</v>
      </c>
      <c r="N1092" s="118" t="s">
        <v>4</v>
      </c>
      <c r="O1092" s="118"/>
    </row>
    <row r="1093" spans="2:15" x14ac:dyDescent="0.25">
      <c r="B1093" s="118" t="s">
        <v>73</v>
      </c>
      <c r="C1093" s="118" t="s">
        <v>1043</v>
      </c>
      <c r="D1093" s="119">
        <v>44594</v>
      </c>
      <c r="E1093" s="118" t="s">
        <v>338</v>
      </c>
      <c r="F1093" s="123">
        <v>4000</v>
      </c>
      <c r="G1093" s="123">
        <v>1223.2415902140672</v>
      </c>
      <c r="H1093" s="118" t="s">
        <v>339</v>
      </c>
      <c r="I1093" s="119"/>
      <c r="J1093" s="119">
        <f t="shared" si="17"/>
        <v>44592</v>
      </c>
      <c r="K109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093" s="118" t="s">
        <v>321</v>
      </c>
      <c r="M1093" s="118" t="s">
        <v>1122</v>
      </c>
      <c r="N1093" s="118" t="s">
        <v>4</v>
      </c>
      <c r="O1093" s="118"/>
    </row>
    <row r="1094" spans="2:15" x14ac:dyDescent="0.25">
      <c r="B1094" s="118" t="s">
        <v>73</v>
      </c>
      <c r="C1094" s="118" t="s">
        <v>386</v>
      </c>
      <c r="D1094" s="119">
        <v>44594</v>
      </c>
      <c r="E1094" s="118" t="s">
        <v>338</v>
      </c>
      <c r="F1094" s="123">
        <v>1800</v>
      </c>
      <c r="G1094" s="123">
        <v>550.45871559633031</v>
      </c>
      <c r="H1094" s="118" t="s">
        <v>339</v>
      </c>
      <c r="I1094" s="119"/>
      <c r="J1094" s="119">
        <f t="shared" si="17"/>
        <v>44592</v>
      </c>
      <c r="K109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094" s="118" t="s">
        <v>321</v>
      </c>
      <c r="M1094" s="118" t="s">
        <v>1122</v>
      </c>
      <c r="N1094" s="118" t="s">
        <v>4</v>
      </c>
      <c r="O1094" s="118"/>
    </row>
    <row r="1095" spans="2:15" x14ac:dyDescent="0.25">
      <c r="B1095" s="118" t="s">
        <v>73</v>
      </c>
      <c r="C1095" s="118" t="s">
        <v>753</v>
      </c>
      <c r="D1095" s="119">
        <v>44594</v>
      </c>
      <c r="E1095" s="118" t="s">
        <v>338</v>
      </c>
      <c r="F1095" s="123">
        <v>6966</v>
      </c>
      <c r="G1095" s="123">
        <v>2130.2752293577983</v>
      </c>
      <c r="H1095" s="118" t="s">
        <v>339</v>
      </c>
      <c r="I1095" s="119"/>
      <c r="J1095" s="119">
        <f t="shared" si="17"/>
        <v>44592</v>
      </c>
      <c r="K109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095" s="118" t="s">
        <v>321</v>
      </c>
      <c r="M1095" s="118" t="s">
        <v>1122</v>
      </c>
      <c r="N1095" s="118" t="s">
        <v>4</v>
      </c>
      <c r="O1095" s="118"/>
    </row>
    <row r="1096" spans="2:15" x14ac:dyDescent="0.25">
      <c r="B1096" s="118" t="s">
        <v>73</v>
      </c>
      <c r="C1096" s="118" t="s">
        <v>747</v>
      </c>
      <c r="D1096" s="119">
        <v>44594</v>
      </c>
      <c r="E1096" s="118" t="s">
        <v>338</v>
      </c>
      <c r="F1096" s="123">
        <v>140</v>
      </c>
      <c r="G1096" s="123">
        <v>42.813455657492355</v>
      </c>
      <c r="H1096" s="118" t="s">
        <v>339</v>
      </c>
      <c r="I1096" s="119"/>
      <c r="J1096" s="119">
        <f t="shared" si="17"/>
        <v>44592</v>
      </c>
      <c r="K109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096" s="118" t="s">
        <v>321</v>
      </c>
      <c r="M1096" s="118" t="s">
        <v>1122</v>
      </c>
      <c r="N1096" s="118" t="s">
        <v>4</v>
      </c>
      <c r="O1096" s="118"/>
    </row>
    <row r="1097" spans="2:15" x14ac:dyDescent="0.25">
      <c r="B1097" s="118" t="s">
        <v>73</v>
      </c>
      <c r="C1097" s="118" t="s">
        <v>947</v>
      </c>
      <c r="D1097" s="119">
        <v>44595</v>
      </c>
      <c r="E1097" s="118" t="s">
        <v>338</v>
      </c>
      <c r="F1097" s="123">
        <v>1675</v>
      </c>
      <c r="G1097" s="123">
        <v>512.2324159021407</v>
      </c>
      <c r="H1097" s="118" t="s">
        <v>339</v>
      </c>
      <c r="I1097" s="119"/>
      <c r="J1097" s="119">
        <f t="shared" si="17"/>
        <v>44592</v>
      </c>
      <c r="K109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097" s="118" t="s">
        <v>321</v>
      </c>
      <c r="M1097" s="118" t="s">
        <v>1122</v>
      </c>
      <c r="N1097" s="118" t="s">
        <v>4</v>
      </c>
      <c r="O1097" s="118"/>
    </row>
    <row r="1098" spans="2:15" x14ac:dyDescent="0.25">
      <c r="B1098" s="118" t="s">
        <v>73</v>
      </c>
      <c r="C1098" s="118" t="s">
        <v>808</v>
      </c>
      <c r="D1098" s="119">
        <v>44595</v>
      </c>
      <c r="E1098" s="118" t="s">
        <v>338</v>
      </c>
      <c r="F1098" s="123">
        <v>1500</v>
      </c>
      <c r="G1098" s="123">
        <v>458.71559633027522</v>
      </c>
      <c r="H1098" s="118" t="s">
        <v>339</v>
      </c>
      <c r="I1098" s="119"/>
      <c r="J1098" s="119">
        <f t="shared" si="17"/>
        <v>44592</v>
      </c>
      <c r="K109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098" s="118" t="s">
        <v>321</v>
      </c>
      <c r="M1098" s="118" t="s">
        <v>1122</v>
      </c>
      <c r="N1098" s="118" t="s">
        <v>4</v>
      </c>
      <c r="O1098" s="118"/>
    </row>
    <row r="1099" spans="2:15" x14ac:dyDescent="0.25">
      <c r="B1099" s="118" t="s">
        <v>73</v>
      </c>
      <c r="C1099" s="118" t="s">
        <v>481</v>
      </c>
      <c r="D1099" s="119">
        <v>44595</v>
      </c>
      <c r="E1099" s="118" t="s">
        <v>338</v>
      </c>
      <c r="F1099" s="123">
        <v>3800</v>
      </c>
      <c r="G1099" s="123">
        <v>1162.0795107033639</v>
      </c>
      <c r="H1099" s="118" t="s">
        <v>339</v>
      </c>
      <c r="I1099" s="119"/>
      <c r="J1099" s="119">
        <f t="shared" si="17"/>
        <v>44592</v>
      </c>
      <c r="K109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099" s="118" t="s">
        <v>321</v>
      </c>
      <c r="M1099" s="118" t="s">
        <v>1122</v>
      </c>
      <c r="N1099" s="118" t="s">
        <v>4</v>
      </c>
      <c r="O1099" s="118"/>
    </row>
    <row r="1100" spans="2:15" x14ac:dyDescent="0.25">
      <c r="B1100" s="118" t="s">
        <v>73</v>
      </c>
      <c r="C1100" s="118" t="s">
        <v>479</v>
      </c>
      <c r="D1100" s="119">
        <v>44595</v>
      </c>
      <c r="E1100" s="118" t="s">
        <v>338</v>
      </c>
      <c r="F1100" s="123">
        <v>986.25</v>
      </c>
      <c r="G1100" s="123">
        <v>301.60550458715596</v>
      </c>
      <c r="H1100" s="118" t="s">
        <v>339</v>
      </c>
      <c r="I1100" s="119"/>
      <c r="J1100" s="119">
        <f t="shared" ref="J1100:J1163" si="18">$J$1</f>
        <v>44592</v>
      </c>
      <c r="K110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00" s="118" t="s">
        <v>321</v>
      </c>
      <c r="M1100" s="118" t="s">
        <v>1122</v>
      </c>
      <c r="N1100" s="118" t="s">
        <v>4</v>
      </c>
      <c r="O1100" s="118"/>
    </row>
    <row r="1101" spans="2:15" x14ac:dyDescent="0.25">
      <c r="B1101" s="118" t="s">
        <v>73</v>
      </c>
      <c r="C1101" s="118" t="s">
        <v>728</v>
      </c>
      <c r="D1101" s="119">
        <v>44595</v>
      </c>
      <c r="E1101" s="118" t="s">
        <v>338</v>
      </c>
      <c r="F1101" s="123">
        <v>700</v>
      </c>
      <c r="G1101" s="123">
        <v>214.06727828746176</v>
      </c>
      <c r="H1101" s="118" t="s">
        <v>339</v>
      </c>
      <c r="I1101" s="119"/>
      <c r="J1101" s="119">
        <f t="shared" si="18"/>
        <v>44592</v>
      </c>
      <c r="K110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01" s="118" t="s">
        <v>321</v>
      </c>
      <c r="M1101" s="118" t="s">
        <v>1122</v>
      </c>
      <c r="N1101" s="118" t="s">
        <v>4</v>
      </c>
      <c r="O1101" s="118"/>
    </row>
    <row r="1102" spans="2:15" x14ac:dyDescent="0.25">
      <c r="B1102" s="118" t="s">
        <v>73</v>
      </c>
      <c r="C1102" s="118" t="s">
        <v>598</v>
      </c>
      <c r="D1102" s="119">
        <v>44595</v>
      </c>
      <c r="E1102" s="118" t="s">
        <v>338</v>
      </c>
      <c r="F1102" s="123">
        <v>1181.6959999999999</v>
      </c>
      <c r="G1102" s="123">
        <v>361.37492354740056</v>
      </c>
      <c r="H1102" s="118" t="s">
        <v>339</v>
      </c>
      <c r="I1102" s="119"/>
      <c r="J1102" s="119">
        <f t="shared" si="18"/>
        <v>44592</v>
      </c>
      <c r="K110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02" s="118" t="s">
        <v>321</v>
      </c>
      <c r="M1102" s="118" t="s">
        <v>1122</v>
      </c>
      <c r="N1102" s="118" t="s">
        <v>4</v>
      </c>
      <c r="O1102" s="118"/>
    </row>
    <row r="1103" spans="2:15" x14ac:dyDescent="0.25">
      <c r="B1103" s="118" t="s">
        <v>73</v>
      </c>
      <c r="C1103" s="118" t="s">
        <v>547</v>
      </c>
      <c r="D1103" s="119">
        <v>44595</v>
      </c>
      <c r="E1103" s="118" t="s">
        <v>338</v>
      </c>
      <c r="F1103" s="123">
        <v>417.327</v>
      </c>
      <c r="G1103" s="123">
        <v>127.62293577981652</v>
      </c>
      <c r="H1103" s="118" t="s">
        <v>339</v>
      </c>
      <c r="I1103" s="119"/>
      <c r="J1103" s="119">
        <f t="shared" si="18"/>
        <v>44592</v>
      </c>
      <c r="K110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03" s="118" t="s">
        <v>321</v>
      </c>
      <c r="M1103" s="118" t="s">
        <v>1122</v>
      </c>
      <c r="N1103" s="118" t="s">
        <v>4</v>
      </c>
      <c r="O1103" s="118"/>
    </row>
    <row r="1104" spans="2:15" x14ac:dyDescent="0.25">
      <c r="B1104" s="118" t="s">
        <v>73</v>
      </c>
      <c r="C1104" s="118" t="s">
        <v>753</v>
      </c>
      <c r="D1104" s="119">
        <v>44596</v>
      </c>
      <c r="E1104" s="118" t="s">
        <v>338</v>
      </c>
      <c r="F1104" s="123">
        <v>6966</v>
      </c>
      <c r="G1104" s="123">
        <v>2130.2752293577983</v>
      </c>
      <c r="H1104" s="118" t="s">
        <v>339</v>
      </c>
      <c r="I1104" s="119"/>
      <c r="J1104" s="119">
        <f t="shared" si="18"/>
        <v>44592</v>
      </c>
      <c r="K110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04" s="118" t="s">
        <v>321</v>
      </c>
      <c r="M1104" s="118" t="s">
        <v>1122</v>
      </c>
      <c r="N1104" s="118" t="s">
        <v>4</v>
      </c>
      <c r="O1104" s="118"/>
    </row>
    <row r="1105" spans="2:15" x14ac:dyDescent="0.25">
      <c r="B1105" s="118" t="s">
        <v>73</v>
      </c>
      <c r="C1105" s="118" t="s">
        <v>1013</v>
      </c>
      <c r="D1105" s="119">
        <v>44596</v>
      </c>
      <c r="E1105" s="118" t="s">
        <v>338</v>
      </c>
      <c r="F1105" s="123">
        <v>20181.376</v>
      </c>
      <c r="G1105" s="123">
        <v>6171.6746177370032</v>
      </c>
      <c r="H1105" s="118" t="s">
        <v>339</v>
      </c>
      <c r="I1105" s="119"/>
      <c r="J1105" s="119">
        <f t="shared" si="18"/>
        <v>44592</v>
      </c>
      <c r="K110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05" s="118" t="s">
        <v>321</v>
      </c>
      <c r="M1105" s="118" t="s">
        <v>1122</v>
      </c>
      <c r="N1105" s="118" t="s">
        <v>4</v>
      </c>
      <c r="O1105" s="118"/>
    </row>
    <row r="1106" spans="2:15" x14ac:dyDescent="0.25">
      <c r="B1106" s="118" t="s">
        <v>73</v>
      </c>
      <c r="C1106" s="118" t="s">
        <v>363</v>
      </c>
      <c r="D1106" s="119">
        <v>44596</v>
      </c>
      <c r="E1106" s="118" t="s">
        <v>338</v>
      </c>
      <c r="F1106" s="123">
        <v>3000</v>
      </c>
      <c r="G1106" s="123">
        <v>917.43119266055044</v>
      </c>
      <c r="H1106" s="118" t="s">
        <v>339</v>
      </c>
      <c r="I1106" s="119"/>
      <c r="J1106" s="119">
        <f t="shared" si="18"/>
        <v>44592</v>
      </c>
      <c r="K110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06" s="118" t="s">
        <v>321</v>
      </c>
      <c r="M1106" s="118" t="s">
        <v>1122</v>
      </c>
      <c r="N1106" s="118" t="s">
        <v>4</v>
      </c>
      <c r="O1106" s="118"/>
    </row>
    <row r="1107" spans="2:15" x14ac:dyDescent="0.25">
      <c r="B1107" s="118" t="s">
        <v>73</v>
      </c>
      <c r="C1107" s="118" t="s">
        <v>347</v>
      </c>
      <c r="D1107" s="119">
        <v>44596</v>
      </c>
      <c r="E1107" s="118" t="s">
        <v>338</v>
      </c>
      <c r="F1107" s="123">
        <v>613.03099999999995</v>
      </c>
      <c r="G1107" s="123">
        <v>187.47125382262996</v>
      </c>
      <c r="H1107" s="118" t="s">
        <v>339</v>
      </c>
      <c r="I1107" s="119"/>
      <c r="J1107" s="119">
        <f t="shared" si="18"/>
        <v>44592</v>
      </c>
      <c r="K110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07" s="118" t="s">
        <v>321</v>
      </c>
      <c r="M1107" s="118" t="s">
        <v>1122</v>
      </c>
      <c r="N1107" s="118" t="s">
        <v>4</v>
      </c>
      <c r="O1107" s="118"/>
    </row>
    <row r="1108" spans="2:15" x14ac:dyDescent="0.25">
      <c r="B1108" s="118" t="s">
        <v>73</v>
      </c>
      <c r="C1108" s="118" t="s">
        <v>844</v>
      </c>
      <c r="D1108" s="119">
        <v>44597</v>
      </c>
      <c r="E1108" s="118" t="s">
        <v>338</v>
      </c>
      <c r="F1108" s="123">
        <v>734.61300000000006</v>
      </c>
      <c r="G1108" s="123">
        <v>224.65229357798168</v>
      </c>
      <c r="H1108" s="118" t="s">
        <v>339</v>
      </c>
      <c r="I1108" s="119"/>
      <c r="J1108" s="119">
        <f t="shared" si="18"/>
        <v>44592</v>
      </c>
      <c r="K110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08" s="118" t="s">
        <v>321</v>
      </c>
      <c r="M1108" s="118" t="s">
        <v>1122</v>
      </c>
      <c r="N1108" s="118" t="s">
        <v>4</v>
      </c>
      <c r="O1108" s="118"/>
    </row>
    <row r="1109" spans="2:15" x14ac:dyDescent="0.25">
      <c r="B1109" s="118" t="s">
        <v>73</v>
      </c>
      <c r="C1109" s="118" t="s">
        <v>844</v>
      </c>
      <c r="D1109" s="119">
        <v>44597</v>
      </c>
      <c r="E1109" s="118" t="s">
        <v>338</v>
      </c>
      <c r="F1109" s="123">
        <v>950</v>
      </c>
      <c r="G1109" s="123">
        <v>290.51987767584097</v>
      </c>
      <c r="H1109" s="118" t="s">
        <v>339</v>
      </c>
      <c r="I1109" s="119"/>
      <c r="J1109" s="119">
        <f t="shared" si="18"/>
        <v>44592</v>
      </c>
      <c r="K110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09" s="118" t="s">
        <v>321</v>
      </c>
      <c r="M1109" s="118" t="s">
        <v>1122</v>
      </c>
      <c r="N1109" s="118" t="s">
        <v>4</v>
      </c>
      <c r="O1109" s="118"/>
    </row>
    <row r="1110" spans="2:15" x14ac:dyDescent="0.25">
      <c r="B1110" s="118" t="s">
        <v>73</v>
      </c>
      <c r="C1110" s="118" t="s">
        <v>844</v>
      </c>
      <c r="D1110" s="119">
        <v>44597</v>
      </c>
      <c r="E1110" s="118" t="s">
        <v>338</v>
      </c>
      <c r="F1110" s="123">
        <v>950</v>
      </c>
      <c r="G1110" s="123">
        <v>290.51987767584097</v>
      </c>
      <c r="H1110" s="118" t="s">
        <v>339</v>
      </c>
      <c r="I1110" s="119"/>
      <c r="J1110" s="119">
        <f t="shared" si="18"/>
        <v>44592</v>
      </c>
      <c r="K111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10" s="118" t="s">
        <v>321</v>
      </c>
      <c r="M1110" s="118" t="s">
        <v>1122</v>
      </c>
      <c r="N1110" s="118" t="s">
        <v>4</v>
      </c>
      <c r="O1110" s="118"/>
    </row>
    <row r="1111" spans="2:15" x14ac:dyDescent="0.25">
      <c r="B1111" s="118" t="s">
        <v>73</v>
      </c>
      <c r="C1111" s="118" t="s">
        <v>872</v>
      </c>
      <c r="D1111" s="119">
        <v>44597</v>
      </c>
      <c r="E1111" s="118" t="s">
        <v>338</v>
      </c>
      <c r="F1111" s="123">
        <v>1985.127</v>
      </c>
      <c r="G1111" s="123">
        <v>607.07247706422015</v>
      </c>
      <c r="H1111" s="118" t="s">
        <v>339</v>
      </c>
      <c r="I1111" s="119"/>
      <c r="J1111" s="119">
        <f t="shared" si="18"/>
        <v>44592</v>
      </c>
      <c r="K111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11" s="118" t="s">
        <v>321</v>
      </c>
      <c r="M1111" s="118" t="s">
        <v>1122</v>
      </c>
      <c r="N1111" s="118" t="s">
        <v>4</v>
      </c>
      <c r="O1111" s="118"/>
    </row>
    <row r="1112" spans="2:15" x14ac:dyDescent="0.25">
      <c r="B1112" s="118" t="s">
        <v>73</v>
      </c>
      <c r="C1112" s="118" t="s">
        <v>877</v>
      </c>
      <c r="D1112" s="119">
        <v>44597</v>
      </c>
      <c r="E1112" s="118" t="s">
        <v>338</v>
      </c>
      <c r="F1112" s="123">
        <v>674.10799999999995</v>
      </c>
      <c r="G1112" s="123">
        <v>206.1492354740061</v>
      </c>
      <c r="H1112" s="118" t="s">
        <v>339</v>
      </c>
      <c r="I1112" s="119"/>
      <c r="J1112" s="119">
        <f t="shared" si="18"/>
        <v>44592</v>
      </c>
      <c r="K111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12" s="118" t="s">
        <v>321</v>
      </c>
      <c r="M1112" s="118" t="s">
        <v>1122</v>
      </c>
      <c r="N1112" s="118" t="s">
        <v>4</v>
      </c>
      <c r="O1112" s="118"/>
    </row>
    <row r="1113" spans="2:15" x14ac:dyDescent="0.25">
      <c r="B1113" s="118" t="s">
        <v>73</v>
      </c>
      <c r="C1113" s="118" t="s">
        <v>867</v>
      </c>
      <c r="D1113" s="119">
        <v>44597</v>
      </c>
      <c r="E1113" s="118" t="s">
        <v>338</v>
      </c>
      <c r="F1113" s="123">
        <v>1189.6690000000001</v>
      </c>
      <c r="G1113" s="123">
        <v>363.81314984709485</v>
      </c>
      <c r="H1113" s="118" t="s">
        <v>339</v>
      </c>
      <c r="I1113" s="119"/>
      <c r="J1113" s="119">
        <f t="shared" si="18"/>
        <v>44592</v>
      </c>
      <c r="K111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13" s="118" t="s">
        <v>321</v>
      </c>
      <c r="M1113" s="118" t="s">
        <v>1122</v>
      </c>
      <c r="N1113" s="118" t="s">
        <v>4</v>
      </c>
      <c r="O1113" s="118"/>
    </row>
    <row r="1114" spans="2:15" x14ac:dyDescent="0.25">
      <c r="B1114" s="118" t="s">
        <v>73</v>
      </c>
      <c r="C1114" s="118" t="s">
        <v>497</v>
      </c>
      <c r="D1114" s="119">
        <v>44597</v>
      </c>
      <c r="E1114" s="118" t="s">
        <v>338</v>
      </c>
      <c r="F1114" s="123">
        <v>3000</v>
      </c>
      <c r="G1114" s="123">
        <v>917.43119266055044</v>
      </c>
      <c r="H1114" s="118" t="s">
        <v>339</v>
      </c>
      <c r="I1114" s="119"/>
      <c r="J1114" s="119">
        <f t="shared" si="18"/>
        <v>44592</v>
      </c>
      <c r="K111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14" s="118" t="s">
        <v>321</v>
      </c>
      <c r="M1114" s="118" t="s">
        <v>1122</v>
      </c>
      <c r="N1114" s="118" t="s">
        <v>4</v>
      </c>
      <c r="O1114" s="118"/>
    </row>
    <row r="1115" spans="2:15" x14ac:dyDescent="0.25">
      <c r="B1115" s="118" t="s">
        <v>73</v>
      </c>
      <c r="C1115" s="118" t="s">
        <v>397</v>
      </c>
      <c r="D1115" s="119">
        <v>44597</v>
      </c>
      <c r="E1115" s="118" t="s">
        <v>338</v>
      </c>
      <c r="F1115" s="123">
        <v>6577.69</v>
      </c>
      <c r="G1115" s="123">
        <v>2011.5259938837919</v>
      </c>
      <c r="H1115" s="118" t="s">
        <v>339</v>
      </c>
      <c r="I1115" s="119"/>
      <c r="J1115" s="119">
        <f t="shared" si="18"/>
        <v>44592</v>
      </c>
      <c r="K111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15" s="118" t="s">
        <v>321</v>
      </c>
      <c r="M1115" s="118" t="s">
        <v>1122</v>
      </c>
      <c r="N1115" s="118" t="s">
        <v>4</v>
      </c>
      <c r="O1115" s="118"/>
    </row>
    <row r="1116" spans="2:15" x14ac:dyDescent="0.25">
      <c r="B1116" s="118" t="s">
        <v>73</v>
      </c>
      <c r="C1116" s="118" t="s">
        <v>1044</v>
      </c>
      <c r="D1116" s="119">
        <v>44597</v>
      </c>
      <c r="E1116" s="118" t="s">
        <v>338</v>
      </c>
      <c r="F1116" s="123">
        <v>565.25</v>
      </c>
      <c r="G1116" s="123">
        <v>172.85932721712538</v>
      </c>
      <c r="H1116" s="118" t="s">
        <v>339</v>
      </c>
      <c r="I1116" s="119"/>
      <c r="J1116" s="119">
        <f t="shared" si="18"/>
        <v>44592</v>
      </c>
      <c r="K111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16" s="118" t="s">
        <v>321</v>
      </c>
      <c r="M1116" s="118" t="s">
        <v>1122</v>
      </c>
      <c r="N1116" s="118" t="s">
        <v>4</v>
      </c>
      <c r="O1116" s="118"/>
    </row>
    <row r="1117" spans="2:15" x14ac:dyDescent="0.25">
      <c r="B1117" s="118" t="s">
        <v>73</v>
      </c>
      <c r="C1117" s="118" t="s">
        <v>823</v>
      </c>
      <c r="D1117" s="119">
        <v>44597</v>
      </c>
      <c r="E1117" s="118" t="s">
        <v>338</v>
      </c>
      <c r="F1117" s="123">
        <v>1970</v>
      </c>
      <c r="G1117" s="123">
        <v>602.44648318042812</v>
      </c>
      <c r="H1117" s="118" t="s">
        <v>339</v>
      </c>
      <c r="I1117" s="119"/>
      <c r="J1117" s="119">
        <f t="shared" si="18"/>
        <v>44592</v>
      </c>
      <c r="K111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17" s="118" t="s">
        <v>321</v>
      </c>
      <c r="M1117" s="118" t="s">
        <v>1122</v>
      </c>
      <c r="N1117" s="118" t="s">
        <v>4</v>
      </c>
      <c r="O1117" s="118"/>
    </row>
    <row r="1118" spans="2:15" x14ac:dyDescent="0.25">
      <c r="B1118" s="118" t="s">
        <v>73</v>
      </c>
      <c r="C1118" s="118" t="s">
        <v>784</v>
      </c>
      <c r="D1118" s="119">
        <v>44597</v>
      </c>
      <c r="E1118" s="118" t="s">
        <v>338</v>
      </c>
      <c r="F1118" s="123">
        <v>1414.3330000000001</v>
      </c>
      <c r="G1118" s="123">
        <v>432.51773700305813</v>
      </c>
      <c r="H1118" s="118" t="s">
        <v>339</v>
      </c>
      <c r="I1118" s="119"/>
      <c r="J1118" s="119">
        <f t="shared" si="18"/>
        <v>44592</v>
      </c>
      <c r="K111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18" s="118" t="s">
        <v>321</v>
      </c>
      <c r="M1118" s="118" t="s">
        <v>1122</v>
      </c>
      <c r="N1118" s="118" t="s">
        <v>4</v>
      </c>
      <c r="O1118" s="118"/>
    </row>
    <row r="1119" spans="2:15" x14ac:dyDescent="0.25">
      <c r="B1119" s="118" t="s">
        <v>73</v>
      </c>
      <c r="C1119" s="118" t="s">
        <v>804</v>
      </c>
      <c r="D1119" s="119">
        <v>44597</v>
      </c>
      <c r="E1119" s="118" t="s">
        <v>338</v>
      </c>
      <c r="F1119" s="123">
        <v>202.96</v>
      </c>
      <c r="G1119" s="123">
        <v>62.067278287461775</v>
      </c>
      <c r="H1119" s="118" t="s">
        <v>339</v>
      </c>
      <c r="I1119" s="119"/>
      <c r="J1119" s="119">
        <f t="shared" si="18"/>
        <v>44592</v>
      </c>
      <c r="K111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19" s="118" t="s">
        <v>321</v>
      </c>
      <c r="M1119" s="118" t="s">
        <v>1122</v>
      </c>
      <c r="N1119" s="118" t="s">
        <v>4</v>
      </c>
      <c r="O1119" s="118"/>
    </row>
    <row r="1120" spans="2:15" x14ac:dyDescent="0.25">
      <c r="B1120" s="118" t="s">
        <v>73</v>
      </c>
      <c r="C1120" s="118" t="s">
        <v>1045</v>
      </c>
      <c r="D1120" s="119">
        <v>44597</v>
      </c>
      <c r="E1120" s="118" t="s">
        <v>338</v>
      </c>
      <c r="F1120" s="123">
        <v>1081.5</v>
      </c>
      <c r="G1120" s="123">
        <v>330.73394495412845</v>
      </c>
      <c r="H1120" s="118" t="s">
        <v>339</v>
      </c>
      <c r="I1120" s="119"/>
      <c r="J1120" s="119">
        <f t="shared" si="18"/>
        <v>44592</v>
      </c>
      <c r="K112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20" s="118" t="s">
        <v>321</v>
      </c>
      <c r="M1120" s="118" t="s">
        <v>1122</v>
      </c>
      <c r="N1120" s="118" t="s">
        <v>4</v>
      </c>
      <c r="O1120" s="118"/>
    </row>
    <row r="1121" spans="2:15" x14ac:dyDescent="0.25">
      <c r="B1121" s="118" t="s">
        <v>73</v>
      </c>
      <c r="C1121" s="118" t="s">
        <v>486</v>
      </c>
      <c r="D1121" s="119">
        <v>44597</v>
      </c>
      <c r="E1121" s="118" t="s">
        <v>338</v>
      </c>
      <c r="F1121" s="123">
        <v>1600</v>
      </c>
      <c r="G1121" s="123">
        <v>489.29663608562691</v>
      </c>
      <c r="H1121" s="118" t="s">
        <v>339</v>
      </c>
      <c r="I1121" s="119"/>
      <c r="J1121" s="119">
        <f t="shared" si="18"/>
        <v>44592</v>
      </c>
      <c r="K112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21" s="118" t="s">
        <v>321</v>
      </c>
      <c r="M1121" s="118" t="s">
        <v>1122</v>
      </c>
      <c r="N1121" s="118" t="s">
        <v>4</v>
      </c>
      <c r="O1121" s="118"/>
    </row>
    <row r="1122" spans="2:15" x14ac:dyDescent="0.25">
      <c r="B1122" s="118" t="s">
        <v>73</v>
      </c>
      <c r="C1122" s="118" t="s">
        <v>792</v>
      </c>
      <c r="D1122" s="119">
        <v>44597</v>
      </c>
      <c r="E1122" s="118" t="s">
        <v>338</v>
      </c>
      <c r="F1122" s="123">
        <v>1098.1220000000001</v>
      </c>
      <c r="G1122" s="123">
        <v>335.81712538226304</v>
      </c>
      <c r="H1122" s="118" t="s">
        <v>339</v>
      </c>
      <c r="I1122" s="119"/>
      <c r="J1122" s="119">
        <f t="shared" si="18"/>
        <v>44592</v>
      </c>
      <c r="K112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22" s="118" t="s">
        <v>321</v>
      </c>
      <c r="M1122" s="118" t="s">
        <v>1122</v>
      </c>
      <c r="N1122" s="118" t="s">
        <v>4</v>
      </c>
      <c r="O1122" s="118"/>
    </row>
    <row r="1123" spans="2:15" x14ac:dyDescent="0.25">
      <c r="B1123" s="118" t="s">
        <v>73</v>
      </c>
      <c r="C1123" s="118" t="s">
        <v>795</v>
      </c>
      <c r="D1123" s="119">
        <v>44597</v>
      </c>
      <c r="E1123" s="118" t="s">
        <v>338</v>
      </c>
      <c r="F1123" s="123">
        <v>3000</v>
      </c>
      <c r="G1123" s="123">
        <v>917.43119266055044</v>
      </c>
      <c r="H1123" s="118" t="s">
        <v>339</v>
      </c>
      <c r="I1123" s="119"/>
      <c r="J1123" s="119">
        <f t="shared" si="18"/>
        <v>44592</v>
      </c>
      <c r="K112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23" s="118" t="s">
        <v>321</v>
      </c>
      <c r="M1123" s="118" t="s">
        <v>1122</v>
      </c>
      <c r="N1123" s="118" t="s">
        <v>4</v>
      </c>
      <c r="O1123" s="118"/>
    </row>
    <row r="1124" spans="2:15" x14ac:dyDescent="0.25">
      <c r="B1124" s="118" t="s">
        <v>73</v>
      </c>
      <c r="C1124" s="118" t="s">
        <v>803</v>
      </c>
      <c r="D1124" s="119">
        <v>44597</v>
      </c>
      <c r="E1124" s="118" t="s">
        <v>338</v>
      </c>
      <c r="F1124" s="123">
        <v>2228.0160000000001</v>
      </c>
      <c r="G1124" s="123">
        <v>681.35045871559635</v>
      </c>
      <c r="H1124" s="118" t="s">
        <v>339</v>
      </c>
      <c r="I1124" s="119"/>
      <c r="J1124" s="119">
        <f t="shared" si="18"/>
        <v>44592</v>
      </c>
      <c r="K112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24" s="118" t="s">
        <v>321</v>
      </c>
      <c r="M1124" s="118" t="s">
        <v>1122</v>
      </c>
      <c r="N1124" s="118" t="s">
        <v>4</v>
      </c>
      <c r="O1124" s="118"/>
    </row>
    <row r="1125" spans="2:15" x14ac:dyDescent="0.25">
      <c r="B1125" s="118" t="s">
        <v>73</v>
      </c>
      <c r="C1125" s="118" t="s">
        <v>1046</v>
      </c>
      <c r="D1125" s="119">
        <v>44597</v>
      </c>
      <c r="E1125" s="118" t="s">
        <v>338</v>
      </c>
      <c r="F1125" s="123">
        <v>3440</v>
      </c>
      <c r="G1125" s="123">
        <v>1051.9877675840978</v>
      </c>
      <c r="H1125" s="118" t="s">
        <v>339</v>
      </c>
      <c r="I1125" s="119"/>
      <c r="J1125" s="119">
        <f t="shared" si="18"/>
        <v>44592</v>
      </c>
      <c r="K112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25" s="118" t="s">
        <v>321</v>
      </c>
      <c r="M1125" s="118" t="s">
        <v>1122</v>
      </c>
      <c r="N1125" s="118" t="s">
        <v>4</v>
      </c>
      <c r="O1125" s="118"/>
    </row>
    <row r="1126" spans="2:15" x14ac:dyDescent="0.25">
      <c r="B1126" s="118" t="s">
        <v>73</v>
      </c>
      <c r="C1126" s="118" t="s">
        <v>479</v>
      </c>
      <c r="D1126" s="119">
        <v>44597</v>
      </c>
      <c r="E1126" s="118" t="s">
        <v>338</v>
      </c>
      <c r="F1126" s="123">
        <v>1125.163</v>
      </c>
      <c r="G1126" s="123">
        <v>344.08654434250764</v>
      </c>
      <c r="H1126" s="118" t="s">
        <v>339</v>
      </c>
      <c r="I1126" s="119"/>
      <c r="J1126" s="119">
        <f t="shared" si="18"/>
        <v>44592</v>
      </c>
      <c r="K112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26" s="118" t="s">
        <v>321</v>
      </c>
      <c r="M1126" s="118" t="s">
        <v>1122</v>
      </c>
      <c r="N1126" s="118" t="s">
        <v>4</v>
      </c>
      <c r="O1126" s="118"/>
    </row>
    <row r="1127" spans="2:15" x14ac:dyDescent="0.25">
      <c r="B1127" s="118" t="s">
        <v>73</v>
      </c>
      <c r="C1127" s="118" t="s">
        <v>737</v>
      </c>
      <c r="D1127" s="119">
        <v>44597</v>
      </c>
      <c r="E1127" s="118" t="s">
        <v>338</v>
      </c>
      <c r="F1127" s="123">
        <v>946.82899999999995</v>
      </c>
      <c r="G1127" s="123">
        <v>289.55015290519879</v>
      </c>
      <c r="H1127" s="118" t="s">
        <v>339</v>
      </c>
      <c r="I1127" s="119"/>
      <c r="J1127" s="119">
        <f t="shared" si="18"/>
        <v>44592</v>
      </c>
      <c r="K112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27" s="118" t="s">
        <v>321</v>
      </c>
      <c r="M1127" s="118" t="s">
        <v>1122</v>
      </c>
      <c r="N1127" s="118" t="s">
        <v>4</v>
      </c>
      <c r="O1127" s="118"/>
    </row>
    <row r="1128" spans="2:15" x14ac:dyDescent="0.25">
      <c r="B1128" s="118" t="s">
        <v>73</v>
      </c>
      <c r="C1128" s="118" t="s">
        <v>1047</v>
      </c>
      <c r="D1128" s="119">
        <v>44597</v>
      </c>
      <c r="E1128" s="118" t="s">
        <v>338</v>
      </c>
      <c r="F1128" s="123">
        <v>2332.4369999999999</v>
      </c>
      <c r="G1128" s="123">
        <v>713.28348623853208</v>
      </c>
      <c r="H1128" s="118" t="s">
        <v>339</v>
      </c>
      <c r="I1128" s="119"/>
      <c r="J1128" s="119">
        <f t="shared" si="18"/>
        <v>44592</v>
      </c>
      <c r="K112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28" s="118" t="s">
        <v>321</v>
      </c>
      <c r="M1128" s="118" t="s">
        <v>1122</v>
      </c>
      <c r="N1128" s="118" t="s">
        <v>4</v>
      </c>
      <c r="O1128" s="118"/>
    </row>
    <row r="1129" spans="2:15" x14ac:dyDescent="0.25">
      <c r="B1129" s="118" t="s">
        <v>73</v>
      </c>
      <c r="C1129" s="118" t="s">
        <v>533</v>
      </c>
      <c r="D1129" s="119">
        <v>44597</v>
      </c>
      <c r="E1129" s="118" t="s">
        <v>338</v>
      </c>
      <c r="F1129" s="123">
        <v>7638</v>
      </c>
      <c r="G1129" s="123">
        <v>2335.7798165137615</v>
      </c>
      <c r="H1129" s="118" t="s">
        <v>339</v>
      </c>
      <c r="I1129" s="119"/>
      <c r="J1129" s="119">
        <f t="shared" si="18"/>
        <v>44592</v>
      </c>
      <c r="K112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29" s="118" t="s">
        <v>321</v>
      </c>
      <c r="M1129" s="118" t="s">
        <v>1122</v>
      </c>
      <c r="N1129" s="118" t="s">
        <v>4</v>
      </c>
      <c r="O1129" s="118"/>
    </row>
    <row r="1130" spans="2:15" x14ac:dyDescent="0.25">
      <c r="B1130" s="118" t="s">
        <v>73</v>
      </c>
      <c r="C1130" s="118" t="s">
        <v>626</v>
      </c>
      <c r="D1130" s="119">
        <v>44597</v>
      </c>
      <c r="E1130" s="118" t="s">
        <v>338</v>
      </c>
      <c r="F1130" s="123">
        <v>1400</v>
      </c>
      <c r="G1130" s="123">
        <v>428.13455657492352</v>
      </c>
      <c r="H1130" s="118" t="s">
        <v>339</v>
      </c>
      <c r="I1130" s="119"/>
      <c r="J1130" s="119">
        <f t="shared" si="18"/>
        <v>44592</v>
      </c>
      <c r="K113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30" s="118" t="s">
        <v>321</v>
      </c>
      <c r="M1130" s="118" t="s">
        <v>1122</v>
      </c>
      <c r="N1130" s="118" t="s">
        <v>4</v>
      </c>
      <c r="O1130" s="118"/>
    </row>
    <row r="1131" spans="2:15" x14ac:dyDescent="0.25">
      <c r="B1131" s="118" t="s">
        <v>73</v>
      </c>
      <c r="C1131" s="118" t="s">
        <v>1048</v>
      </c>
      <c r="D1131" s="119">
        <v>44597</v>
      </c>
      <c r="E1131" s="118" t="s">
        <v>338</v>
      </c>
      <c r="F1131" s="123">
        <v>4326.1369999999997</v>
      </c>
      <c r="G1131" s="123">
        <v>1322.9776758409785</v>
      </c>
      <c r="H1131" s="118" t="s">
        <v>339</v>
      </c>
      <c r="I1131" s="119"/>
      <c r="J1131" s="119">
        <f t="shared" si="18"/>
        <v>44592</v>
      </c>
      <c r="K113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31" s="118" t="s">
        <v>321</v>
      </c>
      <c r="M1131" s="118" t="s">
        <v>1122</v>
      </c>
      <c r="N1131" s="118" t="s">
        <v>4</v>
      </c>
      <c r="O1131" s="118"/>
    </row>
    <row r="1132" spans="2:15" x14ac:dyDescent="0.25">
      <c r="B1132" s="118" t="s">
        <v>73</v>
      </c>
      <c r="C1132" s="118" t="s">
        <v>624</v>
      </c>
      <c r="D1132" s="119">
        <v>44597</v>
      </c>
      <c r="E1132" s="118" t="s">
        <v>338</v>
      </c>
      <c r="F1132" s="123">
        <v>11774.477000000001</v>
      </c>
      <c r="G1132" s="123">
        <v>3600.7574923547404</v>
      </c>
      <c r="H1132" s="118" t="s">
        <v>339</v>
      </c>
      <c r="I1132" s="119"/>
      <c r="J1132" s="119">
        <f t="shared" si="18"/>
        <v>44592</v>
      </c>
      <c r="K113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32" s="118" t="s">
        <v>321</v>
      </c>
      <c r="M1132" s="118" t="s">
        <v>1122</v>
      </c>
      <c r="N1132" s="118" t="s">
        <v>4</v>
      </c>
      <c r="O1132" s="118"/>
    </row>
    <row r="1133" spans="2:15" x14ac:dyDescent="0.25">
      <c r="B1133" s="118" t="s">
        <v>73</v>
      </c>
      <c r="C1133" s="118" t="s">
        <v>529</v>
      </c>
      <c r="D1133" s="119">
        <v>44597</v>
      </c>
      <c r="E1133" s="118" t="s">
        <v>338</v>
      </c>
      <c r="F1133" s="123">
        <v>2695.3069999999998</v>
      </c>
      <c r="G1133" s="123">
        <v>824.25290519877672</v>
      </c>
      <c r="H1133" s="118" t="s">
        <v>339</v>
      </c>
      <c r="I1133" s="119"/>
      <c r="J1133" s="119">
        <f t="shared" si="18"/>
        <v>44592</v>
      </c>
      <c r="K113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33" s="118" t="s">
        <v>321</v>
      </c>
      <c r="M1133" s="118" t="s">
        <v>1122</v>
      </c>
      <c r="N1133" s="118" t="s">
        <v>4</v>
      </c>
      <c r="O1133" s="118"/>
    </row>
    <row r="1134" spans="2:15" x14ac:dyDescent="0.25">
      <c r="B1134" s="118" t="s">
        <v>73</v>
      </c>
      <c r="C1134" s="118" t="s">
        <v>513</v>
      </c>
      <c r="D1134" s="119">
        <v>44597</v>
      </c>
      <c r="E1134" s="118" t="s">
        <v>338</v>
      </c>
      <c r="F1134" s="123">
        <v>1352.114</v>
      </c>
      <c r="G1134" s="123">
        <v>413.49051987767587</v>
      </c>
      <c r="H1134" s="118" t="s">
        <v>339</v>
      </c>
      <c r="I1134" s="119"/>
      <c r="J1134" s="119">
        <f t="shared" si="18"/>
        <v>44592</v>
      </c>
      <c r="K113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34" s="118" t="s">
        <v>321</v>
      </c>
      <c r="M1134" s="118" t="s">
        <v>1122</v>
      </c>
      <c r="N1134" s="118" t="s">
        <v>4</v>
      </c>
      <c r="O1134" s="118"/>
    </row>
    <row r="1135" spans="2:15" x14ac:dyDescent="0.25">
      <c r="B1135" s="118" t="s">
        <v>73</v>
      </c>
      <c r="C1135" s="118" t="s">
        <v>600</v>
      </c>
      <c r="D1135" s="119">
        <v>44597</v>
      </c>
      <c r="E1135" s="118" t="s">
        <v>338</v>
      </c>
      <c r="F1135" s="123">
        <v>1695.739</v>
      </c>
      <c r="G1135" s="123">
        <v>518.57461773700311</v>
      </c>
      <c r="H1135" s="118" t="s">
        <v>339</v>
      </c>
      <c r="I1135" s="119"/>
      <c r="J1135" s="119">
        <f t="shared" si="18"/>
        <v>44592</v>
      </c>
      <c r="K113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35" s="118" t="s">
        <v>321</v>
      </c>
      <c r="M1135" s="118" t="s">
        <v>1122</v>
      </c>
      <c r="N1135" s="118" t="s">
        <v>4</v>
      </c>
      <c r="O1135" s="118"/>
    </row>
    <row r="1136" spans="2:15" x14ac:dyDescent="0.25">
      <c r="B1136" s="118" t="s">
        <v>73</v>
      </c>
      <c r="C1136" s="118" t="s">
        <v>463</v>
      </c>
      <c r="D1136" s="119">
        <v>44597</v>
      </c>
      <c r="E1136" s="118" t="s">
        <v>338</v>
      </c>
      <c r="F1136" s="123">
        <v>2000</v>
      </c>
      <c r="G1136" s="123">
        <v>611.62079510703359</v>
      </c>
      <c r="H1136" s="118" t="s">
        <v>339</v>
      </c>
      <c r="I1136" s="119"/>
      <c r="J1136" s="119">
        <f t="shared" si="18"/>
        <v>44592</v>
      </c>
      <c r="K113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36" s="118" t="s">
        <v>321</v>
      </c>
      <c r="M1136" s="118" t="s">
        <v>1122</v>
      </c>
      <c r="N1136" s="118" t="s">
        <v>4</v>
      </c>
      <c r="O1136" s="118"/>
    </row>
    <row r="1137" spans="2:15" x14ac:dyDescent="0.25">
      <c r="B1137" s="118" t="s">
        <v>73</v>
      </c>
      <c r="C1137" s="118" t="s">
        <v>1049</v>
      </c>
      <c r="D1137" s="119">
        <v>44597</v>
      </c>
      <c r="E1137" s="118" t="s">
        <v>338</v>
      </c>
      <c r="F1137" s="123">
        <v>2870.5250000000001</v>
      </c>
      <c r="G1137" s="123">
        <v>877.83639143730886</v>
      </c>
      <c r="H1137" s="118" t="s">
        <v>339</v>
      </c>
      <c r="I1137" s="119"/>
      <c r="J1137" s="119">
        <f t="shared" si="18"/>
        <v>44592</v>
      </c>
      <c r="K113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37" s="118" t="s">
        <v>321</v>
      </c>
      <c r="M1137" s="118" t="s">
        <v>1122</v>
      </c>
      <c r="N1137" s="118" t="s">
        <v>4</v>
      </c>
      <c r="O1137" s="118"/>
    </row>
    <row r="1138" spans="2:15" x14ac:dyDescent="0.25">
      <c r="B1138" s="118" t="s">
        <v>73</v>
      </c>
      <c r="C1138" s="118" t="s">
        <v>1050</v>
      </c>
      <c r="D1138" s="119">
        <v>44597</v>
      </c>
      <c r="E1138" s="118" t="s">
        <v>338</v>
      </c>
      <c r="F1138" s="123">
        <v>3274.24</v>
      </c>
      <c r="G1138" s="123">
        <v>1001.2966360856268</v>
      </c>
      <c r="H1138" s="118" t="s">
        <v>339</v>
      </c>
      <c r="I1138" s="119"/>
      <c r="J1138" s="119">
        <f t="shared" si="18"/>
        <v>44592</v>
      </c>
      <c r="K113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38" s="118" t="s">
        <v>321</v>
      </c>
      <c r="M1138" s="118" t="s">
        <v>1122</v>
      </c>
      <c r="N1138" s="118" t="s">
        <v>4</v>
      </c>
      <c r="O1138" s="118"/>
    </row>
    <row r="1139" spans="2:15" x14ac:dyDescent="0.25">
      <c r="B1139" s="118" t="s">
        <v>73</v>
      </c>
      <c r="C1139" s="118" t="s">
        <v>1051</v>
      </c>
      <c r="D1139" s="119">
        <v>44597</v>
      </c>
      <c r="E1139" s="118" t="s">
        <v>338</v>
      </c>
      <c r="F1139" s="123">
        <v>1768.7070000000001</v>
      </c>
      <c r="G1139" s="123">
        <v>540.8889908256881</v>
      </c>
      <c r="H1139" s="118" t="s">
        <v>339</v>
      </c>
      <c r="I1139" s="119"/>
      <c r="J1139" s="119">
        <f t="shared" si="18"/>
        <v>44592</v>
      </c>
      <c r="K113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39" s="118" t="s">
        <v>321</v>
      </c>
      <c r="M1139" s="118" t="s">
        <v>1122</v>
      </c>
      <c r="N1139" s="118" t="s">
        <v>4</v>
      </c>
      <c r="O1139" s="118"/>
    </row>
    <row r="1140" spans="2:15" x14ac:dyDescent="0.25">
      <c r="B1140" s="118" t="s">
        <v>73</v>
      </c>
      <c r="C1140" s="118" t="s">
        <v>1051</v>
      </c>
      <c r="D1140" s="119">
        <v>44597</v>
      </c>
      <c r="E1140" s="118" t="s">
        <v>338</v>
      </c>
      <c r="F1140" s="123">
        <v>1354.2650000000001</v>
      </c>
      <c r="G1140" s="123">
        <v>414.14831804281346</v>
      </c>
      <c r="H1140" s="118" t="s">
        <v>339</v>
      </c>
      <c r="I1140" s="119"/>
      <c r="J1140" s="119">
        <f t="shared" si="18"/>
        <v>44592</v>
      </c>
      <c r="K114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40" s="118" t="s">
        <v>321</v>
      </c>
      <c r="M1140" s="118" t="s">
        <v>1122</v>
      </c>
      <c r="N1140" s="118" t="s">
        <v>4</v>
      </c>
      <c r="O1140" s="118"/>
    </row>
    <row r="1141" spans="2:15" x14ac:dyDescent="0.25">
      <c r="B1141" s="118" t="s">
        <v>73</v>
      </c>
      <c r="C1141" s="118" t="s">
        <v>879</v>
      </c>
      <c r="D1141" s="119">
        <v>44598</v>
      </c>
      <c r="E1141" s="118" t="s">
        <v>338</v>
      </c>
      <c r="F1141" s="123">
        <v>700</v>
      </c>
      <c r="G1141" s="123">
        <v>214.06727828746176</v>
      </c>
      <c r="H1141" s="118" t="s">
        <v>339</v>
      </c>
      <c r="I1141" s="119"/>
      <c r="J1141" s="119">
        <f t="shared" si="18"/>
        <v>44592</v>
      </c>
      <c r="K114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41" s="118" t="s">
        <v>321</v>
      </c>
      <c r="M1141" s="118" t="s">
        <v>1122</v>
      </c>
      <c r="N1141" s="118" t="s">
        <v>4</v>
      </c>
      <c r="O1141" s="118"/>
    </row>
    <row r="1142" spans="2:15" x14ac:dyDescent="0.25">
      <c r="B1142" s="118" t="s">
        <v>73</v>
      </c>
      <c r="C1142" s="118" t="s">
        <v>1052</v>
      </c>
      <c r="D1142" s="119">
        <v>44598</v>
      </c>
      <c r="E1142" s="118" t="s">
        <v>338</v>
      </c>
      <c r="F1142" s="123">
        <v>2080.0590000000002</v>
      </c>
      <c r="G1142" s="123">
        <v>636.10366972477073</v>
      </c>
      <c r="H1142" s="118" t="s">
        <v>339</v>
      </c>
      <c r="I1142" s="119"/>
      <c r="J1142" s="119">
        <f t="shared" si="18"/>
        <v>44592</v>
      </c>
      <c r="K114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42" s="118" t="s">
        <v>321</v>
      </c>
      <c r="M1142" s="118" t="s">
        <v>1122</v>
      </c>
      <c r="N1142" s="118" t="s">
        <v>4</v>
      </c>
      <c r="O1142" s="118"/>
    </row>
    <row r="1143" spans="2:15" x14ac:dyDescent="0.25">
      <c r="B1143" s="118" t="s">
        <v>73</v>
      </c>
      <c r="C1143" s="118" t="s">
        <v>808</v>
      </c>
      <c r="D1143" s="119">
        <v>44598</v>
      </c>
      <c r="E1143" s="118" t="s">
        <v>338</v>
      </c>
      <c r="F1143" s="123">
        <v>1500</v>
      </c>
      <c r="G1143" s="123">
        <v>458.71559633027522</v>
      </c>
      <c r="H1143" s="118" t="s">
        <v>339</v>
      </c>
      <c r="I1143" s="119"/>
      <c r="J1143" s="119">
        <f t="shared" si="18"/>
        <v>44592</v>
      </c>
      <c r="K114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43" s="118" t="s">
        <v>321</v>
      </c>
      <c r="M1143" s="118" t="s">
        <v>1122</v>
      </c>
      <c r="N1143" s="118" t="s">
        <v>4</v>
      </c>
      <c r="O1143" s="118"/>
    </row>
    <row r="1144" spans="2:15" x14ac:dyDescent="0.25">
      <c r="B1144" s="118" t="s">
        <v>73</v>
      </c>
      <c r="C1144" s="118" t="s">
        <v>598</v>
      </c>
      <c r="D1144" s="119">
        <v>44598</v>
      </c>
      <c r="E1144" s="118" t="s">
        <v>338</v>
      </c>
      <c r="F1144" s="123">
        <v>1181.6959999999999</v>
      </c>
      <c r="G1144" s="123">
        <v>361.37492354740056</v>
      </c>
      <c r="H1144" s="118" t="s">
        <v>339</v>
      </c>
      <c r="I1144" s="119"/>
      <c r="J1144" s="119">
        <f t="shared" si="18"/>
        <v>44592</v>
      </c>
      <c r="K114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44" s="118" t="s">
        <v>321</v>
      </c>
      <c r="M1144" s="118" t="s">
        <v>1122</v>
      </c>
      <c r="N1144" s="118" t="s">
        <v>4</v>
      </c>
      <c r="O1144" s="118"/>
    </row>
    <row r="1145" spans="2:15" x14ac:dyDescent="0.25">
      <c r="B1145" s="118" t="s">
        <v>73</v>
      </c>
      <c r="C1145" s="118" t="s">
        <v>558</v>
      </c>
      <c r="D1145" s="119">
        <v>44598</v>
      </c>
      <c r="E1145" s="118" t="s">
        <v>338</v>
      </c>
      <c r="F1145" s="123">
        <v>1359.7</v>
      </c>
      <c r="G1145" s="123">
        <v>415.81039755351685</v>
      </c>
      <c r="H1145" s="118" t="s">
        <v>339</v>
      </c>
      <c r="I1145" s="119"/>
      <c r="J1145" s="119">
        <f t="shared" si="18"/>
        <v>44592</v>
      </c>
      <c r="K114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1145" s="118" t="s">
        <v>321</v>
      </c>
      <c r="M1145" s="118" t="s">
        <v>1122</v>
      </c>
      <c r="N1145" s="118" t="s">
        <v>4</v>
      </c>
      <c r="O1145" s="118"/>
    </row>
    <row r="1146" spans="2:15" x14ac:dyDescent="0.25">
      <c r="B1146" s="118" t="s">
        <v>73</v>
      </c>
      <c r="C1146" s="118" t="s">
        <v>852</v>
      </c>
      <c r="D1146" s="119">
        <v>44599</v>
      </c>
      <c r="E1146" s="118" t="s">
        <v>338</v>
      </c>
      <c r="F1146" s="123">
        <v>999.77599999999995</v>
      </c>
      <c r="G1146" s="123">
        <v>305.74189602446484</v>
      </c>
      <c r="H1146" s="118" t="s">
        <v>339</v>
      </c>
      <c r="I1146" s="119"/>
      <c r="J1146" s="119">
        <f t="shared" si="18"/>
        <v>44592</v>
      </c>
      <c r="K114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46" s="118" t="s">
        <v>321</v>
      </c>
      <c r="M1146" s="118" t="s">
        <v>1122</v>
      </c>
      <c r="N1146" s="118" t="s">
        <v>4</v>
      </c>
      <c r="O1146" s="118"/>
    </row>
    <row r="1147" spans="2:15" x14ac:dyDescent="0.25">
      <c r="B1147" s="118" t="s">
        <v>73</v>
      </c>
      <c r="C1147" s="118" t="s">
        <v>856</v>
      </c>
      <c r="D1147" s="119">
        <v>44599</v>
      </c>
      <c r="E1147" s="118" t="s">
        <v>338</v>
      </c>
      <c r="F1147" s="123">
        <v>2302.2849999999999</v>
      </c>
      <c r="G1147" s="123">
        <v>704.06269113149847</v>
      </c>
      <c r="H1147" s="118" t="s">
        <v>339</v>
      </c>
      <c r="I1147" s="119"/>
      <c r="J1147" s="119">
        <f t="shared" si="18"/>
        <v>44592</v>
      </c>
      <c r="K114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47" s="118" t="s">
        <v>321</v>
      </c>
      <c r="M1147" s="118" t="s">
        <v>1122</v>
      </c>
      <c r="N1147" s="118" t="s">
        <v>4</v>
      </c>
      <c r="O1147" s="118"/>
    </row>
    <row r="1148" spans="2:15" x14ac:dyDescent="0.25">
      <c r="B1148" s="118" t="s">
        <v>73</v>
      </c>
      <c r="C1148" s="118" t="s">
        <v>492</v>
      </c>
      <c r="D1148" s="119">
        <v>44599</v>
      </c>
      <c r="E1148" s="118" t="s">
        <v>338</v>
      </c>
      <c r="F1148" s="123">
        <v>2250</v>
      </c>
      <c r="G1148" s="123">
        <v>688.0733944954128</v>
      </c>
      <c r="H1148" s="118" t="s">
        <v>339</v>
      </c>
      <c r="I1148" s="119"/>
      <c r="J1148" s="119">
        <f t="shared" si="18"/>
        <v>44592</v>
      </c>
      <c r="K114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48" s="118" t="s">
        <v>321</v>
      </c>
      <c r="M1148" s="118" t="s">
        <v>1122</v>
      </c>
      <c r="N1148" s="118" t="s">
        <v>4</v>
      </c>
      <c r="O1148" s="118"/>
    </row>
    <row r="1149" spans="2:15" x14ac:dyDescent="0.25">
      <c r="B1149" s="118" t="s">
        <v>73</v>
      </c>
      <c r="C1149" s="118" t="s">
        <v>947</v>
      </c>
      <c r="D1149" s="119">
        <v>44599</v>
      </c>
      <c r="E1149" s="118" t="s">
        <v>338</v>
      </c>
      <c r="F1149" s="123">
        <v>1680</v>
      </c>
      <c r="G1149" s="123">
        <v>513.7614678899082</v>
      </c>
      <c r="H1149" s="118" t="s">
        <v>339</v>
      </c>
      <c r="I1149" s="119"/>
      <c r="J1149" s="119">
        <f t="shared" si="18"/>
        <v>44592</v>
      </c>
      <c r="K114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49" s="118" t="s">
        <v>321</v>
      </c>
      <c r="M1149" s="118" t="s">
        <v>1122</v>
      </c>
      <c r="N1149" s="118" t="s">
        <v>4</v>
      </c>
      <c r="O1149" s="118"/>
    </row>
    <row r="1150" spans="2:15" x14ac:dyDescent="0.25">
      <c r="B1150" s="118" t="s">
        <v>73</v>
      </c>
      <c r="C1150" s="118" t="s">
        <v>753</v>
      </c>
      <c r="D1150" s="119">
        <v>44599</v>
      </c>
      <c r="E1150" s="118" t="s">
        <v>338</v>
      </c>
      <c r="F1150" s="123">
        <v>6966</v>
      </c>
      <c r="G1150" s="123">
        <v>2130.2752293577983</v>
      </c>
      <c r="H1150" s="118" t="s">
        <v>339</v>
      </c>
      <c r="I1150" s="119"/>
      <c r="J1150" s="119">
        <f t="shared" si="18"/>
        <v>44592</v>
      </c>
      <c r="K115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50" s="118" t="s">
        <v>321</v>
      </c>
      <c r="M1150" s="118" t="s">
        <v>1122</v>
      </c>
      <c r="N1150" s="118" t="s">
        <v>4</v>
      </c>
      <c r="O1150" s="118"/>
    </row>
    <row r="1151" spans="2:15" x14ac:dyDescent="0.25">
      <c r="B1151" s="118" t="s">
        <v>73</v>
      </c>
      <c r="C1151" s="118" t="s">
        <v>758</v>
      </c>
      <c r="D1151" s="119">
        <v>44599</v>
      </c>
      <c r="E1151" s="118" t="s">
        <v>338</v>
      </c>
      <c r="F1151" s="123">
        <v>2725.2779999999998</v>
      </c>
      <c r="G1151" s="123">
        <v>833.41834862385315</v>
      </c>
      <c r="H1151" s="118" t="s">
        <v>339</v>
      </c>
      <c r="I1151" s="119"/>
      <c r="J1151" s="119">
        <f t="shared" si="18"/>
        <v>44592</v>
      </c>
      <c r="K115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51" s="118" t="s">
        <v>321</v>
      </c>
      <c r="M1151" s="118" t="s">
        <v>1122</v>
      </c>
      <c r="N1151" s="118" t="s">
        <v>4</v>
      </c>
      <c r="O1151" s="118"/>
    </row>
    <row r="1152" spans="2:15" x14ac:dyDescent="0.25">
      <c r="B1152" s="118" t="s">
        <v>73</v>
      </c>
      <c r="C1152" s="118" t="s">
        <v>655</v>
      </c>
      <c r="D1152" s="119">
        <v>44599</v>
      </c>
      <c r="E1152" s="118" t="s">
        <v>338</v>
      </c>
      <c r="F1152" s="123">
        <v>1592.462</v>
      </c>
      <c r="G1152" s="123">
        <v>486.99143730886851</v>
      </c>
      <c r="H1152" s="118" t="s">
        <v>339</v>
      </c>
      <c r="I1152" s="119"/>
      <c r="J1152" s="119">
        <f t="shared" si="18"/>
        <v>44592</v>
      </c>
      <c r="K115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52" s="118" t="s">
        <v>321</v>
      </c>
      <c r="M1152" s="118" t="s">
        <v>1122</v>
      </c>
      <c r="N1152" s="118" t="s">
        <v>4</v>
      </c>
      <c r="O1152" s="118"/>
    </row>
    <row r="1153" spans="2:15" x14ac:dyDescent="0.25">
      <c r="B1153" s="118" t="s">
        <v>73</v>
      </c>
      <c r="C1153" s="118" t="s">
        <v>649</v>
      </c>
      <c r="D1153" s="119">
        <v>44599</v>
      </c>
      <c r="E1153" s="118" t="s">
        <v>338</v>
      </c>
      <c r="F1153" s="123">
        <v>1672.34</v>
      </c>
      <c r="G1153" s="123">
        <v>511.4189602446483</v>
      </c>
      <c r="H1153" s="118" t="s">
        <v>339</v>
      </c>
      <c r="I1153" s="119"/>
      <c r="J1153" s="119">
        <f t="shared" si="18"/>
        <v>44592</v>
      </c>
      <c r="K115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53" s="118" t="s">
        <v>321</v>
      </c>
      <c r="M1153" s="118" t="s">
        <v>1122</v>
      </c>
      <c r="N1153" s="118" t="s">
        <v>4</v>
      </c>
      <c r="O1153" s="118"/>
    </row>
    <row r="1154" spans="2:15" x14ac:dyDescent="0.25">
      <c r="B1154" s="118" t="s">
        <v>73</v>
      </c>
      <c r="C1154" s="118" t="s">
        <v>811</v>
      </c>
      <c r="D1154" s="119">
        <v>44600</v>
      </c>
      <c r="E1154" s="118" t="s">
        <v>338</v>
      </c>
      <c r="F1154" s="123">
        <v>3000</v>
      </c>
      <c r="G1154" s="123">
        <v>917.43119266055044</v>
      </c>
      <c r="H1154" s="118" t="s">
        <v>339</v>
      </c>
      <c r="I1154" s="119"/>
      <c r="J1154" s="119">
        <f t="shared" si="18"/>
        <v>44592</v>
      </c>
      <c r="K115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54" s="118" t="s">
        <v>321</v>
      </c>
      <c r="M1154" s="118" t="s">
        <v>1122</v>
      </c>
      <c r="N1154" s="118" t="s">
        <v>4</v>
      </c>
      <c r="O1154" s="118"/>
    </row>
    <row r="1155" spans="2:15" x14ac:dyDescent="0.25">
      <c r="B1155" s="118" t="s">
        <v>73</v>
      </c>
      <c r="C1155" s="118" t="s">
        <v>814</v>
      </c>
      <c r="D1155" s="119">
        <v>44600</v>
      </c>
      <c r="E1155" s="118" t="s">
        <v>338</v>
      </c>
      <c r="F1155" s="123">
        <v>4000</v>
      </c>
      <c r="G1155" s="123">
        <v>1223.2415902140672</v>
      </c>
      <c r="H1155" s="118" t="s">
        <v>339</v>
      </c>
      <c r="I1155" s="119"/>
      <c r="J1155" s="119">
        <f t="shared" si="18"/>
        <v>44592</v>
      </c>
      <c r="K115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55" s="118" t="s">
        <v>321</v>
      </c>
      <c r="M1155" s="118" t="s">
        <v>1122</v>
      </c>
      <c r="N1155" s="118" t="s">
        <v>4</v>
      </c>
      <c r="O1155" s="118"/>
    </row>
    <row r="1156" spans="2:15" x14ac:dyDescent="0.25">
      <c r="B1156" s="118" t="s">
        <v>73</v>
      </c>
      <c r="C1156" s="118" t="s">
        <v>728</v>
      </c>
      <c r="D1156" s="119">
        <v>44600</v>
      </c>
      <c r="E1156" s="118" t="s">
        <v>338</v>
      </c>
      <c r="F1156" s="123">
        <v>1370</v>
      </c>
      <c r="G1156" s="123">
        <v>418.96024464831805</v>
      </c>
      <c r="H1156" s="118" t="s">
        <v>339</v>
      </c>
      <c r="I1156" s="119"/>
      <c r="J1156" s="119">
        <f t="shared" si="18"/>
        <v>44592</v>
      </c>
      <c r="K115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56" s="118" t="s">
        <v>321</v>
      </c>
      <c r="M1156" s="118" t="s">
        <v>1122</v>
      </c>
      <c r="N1156" s="118" t="s">
        <v>4</v>
      </c>
      <c r="O1156" s="118"/>
    </row>
    <row r="1157" spans="2:15" x14ac:dyDescent="0.25">
      <c r="B1157" s="118" t="s">
        <v>73</v>
      </c>
      <c r="C1157" s="118" t="s">
        <v>1053</v>
      </c>
      <c r="D1157" s="119">
        <v>44600</v>
      </c>
      <c r="E1157" s="118" t="s">
        <v>338</v>
      </c>
      <c r="F1157" s="123">
        <v>2600</v>
      </c>
      <c r="G1157" s="123">
        <v>795.10703363914376</v>
      </c>
      <c r="H1157" s="118" t="s">
        <v>339</v>
      </c>
      <c r="I1157" s="119"/>
      <c r="J1157" s="119">
        <f t="shared" si="18"/>
        <v>44592</v>
      </c>
      <c r="K115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57" s="118" t="s">
        <v>321</v>
      </c>
      <c r="M1157" s="118" t="s">
        <v>1122</v>
      </c>
      <c r="N1157" s="118" t="s">
        <v>4</v>
      </c>
      <c r="O1157" s="118"/>
    </row>
    <row r="1158" spans="2:15" x14ac:dyDescent="0.25">
      <c r="B1158" s="118" t="s">
        <v>73</v>
      </c>
      <c r="C1158" s="118" t="s">
        <v>1042</v>
      </c>
      <c r="D1158" s="119">
        <v>44601</v>
      </c>
      <c r="E1158" s="118" t="s">
        <v>338</v>
      </c>
      <c r="F1158" s="123">
        <v>483.41699999999997</v>
      </c>
      <c r="G1158" s="123">
        <v>147.83394495412844</v>
      </c>
      <c r="H1158" s="118" t="s">
        <v>339</v>
      </c>
      <c r="I1158" s="119"/>
      <c r="J1158" s="119">
        <f t="shared" si="18"/>
        <v>44592</v>
      </c>
      <c r="K115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58" s="118" t="s">
        <v>321</v>
      </c>
      <c r="M1158" s="118" t="s">
        <v>1122</v>
      </c>
      <c r="N1158" s="118" t="s">
        <v>4</v>
      </c>
      <c r="O1158" s="118"/>
    </row>
    <row r="1159" spans="2:15" x14ac:dyDescent="0.25">
      <c r="B1159" s="118" t="s">
        <v>73</v>
      </c>
      <c r="C1159" s="118" t="s">
        <v>492</v>
      </c>
      <c r="D1159" s="119">
        <v>44601</v>
      </c>
      <c r="E1159" s="118" t="s">
        <v>338</v>
      </c>
      <c r="F1159" s="123">
        <v>2500</v>
      </c>
      <c r="G1159" s="123">
        <v>764.52599388379201</v>
      </c>
      <c r="H1159" s="118" t="s">
        <v>339</v>
      </c>
      <c r="I1159" s="119"/>
      <c r="J1159" s="119">
        <f t="shared" si="18"/>
        <v>44592</v>
      </c>
      <c r="K115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59" s="118" t="s">
        <v>321</v>
      </c>
      <c r="M1159" s="118" t="s">
        <v>1122</v>
      </c>
      <c r="N1159" s="118" t="s">
        <v>4</v>
      </c>
      <c r="O1159" s="118"/>
    </row>
    <row r="1160" spans="2:15" x14ac:dyDescent="0.25">
      <c r="B1160" s="118" t="s">
        <v>73</v>
      </c>
      <c r="C1160" s="118" t="s">
        <v>960</v>
      </c>
      <c r="D1160" s="119">
        <v>44601</v>
      </c>
      <c r="E1160" s="118" t="s">
        <v>338</v>
      </c>
      <c r="F1160" s="123">
        <v>2110.8820000000001</v>
      </c>
      <c r="G1160" s="123">
        <v>645.52966360856271</v>
      </c>
      <c r="H1160" s="118" t="s">
        <v>339</v>
      </c>
      <c r="I1160" s="119"/>
      <c r="J1160" s="119">
        <f t="shared" si="18"/>
        <v>44592</v>
      </c>
      <c r="K116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60" s="118" t="s">
        <v>321</v>
      </c>
      <c r="M1160" s="118" t="s">
        <v>1122</v>
      </c>
      <c r="N1160" s="118" t="s">
        <v>4</v>
      </c>
      <c r="O1160" s="118"/>
    </row>
    <row r="1161" spans="2:15" x14ac:dyDescent="0.25">
      <c r="B1161" s="118" t="s">
        <v>73</v>
      </c>
      <c r="C1161" s="118" t="s">
        <v>1054</v>
      </c>
      <c r="D1161" s="119">
        <v>44601</v>
      </c>
      <c r="E1161" s="118" t="s">
        <v>338</v>
      </c>
      <c r="F1161" s="123">
        <v>3057.7339999999999</v>
      </c>
      <c r="G1161" s="123">
        <v>935.08685015290519</v>
      </c>
      <c r="H1161" s="118" t="s">
        <v>339</v>
      </c>
      <c r="I1161" s="119"/>
      <c r="J1161" s="119">
        <f t="shared" si="18"/>
        <v>44592</v>
      </c>
      <c r="K116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61" s="118" t="s">
        <v>321</v>
      </c>
      <c r="M1161" s="118" t="s">
        <v>1122</v>
      </c>
      <c r="N1161" s="118" t="s">
        <v>4</v>
      </c>
      <c r="O1161" s="118"/>
    </row>
    <row r="1162" spans="2:15" x14ac:dyDescent="0.25">
      <c r="B1162" s="118" t="s">
        <v>73</v>
      </c>
      <c r="C1162" s="118" t="s">
        <v>808</v>
      </c>
      <c r="D1162" s="119">
        <v>44601</v>
      </c>
      <c r="E1162" s="118" t="s">
        <v>338</v>
      </c>
      <c r="F1162" s="123">
        <v>1500</v>
      </c>
      <c r="G1162" s="123">
        <v>458.71559633027522</v>
      </c>
      <c r="H1162" s="118" t="s">
        <v>339</v>
      </c>
      <c r="I1162" s="119"/>
      <c r="J1162" s="119">
        <f t="shared" si="18"/>
        <v>44592</v>
      </c>
      <c r="K116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62" s="118" t="s">
        <v>321</v>
      </c>
      <c r="M1162" s="118" t="s">
        <v>1122</v>
      </c>
      <c r="N1162" s="118" t="s">
        <v>4</v>
      </c>
      <c r="O1162" s="118"/>
    </row>
    <row r="1163" spans="2:15" x14ac:dyDescent="0.25">
      <c r="B1163" s="118" t="s">
        <v>73</v>
      </c>
      <c r="C1163" s="118" t="s">
        <v>386</v>
      </c>
      <c r="D1163" s="119">
        <v>44601</v>
      </c>
      <c r="E1163" s="118" t="s">
        <v>338</v>
      </c>
      <c r="F1163" s="123">
        <v>1800</v>
      </c>
      <c r="G1163" s="123">
        <v>550.45871559633031</v>
      </c>
      <c r="H1163" s="118" t="s">
        <v>339</v>
      </c>
      <c r="I1163" s="119"/>
      <c r="J1163" s="119">
        <f t="shared" si="18"/>
        <v>44592</v>
      </c>
      <c r="K116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63" s="118" t="s">
        <v>321</v>
      </c>
      <c r="M1163" s="118" t="s">
        <v>1122</v>
      </c>
      <c r="N1163" s="118" t="s">
        <v>4</v>
      </c>
      <c r="O1163" s="118"/>
    </row>
    <row r="1164" spans="2:15" x14ac:dyDescent="0.25">
      <c r="B1164" s="118" t="s">
        <v>73</v>
      </c>
      <c r="C1164" s="118" t="s">
        <v>1054</v>
      </c>
      <c r="D1164" s="119">
        <v>44601</v>
      </c>
      <c r="E1164" s="118" t="s">
        <v>338</v>
      </c>
      <c r="F1164" s="123">
        <v>2724.92</v>
      </c>
      <c r="G1164" s="123">
        <v>833.3088685015291</v>
      </c>
      <c r="H1164" s="118" t="s">
        <v>339</v>
      </c>
      <c r="I1164" s="119"/>
      <c r="J1164" s="119">
        <f t="shared" ref="J1164:J1227" si="19">$J$1</f>
        <v>44592</v>
      </c>
      <c r="K116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64" s="118" t="s">
        <v>321</v>
      </c>
      <c r="M1164" s="118" t="s">
        <v>1122</v>
      </c>
      <c r="N1164" s="118" t="s">
        <v>4</v>
      </c>
      <c r="O1164" s="118"/>
    </row>
    <row r="1165" spans="2:15" x14ac:dyDescent="0.25">
      <c r="B1165" s="118" t="s">
        <v>73</v>
      </c>
      <c r="C1165" s="118" t="s">
        <v>479</v>
      </c>
      <c r="D1165" s="119">
        <v>44601</v>
      </c>
      <c r="E1165" s="118" t="s">
        <v>338</v>
      </c>
      <c r="F1165" s="123">
        <v>986.94200000000001</v>
      </c>
      <c r="G1165" s="123">
        <v>301.81712538226299</v>
      </c>
      <c r="H1165" s="118" t="s">
        <v>339</v>
      </c>
      <c r="I1165" s="119"/>
      <c r="J1165" s="119">
        <f t="shared" si="19"/>
        <v>44592</v>
      </c>
      <c r="K116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65" s="118" t="s">
        <v>321</v>
      </c>
      <c r="M1165" s="118" t="s">
        <v>1122</v>
      </c>
      <c r="N1165" s="118" t="s">
        <v>4</v>
      </c>
      <c r="O1165" s="118"/>
    </row>
    <row r="1166" spans="2:15" x14ac:dyDescent="0.25">
      <c r="B1166" s="118" t="s">
        <v>73</v>
      </c>
      <c r="C1166" s="118" t="s">
        <v>753</v>
      </c>
      <c r="D1166" s="119">
        <v>44601</v>
      </c>
      <c r="E1166" s="118" t="s">
        <v>338</v>
      </c>
      <c r="F1166" s="123">
        <v>6966</v>
      </c>
      <c r="G1166" s="123">
        <v>2130.2752293577983</v>
      </c>
      <c r="H1166" s="118" t="s">
        <v>339</v>
      </c>
      <c r="I1166" s="119"/>
      <c r="J1166" s="119">
        <f t="shared" si="19"/>
        <v>44592</v>
      </c>
      <c r="K116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66" s="118" t="s">
        <v>321</v>
      </c>
      <c r="M1166" s="118" t="s">
        <v>1122</v>
      </c>
      <c r="N1166" s="118" t="s">
        <v>4</v>
      </c>
      <c r="O1166" s="118"/>
    </row>
    <row r="1167" spans="2:15" x14ac:dyDescent="0.25">
      <c r="B1167" s="118" t="s">
        <v>73</v>
      </c>
      <c r="C1167" s="118" t="s">
        <v>1055</v>
      </c>
      <c r="D1167" s="119">
        <v>44601</v>
      </c>
      <c r="E1167" s="118" t="s">
        <v>338</v>
      </c>
      <c r="F1167" s="123">
        <v>1626.019</v>
      </c>
      <c r="G1167" s="123">
        <v>497.25351681957187</v>
      </c>
      <c r="H1167" s="118" t="s">
        <v>339</v>
      </c>
      <c r="I1167" s="119"/>
      <c r="J1167" s="119">
        <f t="shared" si="19"/>
        <v>44592</v>
      </c>
      <c r="K116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67" s="118" t="s">
        <v>321</v>
      </c>
      <c r="M1167" s="118" t="s">
        <v>1122</v>
      </c>
      <c r="N1167" s="118" t="s">
        <v>4</v>
      </c>
      <c r="O1167" s="118"/>
    </row>
    <row r="1168" spans="2:15" x14ac:dyDescent="0.25">
      <c r="B1168" s="118" t="s">
        <v>73</v>
      </c>
      <c r="C1168" s="118" t="s">
        <v>875</v>
      </c>
      <c r="D1168" s="119">
        <v>44602</v>
      </c>
      <c r="E1168" s="118" t="s">
        <v>338</v>
      </c>
      <c r="F1168" s="123">
        <v>5095.7299999999996</v>
      </c>
      <c r="G1168" s="123">
        <v>1558.327217125382</v>
      </c>
      <c r="H1168" s="118" t="s">
        <v>339</v>
      </c>
      <c r="I1168" s="119"/>
      <c r="J1168" s="119">
        <f t="shared" si="19"/>
        <v>44592</v>
      </c>
      <c r="K116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68" s="118" t="s">
        <v>321</v>
      </c>
      <c r="M1168" s="118" t="s">
        <v>1122</v>
      </c>
      <c r="N1168" s="118" t="s">
        <v>4</v>
      </c>
      <c r="O1168" s="118"/>
    </row>
    <row r="1169" spans="2:15" x14ac:dyDescent="0.25">
      <c r="B1169" s="118" t="s">
        <v>73</v>
      </c>
      <c r="C1169" s="118" t="s">
        <v>497</v>
      </c>
      <c r="D1169" s="119">
        <v>44602</v>
      </c>
      <c r="E1169" s="118" t="s">
        <v>338</v>
      </c>
      <c r="F1169" s="123">
        <v>3000</v>
      </c>
      <c r="G1169" s="123">
        <v>917.43119266055044</v>
      </c>
      <c r="H1169" s="118" t="s">
        <v>339</v>
      </c>
      <c r="I1169" s="119"/>
      <c r="J1169" s="119">
        <f t="shared" si="19"/>
        <v>44592</v>
      </c>
      <c r="K116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69" s="118" t="s">
        <v>321</v>
      </c>
      <c r="M1169" s="118" t="s">
        <v>1122</v>
      </c>
      <c r="N1169" s="118" t="s">
        <v>4</v>
      </c>
      <c r="O1169" s="118"/>
    </row>
    <row r="1170" spans="2:15" x14ac:dyDescent="0.25">
      <c r="B1170" s="118" t="s">
        <v>73</v>
      </c>
      <c r="C1170" s="118" t="s">
        <v>906</v>
      </c>
      <c r="D1170" s="119">
        <v>44602</v>
      </c>
      <c r="E1170" s="118" t="s">
        <v>338</v>
      </c>
      <c r="F1170" s="123">
        <v>3080.6480000000001</v>
      </c>
      <c r="G1170" s="123">
        <v>942.09418960244648</v>
      </c>
      <c r="H1170" s="118" t="s">
        <v>339</v>
      </c>
      <c r="I1170" s="119"/>
      <c r="J1170" s="119">
        <f t="shared" si="19"/>
        <v>44592</v>
      </c>
      <c r="K117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70" s="118" t="s">
        <v>321</v>
      </c>
      <c r="M1170" s="118" t="s">
        <v>1122</v>
      </c>
      <c r="N1170" s="118" t="s">
        <v>4</v>
      </c>
      <c r="O1170" s="118"/>
    </row>
    <row r="1171" spans="2:15" x14ac:dyDescent="0.25">
      <c r="B1171" s="118" t="s">
        <v>73</v>
      </c>
      <c r="C1171" s="118" t="s">
        <v>910</v>
      </c>
      <c r="D1171" s="119">
        <v>44602</v>
      </c>
      <c r="E1171" s="118" t="s">
        <v>338</v>
      </c>
      <c r="F1171" s="123">
        <v>2331.6010000000001</v>
      </c>
      <c r="G1171" s="123">
        <v>713.02782874617742</v>
      </c>
      <c r="H1171" s="118" t="s">
        <v>339</v>
      </c>
      <c r="I1171" s="119"/>
      <c r="J1171" s="119">
        <f t="shared" si="19"/>
        <v>44592</v>
      </c>
      <c r="K117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71" s="118" t="s">
        <v>321</v>
      </c>
      <c r="M1171" s="118" t="s">
        <v>1122</v>
      </c>
      <c r="N1171" s="118" t="s">
        <v>4</v>
      </c>
      <c r="O1171" s="118"/>
    </row>
    <row r="1172" spans="2:15" x14ac:dyDescent="0.25">
      <c r="B1172" s="118" t="s">
        <v>73</v>
      </c>
      <c r="C1172" s="118" t="s">
        <v>502</v>
      </c>
      <c r="D1172" s="119">
        <v>44602</v>
      </c>
      <c r="E1172" s="118" t="s">
        <v>338</v>
      </c>
      <c r="F1172" s="123">
        <v>2074.6170000000002</v>
      </c>
      <c r="G1172" s="123">
        <v>634.43944954128449</v>
      </c>
      <c r="H1172" s="118" t="s">
        <v>339</v>
      </c>
      <c r="I1172" s="119"/>
      <c r="J1172" s="119">
        <f t="shared" si="19"/>
        <v>44592</v>
      </c>
      <c r="K117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72" s="118" t="s">
        <v>321</v>
      </c>
      <c r="M1172" s="118" t="s">
        <v>1122</v>
      </c>
      <c r="N1172" s="118" t="s">
        <v>4</v>
      </c>
      <c r="O1172" s="118"/>
    </row>
    <row r="1173" spans="2:15" x14ac:dyDescent="0.25">
      <c r="B1173" s="118" t="s">
        <v>73</v>
      </c>
      <c r="C1173" s="118" t="s">
        <v>977</v>
      </c>
      <c r="D1173" s="119">
        <v>44602</v>
      </c>
      <c r="E1173" s="118" t="s">
        <v>338</v>
      </c>
      <c r="F1173" s="123">
        <v>991.59400000000005</v>
      </c>
      <c r="G1173" s="123">
        <v>303.23975535168199</v>
      </c>
      <c r="H1173" s="118" t="s">
        <v>339</v>
      </c>
      <c r="I1173" s="119"/>
      <c r="J1173" s="119">
        <f t="shared" si="19"/>
        <v>44592</v>
      </c>
      <c r="K117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73" s="118" t="s">
        <v>321</v>
      </c>
      <c r="M1173" s="118" t="s">
        <v>1122</v>
      </c>
      <c r="N1173" s="118" t="s">
        <v>4</v>
      </c>
      <c r="O1173" s="118"/>
    </row>
    <row r="1174" spans="2:15" x14ac:dyDescent="0.25">
      <c r="B1174" s="118" t="s">
        <v>73</v>
      </c>
      <c r="C1174" s="118" t="s">
        <v>946</v>
      </c>
      <c r="D1174" s="119">
        <v>44602</v>
      </c>
      <c r="E1174" s="118" t="s">
        <v>338</v>
      </c>
      <c r="F1174" s="123">
        <v>950</v>
      </c>
      <c r="G1174" s="123">
        <v>290.51987767584097</v>
      </c>
      <c r="H1174" s="118" t="s">
        <v>339</v>
      </c>
      <c r="I1174" s="119"/>
      <c r="J1174" s="119">
        <f t="shared" si="19"/>
        <v>44592</v>
      </c>
      <c r="K117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74" s="118" t="s">
        <v>321</v>
      </c>
      <c r="M1174" s="118" t="s">
        <v>1122</v>
      </c>
      <c r="N1174" s="118" t="s">
        <v>4</v>
      </c>
      <c r="O1174" s="118"/>
    </row>
    <row r="1175" spans="2:15" x14ac:dyDescent="0.25">
      <c r="B1175" s="118" t="s">
        <v>73</v>
      </c>
      <c r="C1175" s="118" t="s">
        <v>979</v>
      </c>
      <c r="D1175" s="119">
        <v>44602</v>
      </c>
      <c r="E1175" s="118" t="s">
        <v>338</v>
      </c>
      <c r="F1175" s="123">
        <v>1933.838</v>
      </c>
      <c r="G1175" s="123">
        <v>591.3877675840979</v>
      </c>
      <c r="H1175" s="118" t="s">
        <v>339</v>
      </c>
      <c r="I1175" s="119"/>
      <c r="J1175" s="119">
        <f t="shared" si="19"/>
        <v>44592</v>
      </c>
      <c r="K117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75" s="118" t="s">
        <v>321</v>
      </c>
      <c r="M1175" s="118" t="s">
        <v>1122</v>
      </c>
      <c r="N1175" s="118" t="s">
        <v>4</v>
      </c>
      <c r="O1175" s="118"/>
    </row>
    <row r="1176" spans="2:15" x14ac:dyDescent="0.25">
      <c r="B1176" s="118" t="s">
        <v>73</v>
      </c>
      <c r="C1176" s="118" t="s">
        <v>945</v>
      </c>
      <c r="D1176" s="119">
        <v>44602</v>
      </c>
      <c r="E1176" s="118" t="s">
        <v>338</v>
      </c>
      <c r="F1176" s="123">
        <v>1893.5409999999999</v>
      </c>
      <c r="G1176" s="123">
        <v>579.06452599388376</v>
      </c>
      <c r="H1176" s="118" t="s">
        <v>339</v>
      </c>
      <c r="I1176" s="119"/>
      <c r="J1176" s="119">
        <f t="shared" si="19"/>
        <v>44592</v>
      </c>
      <c r="K117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76" s="118" t="s">
        <v>321</v>
      </c>
      <c r="M1176" s="118" t="s">
        <v>1122</v>
      </c>
      <c r="N1176" s="118" t="s">
        <v>4</v>
      </c>
      <c r="O1176" s="118"/>
    </row>
    <row r="1177" spans="2:15" x14ac:dyDescent="0.25">
      <c r="B1177" s="118" t="s">
        <v>73</v>
      </c>
      <c r="C1177" s="118" t="s">
        <v>936</v>
      </c>
      <c r="D1177" s="119">
        <v>44602</v>
      </c>
      <c r="E1177" s="118" t="s">
        <v>338</v>
      </c>
      <c r="F1177" s="123">
        <v>4203.9369999999999</v>
      </c>
      <c r="G1177" s="123">
        <v>1285.6076452599389</v>
      </c>
      <c r="H1177" s="118" t="s">
        <v>339</v>
      </c>
      <c r="I1177" s="119"/>
      <c r="J1177" s="119">
        <f t="shared" si="19"/>
        <v>44592</v>
      </c>
      <c r="K117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77" s="118" t="s">
        <v>321</v>
      </c>
      <c r="M1177" s="118" t="s">
        <v>1122</v>
      </c>
      <c r="N1177" s="118" t="s">
        <v>4</v>
      </c>
      <c r="O1177" s="118"/>
    </row>
    <row r="1178" spans="2:15" x14ac:dyDescent="0.25">
      <c r="B1178" s="118" t="s">
        <v>73</v>
      </c>
      <c r="C1178" s="118" t="s">
        <v>935</v>
      </c>
      <c r="D1178" s="119">
        <v>44602</v>
      </c>
      <c r="E1178" s="118" t="s">
        <v>338</v>
      </c>
      <c r="F1178" s="123">
        <v>8414.5910000000003</v>
      </c>
      <c r="G1178" s="123">
        <v>2573.2694189602448</v>
      </c>
      <c r="H1178" s="118" t="s">
        <v>339</v>
      </c>
      <c r="I1178" s="119"/>
      <c r="J1178" s="119">
        <f t="shared" si="19"/>
        <v>44592</v>
      </c>
      <c r="K117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78" s="118" t="s">
        <v>321</v>
      </c>
      <c r="M1178" s="118" t="s">
        <v>1122</v>
      </c>
      <c r="N1178" s="118" t="s">
        <v>4</v>
      </c>
      <c r="O1178" s="118"/>
    </row>
    <row r="1179" spans="2:15" x14ac:dyDescent="0.25">
      <c r="B1179" s="118" t="s">
        <v>73</v>
      </c>
      <c r="C1179" s="118" t="s">
        <v>1056</v>
      </c>
      <c r="D1179" s="119">
        <v>44602</v>
      </c>
      <c r="E1179" s="118" t="s">
        <v>338</v>
      </c>
      <c r="F1179" s="123">
        <v>1144.1489999999999</v>
      </c>
      <c r="G1179" s="123">
        <v>349.89266055045869</v>
      </c>
      <c r="H1179" s="118" t="s">
        <v>339</v>
      </c>
      <c r="I1179" s="119"/>
      <c r="J1179" s="119">
        <f t="shared" si="19"/>
        <v>44592</v>
      </c>
      <c r="K117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79" s="118" t="s">
        <v>321</v>
      </c>
      <c r="M1179" s="118" t="s">
        <v>1122</v>
      </c>
      <c r="N1179" s="118" t="s">
        <v>4</v>
      </c>
      <c r="O1179" s="118"/>
    </row>
    <row r="1180" spans="2:15" x14ac:dyDescent="0.25">
      <c r="B1180" s="118" t="s">
        <v>73</v>
      </c>
      <c r="C1180" s="118" t="s">
        <v>823</v>
      </c>
      <c r="D1180" s="119">
        <v>44602</v>
      </c>
      <c r="E1180" s="118" t="s">
        <v>338</v>
      </c>
      <c r="F1180" s="123">
        <v>3200</v>
      </c>
      <c r="G1180" s="123">
        <v>978.59327217125383</v>
      </c>
      <c r="H1180" s="118" t="s">
        <v>339</v>
      </c>
      <c r="I1180" s="119"/>
      <c r="J1180" s="119">
        <f t="shared" si="19"/>
        <v>44592</v>
      </c>
      <c r="K118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80" s="118" t="s">
        <v>321</v>
      </c>
      <c r="M1180" s="118" t="s">
        <v>1122</v>
      </c>
      <c r="N1180" s="118" t="s">
        <v>4</v>
      </c>
      <c r="O1180" s="118"/>
    </row>
    <row r="1181" spans="2:15" x14ac:dyDescent="0.25">
      <c r="B1181" s="118" t="s">
        <v>73</v>
      </c>
      <c r="C1181" s="118" t="s">
        <v>1045</v>
      </c>
      <c r="D1181" s="119">
        <v>44602</v>
      </c>
      <c r="E1181" s="118" t="s">
        <v>338</v>
      </c>
      <c r="F1181" s="123">
        <v>1081.5</v>
      </c>
      <c r="G1181" s="123">
        <v>330.73394495412845</v>
      </c>
      <c r="H1181" s="118" t="s">
        <v>339</v>
      </c>
      <c r="I1181" s="119"/>
      <c r="J1181" s="119">
        <f t="shared" si="19"/>
        <v>44592</v>
      </c>
      <c r="K118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81" s="118" t="s">
        <v>321</v>
      </c>
      <c r="M1181" s="118" t="s">
        <v>1122</v>
      </c>
      <c r="N1181" s="118" t="s">
        <v>4</v>
      </c>
      <c r="O1181" s="118"/>
    </row>
    <row r="1182" spans="2:15" x14ac:dyDescent="0.25">
      <c r="B1182" s="118" t="s">
        <v>73</v>
      </c>
      <c r="C1182" s="118" t="s">
        <v>814</v>
      </c>
      <c r="D1182" s="119">
        <v>44602</v>
      </c>
      <c r="E1182" s="118" t="s">
        <v>338</v>
      </c>
      <c r="F1182" s="123">
        <v>1291</v>
      </c>
      <c r="G1182" s="123">
        <v>394.80122324159021</v>
      </c>
      <c r="H1182" s="118" t="s">
        <v>339</v>
      </c>
      <c r="I1182" s="119"/>
      <c r="J1182" s="119">
        <f t="shared" si="19"/>
        <v>44592</v>
      </c>
      <c r="K118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82" s="118" t="s">
        <v>321</v>
      </c>
      <c r="M1182" s="118" t="s">
        <v>1122</v>
      </c>
      <c r="N1182" s="118" t="s">
        <v>4</v>
      </c>
      <c r="O1182" s="118"/>
    </row>
    <row r="1183" spans="2:15" x14ac:dyDescent="0.25">
      <c r="B1183" s="118" t="s">
        <v>73</v>
      </c>
      <c r="C1183" s="118" t="s">
        <v>816</v>
      </c>
      <c r="D1183" s="119">
        <v>44602</v>
      </c>
      <c r="E1183" s="118" t="s">
        <v>338</v>
      </c>
      <c r="F1183" s="123">
        <v>1211.3</v>
      </c>
      <c r="G1183" s="123">
        <v>370.42813455657489</v>
      </c>
      <c r="H1183" s="118" t="s">
        <v>339</v>
      </c>
      <c r="I1183" s="119"/>
      <c r="J1183" s="119">
        <f t="shared" si="19"/>
        <v>44592</v>
      </c>
      <c r="K118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83" s="118" t="s">
        <v>321</v>
      </c>
      <c r="M1183" s="118" t="s">
        <v>1122</v>
      </c>
      <c r="N1183" s="118" t="s">
        <v>4</v>
      </c>
      <c r="O1183" s="118"/>
    </row>
    <row r="1184" spans="2:15" x14ac:dyDescent="0.25">
      <c r="B1184" s="118" t="s">
        <v>73</v>
      </c>
      <c r="C1184" s="118" t="s">
        <v>784</v>
      </c>
      <c r="D1184" s="119">
        <v>44602</v>
      </c>
      <c r="E1184" s="118" t="s">
        <v>338</v>
      </c>
      <c r="F1184" s="123">
        <v>1414.3330000000001</v>
      </c>
      <c r="G1184" s="123">
        <v>432.51773700305813</v>
      </c>
      <c r="H1184" s="118" t="s">
        <v>339</v>
      </c>
      <c r="I1184" s="119"/>
      <c r="J1184" s="119">
        <f t="shared" si="19"/>
        <v>44592</v>
      </c>
      <c r="K118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84" s="118" t="s">
        <v>321</v>
      </c>
      <c r="M1184" s="118" t="s">
        <v>1122</v>
      </c>
      <c r="N1184" s="118" t="s">
        <v>4</v>
      </c>
      <c r="O1184" s="118"/>
    </row>
    <row r="1185" spans="2:15" x14ac:dyDescent="0.25">
      <c r="B1185" s="118" t="s">
        <v>73</v>
      </c>
      <c r="C1185" s="118" t="s">
        <v>813</v>
      </c>
      <c r="D1185" s="119">
        <v>44602</v>
      </c>
      <c r="E1185" s="118" t="s">
        <v>338</v>
      </c>
      <c r="F1185" s="123">
        <v>7000</v>
      </c>
      <c r="G1185" s="123">
        <v>2140.672782874618</v>
      </c>
      <c r="H1185" s="118" t="s">
        <v>339</v>
      </c>
      <c r="I1185" s="119"/>
      <c r="J1185" s="119">
        <f t="shared" si="19"/>
        <v>44592</v>
      </c>
      <c r="K118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85" s="118" t="s">
        <v>321</v>
      </c>
      <c r="M1185" s="118" t="s">
        <v>1122</v>
      </c>
      <c r="N1185" s="118" t="s">
        <v>4</v>
      </c>
      <c r="O1185" s="118"/>
    </row>
    <row r="1186" spans="2:15" x14ac:dyDescent="0.25">
      <c r="B1186" s="118" t="s">
        <v>73</v>
      </c>
      <c r="C1186" s="118" t="s">
        <v>486</v>
      </c>
      <c r="D1186" s="119">
        <v>44602</v>
      </c>
      <c r="E1186" s="118" t="s">
        <v>338</v>
      </c>
      <c r="F1186" s="123">
        <v>1496.529</v>
      </c>
      <c r="G1186" s="123">
        <v>457.65412844036695</v>
      </c>
      <c r="H1186" s="118" t="s">
        <v>339</v>
      </c>
      <c r="I1186" s="119"/>
      <c r="J1186" s="119">
        <f t="shared" si="19"/>
        <v>44592</v>
      </c>
      <c r="K118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86" s="118" t="s">
        <v>321</v>
      </c>
      <c r="M1186" s="118" t="s">
        <v>1122</v>
      </c>
      <c r="N1186" s="118" t="s">
        <v>4</v>
      </c>
      <c r="O1186" s="118"/>
    </row>
    <row r="1187" spans="2:15" x14ac:dyDescent="0.25">
      <c r="B1187" s="118" t="s">
        <v>73</v>
      </c>
      <c r="C1187" s="118" t="s">
        <v>792</v>
      </c>
      <c r="D1187" s="119">
        <v>44602</v>
      </c>
      <c r="E1187" s="118" t="s">
        <v>338</v>
      </c>
      <c r="F1187" s="123">
        <v>1098.1220000000001</v>
      </c>
      <c r="G1187" s="123">
        <v>335.81712538226304</v>
      </c>
      <c r="H1187" s="118" t="s">
        <v>339</v>
      </c>
      <c r="I1187" s="119"/>
      <c r="J1187" s="119">
        <f t="shared" si="19"/>
        <v>44592</v>
      </c>
      <c r="K118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87" s="118" t="s">
        <v>321</v>
      </c>
      <c r="M1187" s="118" t="s">
        <v>1122</v>
      </c>
      <c r="N1187" s="118" t="s">
        <v>4</v>
      </c>
      <c r="O1187" s="118"/>
    </row>
    <row r="1188" spans="2:15" x14ac:dyDescent="0.25">
      <c r="B1188" s="118" t="s">
        <v>73</v>
      </c>
      <c r="C1188" s="118" t="s">
        <v>795</v>
      </c>
      <c r="D1188" s="119">
        <v>44602</v>
      </c>
      <c r="E1188" s="118" t="s">
        <v>338</v>
      </c>
      <c r="F1188" s="123">
        <v>3000</v>
      </c>
      <c r="G1188" s="123">
        <v>917.43119266055044</v>
      </c>
      <c r="H1188" s="118" t="s">
        <v>339</v>
      </c>
      <c r="I1188" s="119"/>
      <c r="J1188" s="119">
        <f t="shared" si="19"/>
        <v>44592</v>
      </c>
      <c r="K118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88" s="118" t="s">
        <v>321</v>
      </c>
      <c r="M1188" s="118" t="s">
        <v>1122</v>
      </c>
      <c r="N1188" s="118" t="s">
        <v>4</v>
      </c>
      <c r="O1188" s="118"/>
    </row>
    <row r="1189" spans="2:15" x14ac:dyDescent="0.25">
      <c r="B1189" s="118" t="s">
        <v>73</v>
      </c>
      <c r="C1189" s="118" t="s">
        <v>816</v>
      </c>
      <c r="D1189" s="119">
        <v>44602</v>
      </c>
      <c r="E1189" s="118" t="s">
        <v>338</v>
      </c>
      <c r="F1189" s="123">
        <v>2069.9859999999999</v>
      </c>
      <c r="G1189" s="123">
        <v>633.02324159021407</v>
      </c>
      <c r="H1189" s="118" t="s">
        <v>339</v>
      </c>
      <c r="I1189" s="119"/>
      <c r="J1189" s="119">
        <f t="shared" si="19"/>
        <v>44592</v>
      </c>
      <c r="K118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89" s="118" t="s">
        <v>321</v>
      </c>
      <c r="M1189" s="118" t="s">
        <v>1122</v>
      </c>
      <c r="N1189" s="118" t="s">
        <v>4</v>
      </c>
      <c r="O1189" s="118"/>
    </row>
    <row r="1190" spans="2:15" x14ac:dyDescent="0.25">
      <c r="B1190" s="118" t="s">
        <v>73</v>
      </c>
      <c r="C1190" s="118" t="s">
        <v>740</v>
      </c>
      <c r="D1190" s="119">
        <v>44602</v>
      </c>
      <c r="E1190" s="118" t="s">
        <v>338</v>
      </c>
      <c r="F1190" s="123">
        <v>1099.626</v>
      </c>
      <c r="G1190" s="123">
        <v>336.27706422018349</v>
      </c>
      <c r="H1190" s="118" t="s">
        <v>339</v>
      </c>
      <c r="I1190" s="119"/>
      <c r="J1190" s="119">
        <f t="shared" si="19"/>
        <v>44592</v>
      </c>
      <c r="K119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90" s="118" t="s">
        <v>321</v>
      </c>
      <c r="M1190" s="118" t="s">
        <v>1122</v>
      </c>
      <c r="N1190" s="118" t="s">
        <v>4</v>
      </c>
      <c r="O1190" s="118"/>
    </row>
    <row r="1191" spans="2:15" x14ac:dyDescent="0.25">
      <c r="B1191" s="118" t="s">
        <v>73</v>
      </c>
      <c r="C1191" s="118" t="s">
        <v>765</v>
      </c>
      <c r="D1191" s="119">
        <v>44602</v>
      </c>
      <c r="E1191" s="118" t="s">
        <v>338</v>
      </c>
      <c r="F1191" s="123">
        <v>1818.7270000000001</v>
      </c>
      <c r="G1191" s="123">
        <v>556.18562691131501</v>
      </c>
      <c r="H1191" s="118" t="s">
        <v>339</v>
      </c>
      <c r="I1191" s="119"/>
      <c r="J1191" s="119">
        <f t="shared" si="19"/>
        <v>44592</v>
      </c>
      <c r="K119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91" s="118" t="s">
        <v>321</v>
      </c>
      <c r="M1191" s="118" t="s">
        <v>1122</v>
      </c>
      <c r="N1191" s="118" t="s">
        <v>4</v>
      </c>
      <c r="O1191" s="118"/>
    </row>
    <row r="1192" spans="2:15" x14ac:dyDescent="0.25">
      <c r="B1192" s="118" t="s">
        <v>73</v>
      </c>
      <c r="C1192" s="118" t="s">
        <v>747</v>
      </c>
      <c r="D1192" s="119">
        <v>44602</v>
      </c>
      <c r="E1192" s="118" t="s">
        <v>338</v>
      </c>
      <c r="F1192" s="123">
        <v>250</v>
      </c>
      <c r="G1192" s="123">
        <v>76.452599388379198</v>
      </c>
      <c r="H1192" s="118" t="s">
        <v>339</v>
      </c>
      <c r="I1192" s="119"/>
      <c r="J1192" s="119">
        <f t="shared" si="19"/>
        <v>44592</v>
      </c>
      <c r="K119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92" s="118" t="s">
        <v>321</v>
      </c>
      <c r="M1192" s="118" t="s">
        <v>1122</v>
      </c>
      <c r="N1192" s="118" t="s">
        <v>4</v>
      </c>
      <c r="O1192" s="118"/>
    </row>
    <row r="1193" spans="2:15" x14ac:dyDescent="0.25">
      <c r="B1193" s="118" t="s">
        <v>73</v>
      </c>
      <c r="C1193" s="118" t="s">
        <v>749</v>
      </c>
      <c r="D1193" s="119">
        <v>44602</v>
      </c>
      <c r="E1193" s="118" t="s">
        <v>338</v>
      </c>
      <c r="F1193" s="123">
        <v>2500</v>
      </c>
      <c r="G1193" s="123">
        <v>764.52599388379201</v>
      </c>
      <c r="H1193" s="118" t="s">
        <v>339</v>
      </c>
      <c r="I1193" s="119"/>
      <c r="J1193" s="119">
        <f t="shared" si="19"/>
        <v>44592</v>
      </c>
      <c r="K119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93" s="118" t="s">
        <v>321</v>
      </c>
      <c r="M1193" s="118" t="s">
        <v>1122</v>
      </c>
      <c r="N1193" s="118" t="s">
        <v>4</v>
      </c>
      <c r="O1193" s="118"/>
    </row>
    <row r="1194" spans="2:15" x14ac:dyDescent="0.25">
      <c r="B1194" s="118" t="s">
        <v>73</v>
      </c>
      <c r="C1194" s="118" t="s">
        <v>435</v>
      </c>
      <c r="D1194" s="119">
        <v>44602</v>
      </c>
      <c r="E1194" s="118" t="s">
        <v>338</v>
      </c>
      <c r="F1194" s="123">
        <v>4500</v>
      </c>
      <c r="G1194" s="123">
        <v>1376.1467889908256</v>
      </c>
      <c r="H1194" s="118" t="s">
        <v>339</v>
      </c>
      <c r="I1194" s="119"/>
      <c r="J1194" s="119">
        <f t="shared" si="19"/>
        <v>44592</v>
      </c>
      <c r="K119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94" s="118" t="s">
        <v>321</v>
      </c>
      <c r="M1194" s="118" t="s">
        <v>1122</v>
      </c>
      <c r="N1194" s="118" t="s">
        <v>4</v>
      </c>
      <c r="O1194" s="118"/>
    </row>
    <row r="1195" spans="2:15" x14ac:dyDescent="0.25">
      <c r="B1195" s="118" t="s">
        <v>73</v>
      </c>
      <c r="C1195" s="118" t="s">
        <v>533</v>
      </c>
      <c r="D1195" s="119">
        <v>44602</v>
      </c>
      <c r="E1195" s="118" t="s">
        <v>338</v>
      </c>
      <c r="F1195" s="123">
        <v>28869.696</v>
      </c>
      <c r="G1195" s="123">
        <v>8828.6532110091739</v>
      </c>
      <c r="H1195" s="118" t="s">
        <v>339</v>
      </c>
      <c r="I1195" s="119"/>
      <c r="J1195" s="119">
        <f t="shared" si="19"/>
        <v>44592</v>
      </c>
      <c r="K119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95" s="118" t="s">
        <v>321</v>
      </c>
      <c r="M1195" s="118" t="s">
        <v>1122</v>
      </c>
      <c r="N1195" s="118" t="s">
        <v>4</v>
      </c>
      <c r="O1195" s="118"/>
    </row>
    <row r="1196" spans="2:15" x14ac:dyDescent="0.25">
      <c r="B1196" s="118" t="s">
        <v>73</v>
      </c>
      <c r="C1196" s="118" t="s">
        <v>1057</v>
      </c>
      <c r="D1196" s="119">
        <v>44602</v>
      </c>
      <c r="E1196" s="118" t="s">
        <v>338</v>
      </c>
      <c r="F1196" s="123">
        <v>2137.2849999999999</v>
      </c>
      <c r="G1196" s="123">
        <v>653.60397553516816</v>
      </c>
      <c r="H1196" s="118" t="s">
        <v>339</v>
      </c>
      <c r="I1196" s="119"/>
      <c r="J1196" s="119">
        <f t="shared" si="19"/>
        <v>44592</v>
      </c>
      <c r="K119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96" s="118" t="s">
        <v>321</v>
      </c>
      <c r="M1196" s="118" t="s">
        <v>1122</v>
      </c>
      <c r="N1196" s="118" t="s">
        <v>4</v>
      </c>
      <c r="O1196" s="118"/>
    </row>
    <row r="1197" spans="2:15" x14ac:dyDescent="0.25">
      <c r="B1197" s="118" t="s">
        <v>73</v>
      </c>
      <c r="C1197" s="118" t="s">
        <v>598</v>
      </c>
      <c r="D1197" s="119">
        <v>44602</v>
      </c>
      <c r="E1197" s="118" t="s">
        <v>338</v>
      </c>
      <c r="F1197" s="123">
        <v>1181.6959999999999</v>
      </c>
      <c r="G1197" s="123">
        <v>361.37492354740056</v>
      </c>
      <c r="H1197" s="118" t="s">
        <v>339</v>
      </c>
      <c r="I1197" s="119"/>
      <c r="J1197" s="119">
        <f t="shared" si="19"/>
        <v>44592</v>
      </c>
      <c r="K119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97" s="118" t="s">
        <v>321</v>
      </c>
      <c r="M1197" s="118" t="s">
        <v>1122</v>
      </c>
      <c r="N1197" s="118" t="s">
        <v>4</v>
      </c>
      <c r="O1197" s="118"/>
    </row>
    <row r="1198" spans="2:15" x14ac:dyDescent="0.25">
      <c r="B1198" s="118" t="s">
        <v>73</v>
      </c>
      <c r="C1198" s="118" t="s">
        <v>1058</v>
      </c>
      <c r="D1198" s="119">
        <v>44602</v>
      </c>
      <c r="E1198" s="118" t="s">
        <v>338</v>
      </c>
      <c r="F1198" s="123">
        <v>1865.9259999999999</v>
      </c>
      <c r="G1198" s="123">
        <v>570.61957186544339</v>
      </c>
      <c r="H1198" s="118" t="s">
        <v>339</v>
      </c>
      <c r="I1198" s="119"/>
      <c r="J1198" s="119">
        <f t="shared" si="19"/>
        <v>44592</v>
      </c>
      <c r="K119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98" s="118" t="s">
        <v>321</v>
      </c>
      <c r="M1198" s="118" t="s">
        <v>1122</v>
      </c>
      <c r="N1198" s="118" t="s">
        <v>4</v>
      </c>
      <c r="O1198" s="118"/>
    </row>
    <row r="1199" spans="2:15" x14ac:dyDescent="0.25">
      <c r="B1199" s="118" t="s">
        <v>73</v>
      </c>
      <c r="C1199" s="118" t="s">
        <v>1059</v>
      </c>
      <c r="D1199" s="119">
        <v>44602</v>
      </c>
      <c r="E1199" s="118" t="s">
        <v>338</v>
      </c>
      <c r="F1199" s="123">
        <v>300</v>
      </c>
      <c r="G1199" s="123">
        <v>91.743119266055047</v>
      </c>
      <c r="H1199" s="118" t="s">
        <v>339</v>
      </c>
      <c r="I1199" s="119"/>
      <c r="J1199" s="119">
        <f t="shared" si="19"/>
        <v>44592</v>
      </c>
      <c r="K119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199" s="118" t="s">
        <v>321</v>
      </c>
      <c r="M1199" s="118" t="s">
        <v>1122</v>
      </c>
      <c r="N1199" s="118" t="s">
        <v>4</v>
      </c>
      <c r="O1199" s="118"/>
    </row>
    <row r="1200" spans="2:15" x14ac:dyDescent="0.25">
      <c r="B1200" s="118" t="s">
        <v>73</v>
      </c>
      <c r="C1200" s="118" t="s">
        <v>667</v>
      </c>
      <c r="D1200" s="119">
        <v>44602</v>
      </c>
      <c r="E1200" s="118" t="s">
        <v>338</v>
      </c>
      <c r="F1200" s="123">
        <v>2474.0740000000001</v>
      </c>
      <c r="G1200" s="123">
        <v>756.59755351681963</v>
      </c>
      <c r="H1200" s="118" t="s">
        <v>339</v>
      </c>
      <c r="I1200" s="119"/>
      <c r="J1200" s="119">
        <f t="shared" si="19"/>
        <v>44592</v>
      </c>
      <c r="K120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00" s="118" t="s">
        <v>321</v>
      </c>
      <c r="M1200" s="118" t="s">
        <v>1122</v>
      </c>
      <c r="N1200" s="118" t="s">
        <v>4</v>
      </c>
      <c r="O1200" s="118"/>
    </row>
    <row r="1201" spans="2:15" x14ac:dyDescent="0.25">
      <c r="B1201" s="118" t="s">
        <v>73</v>
      </c>
      <c r="C1201" s="118" t="s">
        <v>588</v>
      </c>
      <c r="D1201" s="119">
        <v>44602</v>
      </c>
      <c r="E1201" s="118" t="s">
        <v>338</v>
      </c>
      <c r="F1201" s="123">
        <v>1193.307</v>
      </c>
      <c r="G1201" s="123">
        <v>364.9256880733945</v>
      </c>
      <c r="H1201" s="118" t="s">
        <v>339</v>
      </c>
      <c r="I1201" s="119"/>
      <c r="J1201" s="119">
        <f t="shared" si="19"/>
        <v>44592</v>
      </c>
      <c r="K120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01" s="118" t="s">
        <v>321</v>
      </c>
      <c r="M1201" s="118" t="s">
        <v>1122</v>
      </c>
      <c r="N1201" s="118" t="s">
        <v>4</v>
      </c>
      <c r="O1201" s="118"/>
    </row>
    <row r="1202" spans="2:15" x14ac:dyDescent="0.25">
      <c r="B1202" s="118" t="s">
        <v>73</v>
      </c>
      <c r="C1202" s="118" t="s">
        <v>534</v>
      </c>
      <c r="D1202" s="119">
        <v>44602</v>
      </c>
      <c r="E1202" s="118" t="s">
        <v>338</v>
      </c>
      <c r="F1202" s="123">
        <v>9466.4689999999991</v>
      </c>
      <c r="G1202" s="123">
        <v>2894.9446483180427</v>
      </c>
      <c r="H1202" s="118" t="s">
        <v>339</v>
      </c>
      <c r="I1202" s="119"/>
      <c r="J1202" s="119">
        <f t="shared" si="19"/>
        <v>44592</v>
      </c>
      <c r="K120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02" s="118" t="s">
        <v>321</v>
      </c>
      <c r="M1202" s="118" t="s">
        <v>1122</v>
      </c>
      <c r="N1202" s="118" t="s">
        <v>4</v>
      </c>
      <c r="O1202" s="118"/>
    </row>
    <row r="1203" spans="2:15" x14ac:dyDescent="0.25">
      <c r="B1203" s="118" t="s">
        <v>73</v>
      </c>
      <c r="C1203" s="118" t="s">
        <v>564</v>
      </c>
      <c r="D1203" s="119">
        <v>44602</v>
      </c>
      <c r="E1203" s="118" t="s">
        <v>338</v>
      </c>
      <c r="F1203" s="123">
        <v>1135</v>
      </c>
      <c r="G1203" s="123">
        <v>347.09480122324157</v>
      </c>
      <c r="H1203" s="118" t="s">
        <v>339</v>
      </c>
      <c r="I1203" s="119"/>
      <c r="J1203" s="119">
        <f t="shared" si="19"/>
        <v>44592</v>
      </c>
      <c r="K120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03" s="118" t="s">
        <v>321</v>
      </c>
      <c r="M1203" s="118" t="s">
        <v>1122</v>
      </c>
      <c r="N1203" s="118" t="s">
        <v>4</v>
      </c>
      <c r="O1203" s="118"/>
    </row>
    <row r="1204" spans="2:15" x14ac:dyDescent="0.25">
      <c r="B1204" s="118" t="s">
        <v>73</v>
      </c>
      <c r="C1204" s="118" t="s">
        <v>634</v>
      </c>
      <c r="D1204" s="119">
        <v>44602</v>
      </c>
      <c r="E1204" s="118" t="s">
        <v>338</v>
      </c>
      <c r="F1204" s="123">
        <v>7000</v>
      </c>
      <c r="G1204" s="123">
        <v>2140.672782874618</v>
      </c>
      <c r="H1204" s="118" t="s">
        <v>339</v>
      </c>
      <c r="I1204" s="119"/>
      <c r="J1204" s="119">
        <f t="shared" si="19"/>
        <v>44592</v>
      </c>
      <c r="K120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04" s="118" t="s">
        <v>321</v>
      </c>
      <c r="M1204" s="118" t="s">
        <v>1122</v>
      </c>
      <c r="N1204" s="118" t="s">
        <v>4</v>
      </c>
      <c r="O1204" s="118"/>
    </row>
    <row r="1205" spans="2:15" x14ac:dyDescent="0.25">
      <c r="B1205" s="118" t="s">
        <v>73</v>
      </c>
      <c r="C1205" s="118" t="s">
        <v>1060</v>
      </c>
      <c r="D1205" s="119">
        <v>44602</v>
      </c>
      <c r="E1205" s="118" t="s">
        <v>338</v>
      </c>
      <c r="F1205" s="123">
        <v>1200</v>
      </c>
      <c r="G1205" s="123">
        <v>366.97247706422019</v>
      </c>
      <c r="H1205" s="118" t="s">
        <v>339</v>
      </c>
      <c r="I1205" s="119"/>
      <c r="J1205" s="119">
        <f t="shared" si="19"/>
        <v>44592</v>
      </c>
      <c r="K120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05" s="118" t="s">
        <v>321</v>
      </c>
      <c r="M1205" s="118" t="s">
        <v>1122</v>
      </c>
      <c r="N1205" s="118" t="s">
        <v>4</v>
      </c>
      <c r="O1205" s="118"/>
    </row>
    <row r="1206" spans="2:15" x14ac:dyDescent="0.25">
      <c r="B1206" s="118" t="s">
        <v>73</v>
      </c>
      <c r="C1206" s="118" t="s">
        <v>1061</v>
      </c>
      <c r="D1206" s="119">
        <v>44602</v>
      </c>
      <c r="E1206" s="118" t="s">
        <v>338</v>
      </c>
      <c r="F1206" s="123">
        <v>651.65099999999995</v>
      </c>
      <c r="G1206" s="123">
        <v>199.28165137614678</v>
      </c>
      <c r="H1206" s="118" t="s">
        <v>339</v>
      </c>
      <c r="I1206" s="119"/>
      <c r="J1206" s="119">
        <f t="shared" si="19"/>
        <v>44592</v>
      </c>
      <c r="K120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06" s="118" t="s">
        <v>321</v>
      </c>
      <c r="M1206" s="118" t="s">
        <v>1122</v>
      </c>
      <c r="N1206" s="118" t="s">
        <v>4</v>
      </c>
      <c r="O1206" s="118"/>
    </row>
    <row r="1207" spans="2:15" x14ac:dyDescent="0.25">
      <c r="B1207" s="118" t="s">
        <v>73</v>
      </c>
      <c r="C1207" s="118" t="s">
        <v>661</v>
      </c>
      <c r="D1207" s="119">
        <v>44602</v>
      </c>
      <c r="E1207" s="118" t="s">
        <v>338</v>
      </c>
      <c r="F1207" s="123">
        <v>880.93200000000002</v>
      </c>
      <c r="G1207" s="123">
        <v>269.39816513761468</v>
      </c>
      <c r="H1207" s="118" t="s">
        <v>339</v>
      </c>
      <c r="I1207" s="119"/>
      <c r="J1207" s="119">
        <f t="shared" si="19"/>
        <v>44592</v>
      </c>
      <c r="K120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07" s="118" t="s">
        <v>321</v>
      </c>
      <c r="M1207" s="118" t="s">
        <v>1122</v>
      </c>
      <c r="N1207" s="118" t="s">
        <v>4</v>
      </c>
      <c r="O1207" s="118"/>
    </row>
    <row r="1208" spans="2:15" x14ac:dyDescent="0.25">
      <c r="B1208" s="118" t="s">
        <v>73</v>
      </c>
      <c r="C1208" s="118" t="s">
        <v>1060</v>
      </c>
      <c r="D1208" s="119">
        <v>44602</v>
      </c>
      <c r="E1208" s="118" t="s">
        <v>338</v>
      </c>
      <c r="F1208" s="123">
        <v>920</v>
      </c>
      <c r="G1208" s="123">
        <v>281.34556574923545</v>
      </c>
      <c r="H1208" s="118" t="s">
        <v>339</v>
      </c>
      <c r="I1208" s="119"/>
      <c r="J1208" s="119">
        <f t="shared" si="19"/>
        <v>44592</v>
      </c>
      <c r="K120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08" s="118" t="s">
        <v>321</v>
      </c>
      <c r="M1208" s="118" t="s">
        <v>1122</v>
      </c>
      <c r="N1208" s="118" t="s">
        <v>4</v>
      </c>
      <c r="O1208" s="118"/>
    </row>
    <row r="1209" spans="2:15" x14ac:dyDescent="0.25">
      <c r="B1209" s="118" t="s">
        <v>73</v>
      </c>
      <c r="C1209" s="118" t="s">
        <v>626</v>
      </c>
      <c r="D1209" s="119">
        <v>44602</v>
      </c>
      <c r="E1209" s="118" t="s">
        <v>338</v>
      </c>
      <c r="F1209" s="123">
        <v>1400</v>
      </c>
      <c r="G1209" s="123">
        <v>428.13455657492352</v>
      </c>
      <c r="H1209" s="118" t="s">
        <v>339</v>
      </c>
      <c r="I1209" s="119"/>
      <c r="J1209" s="119">
        <f t="shared" si="19"/>
        <v>44592</v>
      </c>
      <c r="K120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09" s="118" t="s">
        <v>321</v>
      </c>
      <c r="M1209" s="118" t="s">
        <v>1122</v>
      </c>
      <c r="N1209" s="118" t="s">
        <v>4</v>
      </c>
      <c r="O1209" s="118"/>
    </row>
    <row r="1210" spans="2:15" x14ac:dyDescent="0.25">
      <c r="B1210" s="118" t="s">
        <v>73</v>
      </c>
      <c r="C1210" s="118" t="s">
        <v>1049</v>
      </c>
      <c r="D1210" s="119">
        <v>44602</v>
      </c>
      <c r="E1210" s="118" t="s">
        <v>338</v>
      </c>
      <c r="F1210" s="123">
        <v>2870.5250000000001</v>
      </c>
      <c r="G1210" s="123">
        <v>877.83639143730886</v>
      </c>
      <c r="H1210" s="118" t="s">
        <v>339</v>
      </c>
      <c r="I1210" s="119"/>
      <c r="J1210" s="119">
        <f t="shared" si="19"/>
        <v>44592</v>
      </c>
      <c r="K121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10" s="118" t="s">
        <v>321</v>
      </c>
      <c r="M1210" s="118" t="s">
        <v>1122</v>
      </c>
      <c r="N1210" s="118" t="s">
        <v>4</v>
      </c>
      <c r="O1210" s="118"/>
    </row>
    <row r="1211" spans="2:15" x14ac:dyDescent="0.25">
      <c r="B1211" s="118" t="s">
        <v>73</v>
      </c>
      <c r="C1211" s="118" t="s">
        <v>593</v>
      </c>
      <c r="D1211" s="119">
        <v>44602</v>
      </c>
      <c r="E1211" s="118" t="s">
        <v>338</v>
      </c>
      <c r="F1211" s="123">
        <v>4266.6360000000004</v>
      </c>
      <c r="G1211" s="123">
        <v>1304.781651376147</v>
      </c>
      <c r="H1211" s="118" t="s">
        <v>339</v>
      </c>
      <c r="I1211" s="119"/>
      <c r="J1211" s="119">
        <f t="shared" si="19"/>
        <v>44592</v>
      </c>
      <c r="K121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11" s="118" t="s">
        <v>321</v>
      </c>
      <c r="M1211" s="118" t="s">
        <v>1122</v>
      </c>
      <c r="N1211" s="118" t="s">
        <v>4</v>
      </c>
      <c r="O1211" s="118"/>
    </row>
    <row r="1212" spans="2:15" x14ac:dyDescent="0.25">
      <c r="B1212" s="118" t="s">
        <v>73</v>
      </c>
      <c r="C1212" s="118" t="s">
        <v>595</v>
      </c>
      <c r="D1212" s="119">
        <v>44602</v>
      </c>
      <c r="E1212" s="118" t="s">
        <v>338</v>
      </c>
      <c r="F1212" s="123">
        <v>2078.1030000000001</v>
      </c>
      <c r="G1212" s="123">
        <v>635.505504587156</v>
      </c>
      <c r="H1212" s="118" t="s">
        <v>339</v>
      </c>
      <c r="I1212" s="119"/>
      <c r="J1212" s="119">
        <f t="shared" si="19"/>
        <v>44592</v>
      </c>
      <c r="K121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12" s="118" t="s">
        <v>321</v>
      </c>
      <c r="M1212" s="118" t="s">
        <v>1122</v>
      </c>
      <c r="N1212" s="118" t="s">
        <v>4</v>
      </c>
      <c r="O1212" s="118"/>
    </row>
    <row r="1213" spans="2:15" x14ac:dyDescent="0.25">
      <c r="B1213" s="118" t="s">
        <v>73</v>
      </c>
      <c r="C1213" s="118" t="s">
        <v>1062</v>
      </c>
      <c r="D1213" s="119">
        <v>44602</v>
      </c>
      <c r="E1213" s="118" t="s">
        <v>338</v>
      </c>
      <c r="F1213" s="123">
        <v>725.90499999999997</v>
      </c>
      <c r="G1213" s="123">
        <v>221.98929663608561</v>
      </c>
      <c r="H1213" s="118" t="s">
        <v>339</v>
      </c>
      <c r="I1213" s="119"/>
      <c r="J1213" s="119">
        <f t="shared" si="19"/>
        <v>44592</v>
      </c>
      <c r="K121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13" s="118" t="s">
        <v>321</v>
      </c>
      <c r="M1213" s="118" t="s">
        <v>1122</v>
      </c>
      <c r="N1213" s="118" t="s">
        <v>4</v>
      </c>
      <c r="O1213" s="118"/>
    </row>
    <row r="1214" spans="2:15" x14ac:dyDescent="0.25">
      <c r="B1214" s="118" t="s">
        <v>73</v>
      </c>
      <c r="C1214" s="118" t="s">
        <v>559</v>
      </c>
      <c r="D1214" s="119">
        <v>44602</v>
      </c>
      <c r="E1214" s="118" t="s">
        <v>338</v>
      </c>
      <c r="F1214" s="123">
        <v>1973.2049999999999</v>
      </c>
      <c r="G1214" s="123">
        <v>603.42660550458709</v>
      </c>
      <c r="H1214" s="118" t="s">
        <v>339</v>
      </c>
      <c r="I1214" s="119"/>
      <c r="J1214" s="119">
        <f t="shared" si="19"/>
        <v>44592</v>
      </c>
      <c r="K121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14" s="118" t="s">
        <v>321</v>
      </c>
      <c r="M1214" s="118" t="s">
        <v>1122</v>
      </c>
      <c r="N1214" s="118" t="s">
        <v>4</v>
      </c>
      <c r="O1214" s="118"/>
    </row>
    <row r="1215" spans="2:15" x14ac:dyDescent="0.25">
      <c r="B1215" s="118" t="s">
        <v>73</v>
      </c>
      <c r="C1215" s="118" t="s">
        <v>585</v>
      </c>
      <c r="D1215" s="119">
        <v>44602</v>
      </c>
      <c r="E1215" s="118" t="s">
        <v>338</v>
      </c>
      <c r="F1215" s="123">
        <v>761.9</v>
      </c>
      <c r="G1215" s="123">
        <v>232.99694189602445</v>
      </c>
      <c r="H1215" s="118" t="s">
        <v>339</v>
      </c>
      <c r="I1215" s="119"/>
      <c r="J1215" s="119">
        <f t="shared" si="19"/>
        <v>44592</v>
      </c>
      <c r="K121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15" s="118" t="s">
        <v>321</v>
      </c>
      <c r="M1215" s="118" t="s">
        <v>1122</v>
      </c>
      <c r="N1215" s="118" t="s">
        <v>4</v>
      </c>
      <c r="O1215" s="118"/>
    </row>
    <row r="1216" spans="2:15" x14ac:dyDescent="0.25">
      <c r="B1216" s="118" t="s">
        <v>73</v>
      </c>
      <c r="C1216" s="118" t="s">
        <v>1059</v>
      </c>
      <c r="D1216" s="119">
        <v>44602</v>
      </c>
      <c r="E1216" s="118" t="s">
        <v>338</v>
      </c>
      <c r="F1216" s="123">
        <v>350</v>
      </c>
      <c r="G1216" s="123">
        <v>107.03363914373088</v>
      </c>
      <c r="H1216" s="118" t="s">
        <v>339</v>
      </c>
      <c r="I1216" s="119"/>
      <c r="J1216" s="119">
        <f t="shared" si="19"/>
        <v>44592</v>
      </c>
      <c r="K121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16" s="118" t="s">
        <v>321</v>
      </c>
      <c r="M1216" s="118" t="s">
        <v>1122</v>
      </c>
      <c r="N1216" s="118" t="s">
        <v>4</v>
      </c>
      <c r="O1216" s="118"/>
    </row>
    <row r="1217" spans="2:15" x14ac:dyDescent="0.25">
      <c r="B1217" s="118" t="s">
        <v>73</v>
      </c>
      <c r="C1217" s="118" t="s">
        <v>1063</v>
      </c>
      <c r="D1217" s="119">
        <v>44602</v>
      </c>
      <c r="E1217" s="118" t="s">
        <v>338</v>
      </c>
      <c r="F1217" s="123">
        <v>1391.115</v>
      </c>
      <c r="G1217" s="123">
        <v>425.41743119266056</v>
      </c>
      <c r="H1217" s="118" t="s">
        <v>339</v>
      </c>
      <c r="I1217" s="119"/>
      <c r="J1217" s="119">
        <f t="shared" si="19"/>
        <v>44592</v>
      </c>
      <c r="K121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17" s="118" t="s">
        <v>321</v>
      </c>
      <c r="M1217" s="118" t="s">
        <v>1122</v>
      </c>
      <c r="N1217" s="118" t="s">
        <v>4</v>
      </c>
      <c r="O1217" s="118"/>
    </row>
    <row r="1218" spans="2:15" x14ac:dyDescent="0.25">
      <c r="B1218" s="118" t="s">
        <v>73</v>
      </c>
      <c r="C1218" s="118" t="s">
        <v>1059</v>
      </c>
      <c r="D1218" s="119">
        <v>44602</v>
      </c>
      <c r="E1218" s="118" t="s">
        <v>338</v>
      </c>
      <c r="F1218" s="123">
        <v>700</v>
      </c>
      <c r="G1218" s="123">
        <v>214.06727828746176</v>
      </c>
      <c r="H1218" s="118" t="s">
        <v>339</v>
      </c>
      <c r="I1218" s="119"/>
      <c r="J1218" s="119">
        <f t="shared" si="19"/>
        <v>44592</v>
      </c>
      <c r="K121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18" s="118" t="s">
        <v>321</v>
      </c>
      <c r="M1218" s="118" t="s">
        <v>1122</v>
      </c>
      <c r="N1218" s="118" t="s">
        <v>4</v>
      </c>
      <c r="O1218" s="118"/>
    </row>
    <row r="1219" spans="2:15" x14ac:dyDescent="0.25">
      <c r="B1219" s="118" t="s">
        <v>73</v>
      </c>
      <c r="C1219" s="118" t="s">
        <v>612</v>
      </c>
      <c r="D1219" s="119">
        <v>44602</v>
      </c>
      <c r="E1219" s="118" t="s">
        <v>338</v>
      </c>
      <c r="F1219" s="123">
        <v>396.79899999999998</v>
      </c>
      <c r="G1219" s="123">
        <v>121.34525993883791</v>
      </c>
      <c r="H1219" s="118" t="s">
        <v>339</v>
      </c>
      <c r="I1219" s="119"/>
      <c r="J1219" s="119">
        <f t="shared" si="19"/>
        <v>44592</v>
      </c>
      <c r="K121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19" s="118" t="s">
        <v>321</v>
      </c>
      <c r="M1219" s="118" t="s">
        <v>1122</v>
      </c>
      <c r="N1219" s="118" t="s">
        <v>4</v>
      </c>
      <c r="O1219" s="118"/>
    </row>
    <row r="1220" spans="2:15" x14ac:dyDescent="0.25">
      <c r="B1220" s="118" t="s">
        <v>73</v>
      </c>
      <c r="C1220" s="118" t="s">
        <v>340</v>
      </c>
      <c r="D1220" s="119">
        <v>44602</v>
      </c>
      <c r="E1220" s="118" t="s">
        <v>338</v>
      </c>
      <c r="F1220" s="123">
        <v>4000</v>
      </c>
      <c r="G1220" s="123">
        <v>1223.2415902140672</v>
      </c>
      <c r="H1220" s="118" t="s">
        <v>339</v>
      </c>
      <c r="I1220" s="119"/>
      <c r="J1220" s="119">
        <f t="shared" si="19"/>
        <v>44592</v>
      </c>
      <c r="K122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20" s="118" t="s">
        <v>321</v>
      </c>
      <c r="M1220" s="118" t="s">
        <v>1122</v>
      </c>
      <c r="N1220" s="118" t="s">
        <v>4</v>
      </c>
      <c r="O1220" s="118"/>
    </row>
    <row r="1221" spans="2:15" x14ac:dyDescent="0.25">
      <c r="B1221" s="118" t="s">
        <v>73</v>
      </c>
      <c r="C1221" s="118" t="s">
        <v>492</v>
      </c>
      <c r="D1221" s="119">
        <v>44603</v>
      </c>
      <c r="E1221" s="118" t="s">
        <v>338</v>
      </c>
      <c r="F1221" s="123">
        <v>1250</v>
      </c>
      <c r="G1221" s="123">
        <v>382.26299694189601</v>
      </c>
      <c r="H1221" s="118" t="s">
        <v>339</v>
      </c>
      <c r="I1221" s="119"/>
      <c r="J1221" s="119">
        <f t="shared" si="19"/>
        <v>44592</v>
      </c>
      <c r="K122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21" s="118" t="s">
        <v>321</v>
      </c>
      <c r="M1221" s="118" t="s">
        <v>1122</v>
      </c>
      <c r="N1221" s="118" t="s">
        <v>4</v>
      </c>
      <c r="O1221" s="118"/>
    </row>
    <row r="1222" spans="2:15" x14ac:dyDescent="0.25">
      <c r="B1222" s="118" t="s">
        <v>73</v>
      </c>
      <c r="C1222" s="118" t="s">
        <v>852</v>
      </c>
      <c r="D1222" s="119">
        <v>44603</v>
      </c>
      <c r="E1222" s="118" t="s">
        <v>338</v>
      </c>
      <c r="F1222" s="123">
        <v>999.77599999999995</v>
      </c>
      <c r="G1222" s="123">
        <v>305.74189602446484</v>
      </c>
      <c r="H1222" s="118" t="s">
        <v>339</v>
      </c>
      <c r="I1222" s="119"/>
      <c r="J1222" s="119">
        <f t="shared" si="19"/>
        <v>44592</v>
      </c>
      <c r="K122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22" s="118" t="s">
        <v>321</v>
      </c>
      <c r="M1222" s="118" t="s">
        <v>1122</v>
      </c>
      <c r="N1222" s="118" t="s">
        <v>4</v>
      </c>
      <c r="O1222" s="118"/>
    </row>
    <row r="1223" spans="2:15" x14ac:dyDescent="0.25">
      <c r="B1223" s="118" t="s">
        <v>73</v>
      </c>
      <c r="C1223" s="118" t="s">
        <v>396</v>
      </c>
      <c r="D1223" s="119">
        <v>44603</v>
      </c>
      <c r="E1223" s="118" t="s">
        <v>338</v>
      </c>
      <c r="F1223" s="123">
        <v>2649</v>
      </c>
      <c r="G1223" s="123">
        <v>810.09174311926608</v>
      </c>
      <c r="H1223" s="118" t="s">
        <v>339</v>
      </c>
      <c r="I1223" s="119"/>
      <c r="J1223" s="119">
        <f t="shared" si="19"/>
        <v>44592</v>
      </c>
      <c r="K122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23" s="118" t="s">
        <v>321</v>
      </c>
      <c r="M1223" s="118" t="s">
        <v>1122</v>
      </c>
      <c r="N1223" s="118" t="s">
        <v>4</v>
      </c>
      <c r="O1223" s="118"/>
    </row>
    <row r="1224" spans="2:15" x14ac:dyDescent="0.25">
      <c r="B1224" s="118" t="s">
        <v>73</v>
      </c>
      <c r="C1224" s="118" t="s">
        <v>396</v>
      </c>
      <c r="D1224" s="119">
        <v>44603</v>
      </c>
      <c r="E1224" s="118" t="s">
        <v>338</v>
      </c>
      <c r="F1224" s="123">
        <v>1848</v>
      </c>
      <c r="G1224" s="123">
        <v>565.13761467889913</v>
      </c>
      <c r="H1224" s="118" t="s">
        <v>339</v>
      </c>
      <c r="I1224" s="119"/>
      <c r="J1224" s="119">
        <f t="shared" si="19"/>
        <v>44592</v>
      </c>
      <c r="K122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24" s="118" t="s">
        <v>321</v>
      </c>
      <c r="M1224" s="118" t="s">
        <v>1122</v>
      </c>
      <c r="N1224" s="118" t="s">
        <v>4</v>
      </c>
      <c r="O1224" s="118"/>
    </row>
    <row r="1225" spans="2:15" x14ac:dyDescent="0.25">
      <c r="B1225" s="118" t="s">
        <v>73</v>
      </c>
      <c r="C1225" s="118" t="s">
        <v>947</v>
      </c>
      <c r="D1225" s="119">
        <v>44603</v>
      </c>
      <c r="E1225" s="118" t="s">
        <v>338</v>
      </c>
      <c r="F1225" s="123">
        <v>1685</v>
      </c>
      <c r="G1225" s="123">
        <v>515.29051987767582</v>
      </c>
      <c r="H1225" s="118" t="s">
        <v>339</v>
      </c>
      <c r="I1225" s="119"/>
      <c r="J1225" s="119">
        <f t="shared" si="19"/>
        <v>44592</v>
      </c>
      <c r="K122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25" s="118" t="s">
        <v>321</v>
      </c>
      <c r="M1225" s="118" t="s">
        <v>1122</v>
      </c>
      <c r="N1225" s="118" t="s">
        <v>4</v>
      </c>
      <c r="O1225" s="118"/>
    </row>
    <row r="1226" spans="2:15" x14ac:dyDescent="0.25">
      <c r="B1226" s="118" t="s">
        <v>73</v>
      </c>
      <c r="C1226" s="118" t="s">
        <v>753</v>
      </c>
      <c r="D1226" s="119">
        <v>44603</v>
      </c>
      <c r="E1226" s="118" t="s">
        <v>338</v>
      </c>
      <c r="F1226" s="123">
        <v>6966</v>
      </c>
      <c r="G1226" s="123">
        <v>2130.2752293577983</v>
      </c>
      <c r="H1226" s="118" t="s">
        <v>339</v>
      </c>
      <c r="I1226" s="119"/>
      <c r="J1226" s="119">
        <f t="shared" si="19"/>
        <v>44592</v>
      </c>
      <c r="K122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26" s="118" t="s">
        <v>321</v>
      </c>
      <c r="M1226" s="118" t="s">
        <v>1122</v>
      </c>
      <c r="N1226" s="118" t="s">
        <v>4</v>
      </c>
      <c r="O1226" s="118"/>
    </row>
    <row r="1227" spans="2:15" x14ac:dyDescent="0.25">
      <c r="B1227" s="118" t="s">
        <v>73</v>
      </c>
      <c r="C1227" s="118" t="s">
        <v>347</v>
      </c>
      <c r="D1227" s="119">
        <v>44603</v>
      </c>
      <c r="E1227" s="118" t="s">
        <v>338</v>
      </c>
      <c r="F1227" s="123">
        <v>507.41300000000001</v>
      </c>
      <c r="G1227" s="123">
        <v>155.17217125382263</v>
      </c>
      <c r="H1227" s="118" t="s">
        <v>339</v>
      </c>
      <c r="I1227" s="119"/>
      <c r="J1227" s="119">
        <f t="shared" si="19"/>
        <v>44592</v>
      </c>
      <c r="K122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27" s="118" t="s">
        <v>321</v>
      </c>
      <c r="M1227" s="118" t="s">
        <v>1122</v>
      </c>
      <c r="N1227" s="118" t="s">
        <v>4</v>
      </c>
      <c r="O1227" s="118"/>
    </row>
    <row r="1228" spans="2:15" x14ac:dyDescent="0.25">
      <c r="B1228" s="118" t="s">
        <v>73</v>
      </c>
      <c r="C1228" s="118" t="s">
        <v>857</v>
      </c>
      <c r="D1228" s="119">
        <v>44604</v>
      </c>
      <c r="E1228" s="118" t="s">
        <v>338</v>
      </c>
      <c r="F1228" s="123">
        <v>2613.0419999999999</v>
      </c>
      <c r="G1228" s="123">
        <v>799.09541284403667</v>
      </c>
      <c r="H1228" s="118" t="s">
        <v>339</v>
      </c>
      <c r="I1228" s="119"/>
      <c r="J1228" s="119">
        <f t="shared" ref="J1228:J1291" si="20">$J$1</f>
        <v>44592</v>
      </c>
      <c r="K122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28" s="118" t="s">
        <v>321</v>
      </c>
      <c r="M1228" s="118" t="s">
        <v>1122</v>
      </c>
      <c r="N1228" s="118" t="s">
        <v>4</v>
      </c>
      <c r="O1228" s="118"/>
    </row>
    <row r="1229" spans="2:15" x14ac:dyDescent="0.25">
      <c r="B1229" s="118" t="s">
        <v>73</v>
      </c>
      <c r="C1229" s="118" t="s">
        <v>845</v>
      </c>
      <c r="D1229" s="119">
        <v>44604</v>
      </c>
      <c r="E1229" s="118" t="s">
        <v>338</v>
      </c>
      <c r="F1229" s="123">
        <v>1596.2760000000001</v>
      </c>
      <c r="G1229" s="123">
        <v>488.15779816513765</v>
      </c>
      <c r="H1229" s="118" t="s">
        <v>339</v>
      </c>
      <c r="I1229" s="119"/>
      <c r="J1229" s="119">
        <f t="shared" si="20"/>
        <v>44592</v>
      </c>
      <c r="K122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29" s="118" t="s">
        <v>321</v>
      </c>
      <c r="M1229" s="118" t="s">
        <v>1122</v>
      </c>
      <c r="N1229" s="118" t="s">
        <v>4</v>
      </c>
      <c r="O1229" s="118"/>
    </row>
    <row r="1230" spans="2:15" x14ac:dyDescent="0.25">
      <c r="B1230" s="118" t="s">
        <v>73</v>
      </c>
      <c r="C1230" s="118" t="s">
        <v>867</v>
      </c>
      <c r="D1230" s="119">
        <v>44604</v>
      </c>
      <c r="E1230" s="118" t="s">
        <v>338</v>
      </c>
      <c r="F1230" s="123">
        <v>900</v>
      </c>
      <c r="G1230" s="123">
        <v>275.22935779816515</v>
      </c>
      <c r="H1230" s="118" t="s">
        <v>339</v>
      </c>
      <c r="I1230" s="119"/>
      <c r="J1230" s="119">
        <f t="shared" si="20"/>
        <v>44592</v>
      </c>
      <c r="K123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30" s="118" t="s">
        <v>321</v>
      </c>
      <c r="M1230" s="118" t="s">
        <v>1122</v>
      </c>
      <c r="N1230" s="118" t="s">
        <v>4</v>
      </c>
      <c r="O1230" s="118"/>
    </row>
    <row r="1231" spans="2:15" x14ac:dyDescent="0.25">
      <c r="B1231" s="118" t="s">
        <v>73</v>
      </c>
      <c r="C1231" s="118" t="s">
        <v>808</v>
      </c>
      <c r="D1231" s="119">
        <v>44604</v>
      </c>
      <c r="E1231" s="118" t="s">
        <v>338</v>
      </c>
      <c r="F1231" s="123">
        <v>1500</v>
      </c>
      <c r="G1231" s="123">
        <v>458.71559633027522</v>
      </c>
      <c r="H1231" s="118" t="s">
        <v>339</v>
      </c>
      <c r="I1231" s="119"/>
      <c r="J1231" s="119">
        <f t="shared" si="20"/>
        <v>44592</v>
      </c>
      <c r="K123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31" s="118" t="s">
        <v>321</v>
      </c>
      <c r="M1231" s="118" t="s">
        <v>1122</v>
      </c>
      <c r="N1231" s="118" t="s">
        <v>4</v>
      </c>
      <c r="O1231" s="118"/>
    </row>
    <row r="1232" spans="2:15" x14ac:dyDescent="0.25">
      <c r="B1232" s="118" t="s">
        <v>73</v>
      </c>
      <c r="C1232" s="118" t="s">
        <v>771</v>
      </c>
      <c r="D1232" s="119">
        <v>44604</v>
      </c>
      <c r="E1232" s="118" t="s">
        <v>338</v>
      </c>
      <c r="F1232" s="123">
        <v>943</v>
      </c>
      <c r="G1232" s="123">
        <v>288.37920489296636</v>
      </c>
      <c r="H1232" s="118" t="s">
        <v>339</v>
      </c>
      <c r="I1232" s="119"/>
      <c r="J1232" s="119">
        <f t="shared" si="20"/>
        <v>44592</v>
      </c>
      <c r="K123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32" s="118" t="s">
        <v>321</v>
      </c>
      <c r="M1232" s="118" t="s">
        <v>1122</v>
      </c>
      <c r="N1232" s="118" t="s">
        <v>4</v>
      </c>
      <c r="O1232" s="118"/>
    </row>
    <row r="1233" spans="2:15" x14ac:dyDescent="0.25">
      <c r="B1233" s="118" t="s">
        <v>73</v>
      </c>
      <c r="C1233" s="118" t="s">
        <v>728</v>
      </c>
      <c r="D1233" s="119">
        <v>44604</v>
      </c>
      <c r="E1233" s="118" t="s">
        <v>338</v>
      </c>
      <c r="F1233" s="123">
        <v>700</v>
      </c>
      <c r="G1233" s="123">
        <v>214.06727828746176</v>
      </c>
      <c r="H1233" s="118" t="s">
        <v>339</v>
      </c>
      <c r="I1233" s="119"/>
      <c r="J1233" s="119">
        <f t="shared" si="20"/>
        <v>44592</v>
      </c>
      <c r="K123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33" s="118" t="s">
        <v>321</v>
      </c>
      <c r="M1233" s="118" t="s">
        <v>1122</v>
      </c>
      <c r="N1233" s="118" t="s">
        <v>4</v>
      </c>
      <c r="O1233" s="118"/>
    </row>
    <row r="1234" spans="2:15" x14ac:dyDescent="0.25">
      <c r="B1234" s="118" t="s">
        <v>73</v>
      </c>
      <c r="C1234" s="118" t="s">
        <v>479</v>
      </c>
      <c r="D1234" s="119">
        <v>44604</v>
      </c>
      <c r="E1234" s="118" t="s">
        <v>338</v>
      </c>
      <c r="F1234" s="123">
        <v>932</v>
      </c>
      <c r="G1234" s="123">
        <v>285.01529051987768</v>
      </c>
      <c r="H1234" s="118" t="s">
        <v>339</v>
      </c>
      <c r="I1234" s="119"/>
      <c r="J1234" s="119">
        <f t="shared" si="20"/>
        <v>44592</v>
      </c>
      <c r="K123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34" s="118" t="s">
        <v>321</v>
      </c>
      <c r="M1234" s="118" t="s">
        <v>1122</v>
      </c>
      <c r="N1234" s="118" t="s">
        <v>4</v>
      </c>
      <c r="O1234" s="118"/>
    </row>
    <row r="1235" spans="2:15" x14ac:dyDescent="0.25">
      <c r="B1235" s="118" t="s">
        <v>73</v>
      </c>
      <c r="C1235" s="118" t="s">
        <v>604</v>
      </c>
      <c r="D1235" s="119">
        <v>44604</v>
      </c>
      <c r="E1235" s="118" t="s">
        <v>338</v>
      </c>
      <c r="F1235" s="123">
        <v>1212.9659999999999</v>
      </c>
      <c r="G1235" s="123">
        <v>370.93761467889902</v>
      </c>
      <c r="H1235" s="118" t="s">
        <v>339</v>
      </c>
      <c r="I1235" s="119"/>
      <c r="J1235" s="119">
        <f t="shared" si="20"/>
        <v>44592</v>
      </c>
      <c r="K123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35" s="118" t="s">
        <v>321</v>
      </c>
      <c r="M1235" s="118" t="s">
        <v>1122</v>
      </c>
      <c r="N1235" s="118" t="s">
        <v>4</v>
      </c>
      <c r="O1235" s="118"/>
    </row>
    <row r="1236" spans="2:15" x14ac:dyDescent="0.25">
      <c r="B1236" s="118" t="s">
        <v>73</v>
      </c>
      <c r="C1236" s="118" t="s">
        <v>558</v>
      </c>
      <c r="D1236" s="119">
        <v>44604</v>
      </c>
      <c r="E1236" s="118" t="s">
        <v>338</v>
      </c>
      <c r="F1236" s="123">
        <v>1357.7339999999999</v>
      </c>
      <c r="G1236" s="123">
        <v>415.20917431192657</v>
      </c>
      <c r="H1236" s="118" t="s">
        <v>339</v>
      </c>
      <c r="I1236" s="119"/>
      <c r="J1236" s="119">
        <f t="shared" si="20"/>
        <v>44592</v>
      </c>
      <c r="K123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36" s="118" t="s">
        <v>321</v>
      </c>
      <c r="M1236" s="118" t="s">
        <v>1122</v>
      </c>
      <c r="N1236" s="118" t="s">
        <v>4</v>
      </c>
      <c r="O1236" s="118"/>
    </row>
    <row r="1237" spans="2:15" x14ac:dyDescent="0.25">
      <c r="B1237" s="118" t="s">
        <v>73</v>
      </c>
      <c r="C1237" s="118" t="s">
        <v>728</v>
      </c>
      <c r="D1237" s="119">
        <v>44605</v>
      </c>
      <c r="E1237" s="118" t="s">
        <v>338</v>
      </c>
      <c r="F1237" s="123">
        <v>974.81600000000003</v>
      </c>
      <c r="G1237" s="123">
        <v>298.10886850152906</v>
      </c>
      <c r="H1237" s="118" t="s">
        <v>339</v>
      </c>
      <c r="I1237" s="119"/>
      <c r="J1237" s="119">
        <f t="shared" si="20"/>
        <v>44592</v>
      </c>
      <c r="K123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37" s="118" t="s">
        <v>321</v>
      </c>
      <c r="M1237" s="118" t="s">
        <v>1122</v>
      </c>
      <c r="N1237" s="118" t="s">
        <v>4</v>
      </c>
      <c r="O1237" s="118"/>
    </row>
    <row r="1238" spans="2:15" x14ac:dyDescent="0.25">
      <c r="B1238" s="118" t="s">
        <v>73</v>
      </c>
      <c r="C1238" s="118" t="s">
        <v>528</v>
      </c>
      <c r="D1238" s="119">
        <v>44605</v>
      </c>
      <c r="E1238" s="118" t="s">
        <v>338</v>
      </c>
      <c r="F1238" s="123">
        <v>900</v>
      </c>
      <c r="G1238" s="123">
        <v>275.22935779816515</v>
      </c>
      <c r="H1238" s="118" t="s">
        <v>339</v>
      </c>
      <c r="I1238" s="119"/>
      <c r="J1238" s="119">
        <f t="shared" si="20"/>
        <v>44592</v>
      </c>
      <c r="K123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L1238" s="118" t="s">
        <v>321</v>
      </c>
      <c r="M1238" s="118" t="s">
        <v>1122</v>
      </c>
      <c r="N1238" s="118" t="s">
        <v>4</v>
      </c>
      <c r="O1238" s="118"/>
    </row>
    <row r="1239" spans="2:15" x14ac:dyDescent="0.25">
      <c r="B1239" s="118" t="s">
        <v>73</v>
      </c>
      <c r="C1239" s="118" t="s">
        <v>1042</v>
      </c>
      <c r="D1239" s="119">
        <v>44606</v>
      </c>
      <c r="E1239" s="118" t="s">
        <v>338</v>
      </c>
      <c r="F1239" s="123">
        <v>445.7</v>
      </c>
      <c r="G1239" s="123">
        <v>136.29969418960243</v>
      </c>
      <c r="H1239" s="118" t="s">
        <v>339</v>
      </c>
      <c r="I1239" s="119"/>
      <c r="J1239" s="119">
        <f t="shared" si="20"/>
        <v>44592</v>
      </c>
      <c r="K123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39" s="118" t="s">
        <v>321</v>
      </c>
      <c r="M1239" s="118" t="s">
        <v>1122</v>
      </c>
      <c r="N1239" s="118" t="s">
        <v>4</v>
      </c>
      <c r="O1239" s="118"/>
    </row>
    <row r="1240" spans="2:15" x14ac:dyDescent="0.25">
      <c r="B1240" s="118" t="s">
        <v>73</v>
      </c>
      <c r="C1240" s="118" t="s">
        <v>753</v>
      </c>
      <c r="D1240" s="119">
        <v>44606</v>
      </c>
      <c r="E1240" s="118" t="s">
        <v>338</v>
      </c>
      <c r="F1240" s="123">
        <v>6966</v>
      </c>
      <c r="G1240" s="123">
        <v>2130.2752293577983</v>
      </c>
      <c r="H1240" s="118" t="s">
        <v>339</v>
      </c>
      <c r="I1240" s="119"/>
      <c r="J1240" s="119">
        <f t="shared" si="20"/>
        <v>44592</v>
      </c>
      <c r="K124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40" s="118" t="s">
        <v>321</v>
      </c>
      <c r="M1240" s="118" t="s">
        <v>1122</v>
      </c>
      <c r="N1240" s="118" t="s">
        <v>4</v>
      </c>
      <c r="O1240" s="118"/>
    </row>
    <row r="1241" spans="2:15" x14ac:dyDescent="0.25">
      <c r="B1241" s="118" t="s">
        <v>73</v>
      </c>
      <c r="C1241" s="118" t="s">
        <v>461</v>
      </c>
      <c r="D1241" s="119">
        <v>44606</v>
      </c>
      <c r="E1241" s="118" t="s">
        <v>338</v>
      </c>
      <c r="F1241" s="123">
        <v>825</v>
      </c>
      <c r="G1241" s="123">
        <v>252.29357798165137</v>
      </c>
      <c r="H1241" s="118" t="s">
        <v>339</v>
      </c>
      <c r="I1241" s="119"/>
      <c r="J1241" s="119">
        <f t="shared" si="20"/>
        <v>44592</v>
      </c>
      <c r="K124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41" s="118" t="s">
        <v>321</v>
      </c>
      <c r="M1241" s="118" t="s">
        <v>1122</v>
      </c>
      <c r="N1241" s="118" t="s">
        <v>4</v>
      </c>
      <c r="O1241" s="118"/>
    </row>
    <row r="1242" spans="2:15" x14ac:dyDescent="0.25">
      <c r="B1242" s="118" t="s">
        <v>73</v>
      </c>
      <c r="C1242" s="118" t="s">
        <v>1064</v>
      </c>
      <c r="D1242" s="119">
        <v>44606</v>
      </c>
      <c r="E1242" s="118" t="s">
        <v>338</v>
      </c>
      <c r="F1242" s="123">
        <v>3514.3069999999998</v>
      </c>
      <c r="G1242" s="123">
        <v>1074.7116207951069</v>
      </c>
      <c r="H1242" s="118" t="s">
        <v>339</v>
      </c>
      <c r="I1242" s="119"/>
      <c r="J1242" s="119">
        <f t="shared" si="20"/>
        <v>44592</v>
      </c>
      <c r="K124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42" s="118" t="s">
        <v>321</v>
      </c>
      <c r="M1242" s="118" t="s">
        <v>1122</v>
      </c>
      <c r="N1242" s="118" t="s">
        <v>4</v>
      </c>
      <c r="O1242" s="118"/>
    </row>
    <row r="1243" spans="2:15" x14ac:dyDescent="0.25">
      <c r="B1243" s="118" t="s">
        <v>73</v>
      </c>
      <c r="C1243" s="118" t="s">
        <v>873</v>
      </c>
      <c r="D1243" s="119">
        <v>44607</v>
      </c>
      <c r="E1243" s="118" t="s">
        <v>338</v>
      </c>
      <c r="F1243" s="123">
        <v>1574.4449999999999</v>
      </c>
      <c r="G1243" s="123">
        <v>481.48165137614677</v>
      </c>
      <c r="H1243" s="118" t="s">
        <v>339</v>
      </c>
      <c r="I1243" s="119"/>
      <c r="J1243" s="119">
        <f t="shared" si="20"/>
        <v>44592</v>
      </c>
      <c r="K124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43" s="118" t="s">
        <v>321</v>
      </c>
      <c r="M1243" s="118" t="s">
        <v>1122</v>
      </c>
      <c r="N1243" s="118" t="s">
        <v>4</v>
      </c>
      <c r="O1243" s="118"/>
    </row>
    <row r="1244" spans="2:15" x14ac:dyDescent="0.25">
      <c r="B1244" s="118" t="s">
        <v>73</v>
      </c>
      <c r="C1244" s="118" t="s">
        <v>877</v>
      </c>
      <c r="D1244" s="119">
        <v>44607</v>
      </c>
      <c r="E1244" s="118" t="s">
        <v>338</v>
      </c>
      <c r="F1244" s="123">
        <v>600</v>
      </c>
      <c r="G1244" s="123">
        <v>183.48623853211009</v>
      </c>
      <c r="H1244" s="118" t="s">
        <v>339</v>
      </c>
      <c r="I1244" s="119"/>
      <c r="J1244" s="119">
        <f t="shared" si="20"/>
        <v>44592</v>
      </c>
      <c r="K124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44" s="118" t="s">
        <v>321</v>
      </c>
      <c r="M1244" s="118" t="s">
        <v>1122</v>
      </c>
      <c r="N1244" s="118" t="s">
        <v>4</v>
      </c>
      <c r="O1244" s="118"/>
    </row>
    <row r="1245" spans="2:15" x14ac:dyDescent="0.25">
      <c r="B1245" s="118" t="s">
        <v>73</v>
      </c>
      <c r="C1245" s="118" t="s">
        <v>873</v>
      </c>
      <c r="D1245" s="119">
        <v>44607</v>
      </c>
      <c r="E1245" s="118" t="s">
        <v>338</v>
      </c>
      <c r="F1245" s="123">
        <v>623.68799999999999</v>
      </c>
      <c r="G1245" s="123">
        <v>190.7302752293578</v>
      </c>
      <c r="H1245" s="118" t="s">
        <v>339</v>
      </c>
      <c r="I1245" s="119"/>
      <c r="J1245" s="119">
        <f t="shared" si="20"/>
        <v>44592</v>
      </c>
      <c r="K124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45" s="118" t="s">
        <v>321</v>
      </c>
      <c r="M1245" s="118" t="s">
        <v>1122</v>
      </c>
      <c r="N1245" s="118" t="s">
        <v>4</v>
      </c>
      <c r="O1245" s="118"/>
    </row>
    <row r="1246" spans="2:15" x14ac:dyDescent="0.25">
      <c r="B1246" s="118" t="s">
        <v>73</v>
      </c>
      <c r="C1246" s="118" t="s">
        <v>497</v>
      </c>
      <c r="D1246" s="119">
        <v>44607</v>
      </c>
      <c r="E1246" s="118" t="s">
        <v>338</v>
      </c>
      <c r="F1246" s="123">
        <v>2643.683</v>
      </c>
      <c r="G1246" s="123">
        <v>808.46574923547405</v>
      </c>
      <c r="H1246" s="118" t="s">
        <v>339</v>
      </c>
      <c r="I1246" s="119"/>
      <c r="J1246" s="119">
        <f t="shared" si="20"/>
        <v>44592</v>
      </c>
      <c r="K124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46" s="118" t="s">
        <v>321</v>
      </c>
      <c r="M1246" s="118" t="s">
        <v>1122</v>
      </c>
      <c r="N1246" s="118" t="s">
        <v>4</v>
      </c>
      <c r="O1246" s="118"/>
    </row>
    <row r="1247" spans="2:15" x14ac:dyDescent="0.25">
      <c r="B1247" s="118" t="s">
        <v>73</v>
      </c>
      <c r="C1247" s="118" t="s">
        <v>395</v>
      </c>
      <c r="D1247" s="119">
        <v>44607</v>
      </c>
      <c r="E1247" s="118" t="s">
        <v>338</v>
      </c>
      <c r="F1247" s="123">
        <v>4929.4620000000004</v>
      </c>
      <c r="G1247" s="123">
        <v>1507.4807339449542</v>
      </c>
      <c r="H1247" s="118" t="s">
        <v>339</v>
      </c>
      <c r="I1247" s="119"/>
      <c r="J1247" s="119">
        <f t="shared" si="20"/>
        <v>44592</v>
      </c>
      <c r="K124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47" s="118" t="s">
        <v>321</v>
      </c>
      <c r="M1247" s="118" t="s">
        <v>1122</v>
      </c>
      <c r="N1247" s="118" t="s">
        <v>4</v>
      </c>
      <c r="O1247" s="118"/>
    </row>
    <row r="1248" spans="2:15" x14ac:dyDescent="0.25">
      <c r="B1248" s="118" t="s">
        <v>73</v>
      </c>
      <c r="C1248" s="118" t="s">
        <v>395</v>
      </c>
      <c r="D1248" s="119">
        <v>44607</v>
      </c>
      <c r="E1248" s="118" t="s">
        <v>338</v>
      </c>
      <c r="F1248" s="123">
        <v>4911.4690000000001</v>
      </c>
      <c r="G1248" s="123">
        <v>1501.9782874617738</v>
      </c>
      <c r="H1248" s="118" t="s">
        <v>339</v>
      </c>
      <c r="I1248" s="119"/>
      <c r="J1248" s="119">
        <f t="shared" si="20"/>
        <v>44592</v>
      </c>
      <c r="K124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48" s="118" t="s">
        <v>321</v>
      </c>
      <c r="M1248" s="118" t="s">
        <v>1122</v>
      </c>
      <c r="N1248" s="118" t="s">
        <v>4</v>
      </c>
      <c r="O1248" s="118"/>
    </row>
    <row r="1249" spans="2:15" x14ac:dyDescent="0.25">
      <c r="B1249" s="118" t="s">
        <v>73</v>
      </c>
      <c r="C1249" s="118" t="s">
        <v>395</v>
      </c>
      <c r="D1249" s="119">
        <v>44607</v>
      </c>
      <c r="E1249" s="118" t="s">
        <v>338</v>
      </c>
      <c r="F1249" s="123">
        <v>3024.306</v>
      </c>
      <c r="G1249" s="123">
        <v>924.86422018348628</v>
      </c>
      <c r="H1249" s="118" t="s">
        <v>339</v>
      </c>
      <c r="I1249" s="119"/>
      <c r="J1249" s="119">
        <f t="shared" si="20"/>
        <v>44592</v>
      </c>
      <c r="K124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49" s="118" t="s">
        <v>321</v>
      </c>
      <c r="M1249" s="118" t="s">
        <v>1122</v>
      </c>
      <c r="N1249" s="118" t="s">
        <v>4</v>
      </c>
      <c r="O1249" s="118"/>
    </row>
    <row r="1250" spans="2:15" x14ac:dyDescent="0.25">
      <c r="B1250" s="118" t="s">
        <v>73</v>
      </c>
      <c r="C1250" s="118" t="s">
        <v>933</v>
      </c>
      <c r="D1250" s="119">
        <v>44607</v>
      </c>
      <c r="E1250" s="118" t="s">
        <v>338</v>
      </c>
      <c r="F1250" s="123">
        <v>4004.982</v>
      </c>
      <c r="G1250" s="123">
        <v>1224.7651376146789</v>
      </c>
      <c r="H1250" s="118" t="s">
        <v>339</v>
      </c>
      <c r="I1250" s="119"/>
      <c r="J1250" s="119">
        <f t="shared" si="20"/>
        <v>44592</v>
      </c>
      <c r="K125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50" s="118" t="s">
        <v>321</v>
      </c>
      <c r="M1250" s="118" t="s">
        <v>1122</v>
      </c>
      <c r="N1250" s="118" t="s">
        <v>4</v>
      </c>
      <c r="O1250" s="118"/>
    </row>
    <row r="1251" spans="2:15" x14ac:dyDescent="0.25">
      <c r="B1251" s="118" t="s">
        <v>73</v>
      </c>
      <c r="C1251" s="118" t="s">
        <v>980</v>
      </c>
      <c r="D1251" s="119">
        <v>44607</v>
      </c>
      <c r="E1251" s="118" t="s">
        <v>338</v>
      </c>
      <c r="F1251" s="123">
        <v>2534.7930000000001</v>
      </c>
      <c r="G1251" s="123">
        <v>775.16605504587164</v>
      </c>
      <c r="H1251" s="118" t="s">
        <v>339</v>
      </c>
      <c r="I1251" s="119"/>
      <c r="J1251" s="119">
        <f t="shared" si="20"/>
        <v>44592</v>
      </c>
      <c r="K125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51" s="118" t="s">
        <v>321</v>
      </c>
      <c r="M1251" s="118" t="s">
        <v>1122</v>
      </c>
      <c r="N1251" s="118" t="s">
        <v>4</v>
      </c>
      <c r="O1251" s="118"/>
    </row>
    <row r="1252" spans="2:15" x14ac:dyDescent="0.25">
      <c r="B1252" s="118" t="s">
        <v>73</v>
      </c>
      <c r="C1252" s="118" t="s">
        <v>947</v>
      </c>
      <c r="D1252" s="119">
        <v>44607</v>
      </c>
      <c r="E1252" s="118" t="s">
        <v>338</v>
      </c>
      <c r="F1252" s="123">
        <v>1681.8050000000001</v>
      </c>
      <c r="G1252" s="123">
        <v>514.31345565749234</v>
      </c>
      <c r="H1252" s="118" t="s">
        <v>339</v>
      </c>
      <c r="I1252" s="119"/>
      <c r="J1252" s="119">
        <f t="shared" si="20"/>
        <v>44592</v>
      </c>
      <c r="K125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52" s="118" t="s">
        <v>321</v>
      </c>
      <c r="M1252" s="118" t="s">
        <v>1122</v>
      </c>
      <c r="N1252" s="118" t="s">
        <v>4</v>
      </c>
      <c r="O1252" s="118"/>
    </row>
    <row r="1253" spans="2:15" x14ac:dyDescent="0.25">
      <c r="B1253" s="118" t="s">
        <v>73</v>
      </c>
      <c r="C1253" s="118" t="s">
        <v>962</v>
      </c>
      <c r="D1253" s="119">
        <v>44607</v>
      </c>
      <c r="E1253" s="118" t="s">
        <v>338</v>
      </c>
      <c r="F1253" s="123">
        <v>1000</v>
      </c>
      <c r="G1253" s="123">
        <v>305.81039755351679</v>
      </c>
      <c r="H1253" s="118" t="s">
        <v>339</v>
      </c>
      <c r="I1253" s="119"/>
      <c r="J1253" s="119">
        <f t="shared" si="20"/>
        <v>44592</v>
      </c>
      <c r="K125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53" s="118" t="s">
        <v>321</v>
      </c>
      <c r="M1253" s="118" t="s">
        <v>1122</v>
      </c>
      <c r="N1253" s="118" t="s">
        <v>4</v>
      </c>
      <c r="O1253" s="118"/>
    </row>
    <row r="1254" spans="2:15" x14ac:dyDescent="0.25">
      <c r="B1254" s="118" t="s">
        <v>73</v>
      </c>
      <c r="C1254" s="118" t="s">
        <v>1065</v>
      </c>
      <c r="D1254" s="119">
        <v>44607</v>
      </c>
      <c r="E1254" s="118" t="s">
        <v>338</v>
      </c>
      <c r="F1254" s="123">
        <v>2180.904</v>
      </c>
      <c r="G1254" s="123">
        <v>666.94311926605508</v>
      </c>
      <c r="H1254" s="118" t="s">
        <v>339</v>
      </c>
      <c r="I1254" s="119"/>
      <c r="J1254" s="119">
        <f t="shared" si="20"/>
        <v>44592</v>
      </c>
      <c r="K125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54" s="118" t="s">
        <v>321</v>
      </c>
      <c r="M1254" s="118" t="s">
        <v>1122</v>
      </c>
      <c r="N1254" s="118" t="s">
        <v>4</v>
      </c>
      <c r="O1254" s="118"/>
    </row>
    <row r="1255" spans="2:15" x14ac:dyDescent="0.25">
      <c r="B1255" s="118" t="s">
        <v>73</v>
      </c>
      <c r="C1255" s="118" t="s">
        <v>808</v>
      </c>
      <c r="D1255" s="119">
        <v>44607</v>
      </c>
      <c r="E1255" s="118" t="s">
        <v>338</v>
      </c>
      <c r="F1255" s="123">
        <v>1500</v>
      </c>
      <c r="G1255" s="123">
        <v>458.71559633027522</v>
      </c>
      <c r="H1255" s="118" t="s">
        <v>339</v>
      </c>
      <c r="I1255" s="119"/>
      <c r="J1255" s="119">
        <f t="shared" si="20"/>
        <v>44592</v>
      </c>
      <c r="K125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55" s="118" t="s">
        <v>321</v>
      </c>
      <c r="M1255" s="118" t="s">
        <v>1122</v>
      </c>
      <c r="N1255" s="118" t="s">
        <v>4</v>
      </c>
      <c r="O1255" s="118"/>
    </row>
    <row r="1256" spans="2:15" x14ac:dyDescent="0.25">
      <c r="B1256" s="118" t="s">
        <v>73</v>
      </c>
      <c r="C1256" s="118" t="s">
        <v>784</v>
      </c>
      <c r="D1256" s="119">
        <v>44607</v>
      </c>
      <c r="E1256" s="118" t="s">
        <v>338</v>
      </c>
      <c r="F1256" s="123">
        <v>1414.3330000000001</v>
      </c>
      <c r="G1256" s="123">
        <v>432.51773700305813</v>
      </c>
      <c r="H1256" s="118" t="s">
        <v>339</v>
      </c>
      <c r="I1256" s="119"/>
      <c r="J1256" s="119">
        <f t="shared" si="20"/>
        <v>44592</v>
      </c>
      <c r="K125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56" s="118" t="s">
        <v>321</v>
      </c>
      <c r="M1256" s="118" t="s">
        <v>1122</v>
      </c>
      <c r="N1256" s="118" t="s">
        <v>4</v>
      </c>
      <c r="O1256" s="118"/>
    </row>
    <row r="1257" spans="2:15" x14ac:dyDescent="0.25">
      <c r="B1257" s="118" t="s">
        <v>73</v>
      </c>
      <c r="C1257" s="118" t="s">
        <v>378</v>
      </c>
      <c r="D1257" s="119">
        <v>44607</v>
      </c>
      <c r="E1257" s="118" t="s">
        <v>338</v>
      </c>
      <c r="F1257" s="123">
        <v>3722.373</v>
      </c>
      <c r="G1257" s="123">
        <v>1138.3403669724771</v>
      </c>
      <c r="H1257" s="118" t="s">
        <v>339</v>
      </c>
      <c r="I1257" s="119"/>
      <c r="J1257" s="119">
        <f t="shared" si="20"/>
        <v>44592</v>
      </c>
      <c r="K125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57" s="118" t="s">
        <v>321</v>
      </c>
      <c r="M1257" s="118" t="s">
        <v>1122</v>
      </c>
      <c r="N1257" s="118" t="s">
        <v>4</v>
      </c>
      <c r="O1257" s="118"/>
    </row>
    <row r="1258" spans="2:15" x14ac:dyDescent="0.25">
      <c r="B1258" s="118" t="s">
        <v>73</v>
      </c>
      <c r="C1258" s="118" t="s">
        <v>793</v>
      </c>
      <c r="D1258" s="119">
        <v>44607</v>
      </c>
      <c r="E1258" s="118" t="s">
        <v>338</v>
      </c>
      <c r="F1258" s="123">
        <v>963.78700000000003</v>
      </c>
      <c r="G1258" s="123">
        <v>294.73608562691135</v>
      </c>
      <c r="H1258" s="118" t="s">
        <v>339</v>
      </c>
      <c r="I1258" s="119"/>
      <c r="J1258" s="119">
        <f t="shared" si="20"/>
        <v>44592</v>
      </c>
      <c r="K125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58" s="118" t="s">
        <v>321</v>
      </c>
      <c r="M1258" s="118" t="s">
        <v>1122</v>
      </c>
      <c r="N1258" s="118" t="s">
        <v>4</v>
      </c>
      <c r="O1258" s="118"/>
    </row>
    <row r="1259" spans="2:15" x14ac:dyDescent="0.25">
      <c r="B1259" s="118" t="s">
        <v>73</v>
      </c>
      <c r="C1259" s="118" t="s">
        <v>487</v>
      </c>
      <c r="D1259" s="119">
        <v>44607</v>
      </c>
      <c r="E1259" s="118" t="s">
        <v>338</v>
      </c>
      <c r="F1259" s="123">
        <v>20361.548999999999</v>
      </c>
      <c r="G1259" s="123">
        <v>6226.7733944954125</v>
      </c>
      <c r="H1259" s="118" t="s">
        <v>339</v>
      </c>
      <c r="I1259" s="119"/>
      <c r="J1259" s="119">
        <f t="shared" si="20"/>
        <v>44592</v>
      </c>
      <c r="K125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59" s="118" t="s">
        <v>321</v>
      </c>
      <c r="M1259" s="118" t="s">
        <v>1122</v>
      </c>
      <c r="N1259" s="118" t="s">
        <v>4</v>
      </c>
      <c r="O1259" s="118"/>
    </row>
    <row r="1260" spans="2:15" x14ac:dyDescent="0.25">
      <c r="B1260" s="118" t="s">
        <v>73</v>
      </c>
      <c r="C1260" s="118" t="s">
        <v>823</v>
      </c>
      <c r="D1260" s="119">
        <v>44607</v>
      </c>
      <c r="E1260" s="118" t="s">
        <v>338</v>
      </c>
      <c r="F1260" s="123">
        <v>3315.1909999999998</v>
      </c>
      <c r="G1260" s="123">
        <v>1013.8198776758409</v>
      </c>
      <c r="H1260" s="118" t="s">
        <v>339</v>
      </c>
      <c r="I1260" s="119"/>
      <c r="J1260" s="119">
        <f t="shared" si="20"/>
        <v>44592</v>
      </c>
      <c r="K126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60" s="118" t="s">
        <v>321</v>
      </c>
      <c r="M1260" s="118" t="s">
        <v>1122</v>
      </c>
      <c r="N1260" s="118" t="s">
        <v>4</v>
      </c>
      <c r="O1260" s="118"/>
    </row>
    <row r="1261" spans="2:15" x14ac:dyDescent="0.25">
      <c r="B1261" s="118" t="s">
        <v>73</v>
      </c>
      <c r="C1261" s="118" t="s">
        <v>800</v>
      </c>
      <c r="D1261" s="119">
        <v>44607</v>
      </c>
      <c r="E1261" s="118" t="s">
        <v>338</v>
      </c>
      <c r="F1261" s="123">
        <v>314.87900000000002</v>
      </c>
      <c r="G1261" s="123">
        <v>96.293272171253832</v>
      </c>
      <c r="H1261" s="118" t="s">
        <v>339</v>
      </c>
      <c r="I1261" s="119"/>
      <c r="J1261" s="119">
        <f t="shared" si="20"/>
        <v>44592</v>
      </c>
      <c r="K126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61" s="118" t="s">
        <v>321</v>
      </c>
      <c r="M1261" s="118" t="s">
        <v>1122</v>
      </c>
      <c r="N1261" s="118" t="s">
        <v>4</v>
      </c>
      <c r="O1261" s="118"/>
    </row>
    <row r="1262" spans="2:15" x14ac:dyDescent="0.25">
      <c r="B1262" s="118" t="s">
        <v>73</v>
      </c>
      <c r="C1262" s="118" t="s">
        <v>792</v>
      </c>
      <c r="D1262" s="119">
        <v>44607</v>
      </c>
      <c r="E1262" s="118" t="s">
        <v>338</v>
      </c>
      <c r="F1262" s="123">
        <v>1098.126</v>
      </c>
      <c r="G1262" s="123">
        <v>335.81834862385318</v>
      </c>
      <c r="H1262" s="118" t="s">
        <v>339</v>
      </c>
      <c r="I1262" s="119"/>
      <c r="J1262" s="119">
        <f t="shared" si="20"/>
        <v>44592</v>
      </c>
      <c r="K126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62" s="118" t="s">
        <v>321</v>
      </c>
      <c r="M1262" s="118" t="s">
        <v>1122</v>
      </c>
      <c r="N1262" s="118" t="s">
        <v>4</v>
      </c>
      <c r="O1262" s="118"/>
    </row>
    <row r="1263" spans="2:15" x14ac:dyDescent="0.25">
      <c r="B1263" s="118" t="s">
        <v>73</v>
      </c>
      <c r="C1263" s="118" t="s">
        <v>795</v>
      </c>
      <c r="D1263" s="119">
        <v>44607</v>
      </c>
      <c r="E1263" s="118" t="s">
        <v>338</v>
      </c>
      <c r="F1263" s="123">
        <v>3000</v>
      </c>
      <c r="G1263" s="123">
        <v>917.43119266055044</v>
      </c>
      <c r="H1263" s="118" t="s">
        <v>339</v>
      </c>
      <c r="I1263" s="119"/>
      <c r="J1263" s="119">
        <f t="shared" si="20"/>
        <v>44592</v>
      </c>
      <c r="K126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63" s="118" t="s">
        <v>321</v>
      </c>
      <c r="M1263" s="118" t="s">
        <v>1122</v>
      </c>
      <c r="N1263" s="118" t="s">
        <v>4</v>
      </c>
      <c r="O1263" s="118"/>
    </row>
    <row r="1264" spans="2:15" x14ac:dyDescent="0.25">
      <c r="B1264" s="118" t="s">
        <v>73</v>
      </c>
      <c r="C1264" s="118" t="s">
        <v>811</v>
      </c>
      <c r="D1264" s="119">
        <v>44607</v>
      </c>
      <c r="E1264" s="118" t="s">
        <v>338</v>
      </c>
      <c r="F1264" s="123">
        <v>3000</v>
      </c>
      <c r="G1264" s="123">
        <v>917.43119266055044</v>
      </c>
      <c r="H1264" s="118" t="s">
        <v>339</v>
      </c>
      <c r="I1264" s="119"/>
      <c r="J1264" s="119">
        <f t="shared" si="20"/>
        <v>44592</v>
      </c>
      <c r="K126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64" s="118" t="s">
        <v>321</v>
      </c>
      <c r="M1264" s="118" t="s">
        <v>1122</v>
      </c>
      <c r="N1264" s="118" t="s">
        <v>4</v>
      </c>
      <c r="O1264" s="118"/>
    </row>
    <row r="1265" spans="2:15" x14ac:dyDescent="0.25">
      <c r="B1265" s="118" t="s">
        <v>73</v>
      </c>
      <c r="C1265" s="118" t="s">
        <v>1040</v>
      </c>
      <c r="D1265" s="119">
        <v>44607</v>
      </c>
      <c r="E1265" s="118" t="s">
        <v>338</v>
      </c>
      <c r="F1265" s="123">
        <v>1000</v>
      </c>
      <c r="G1265" s="123">
        <v>305.81039755351679</v>
      </c>
      <c r="H1265" s="118" t="s">
        <v>339</v>
      </c>
      <c r="I1265" s="119"/>
      <c r="J1265" s="119">
        <f t="shared" si="20"/>
        <v>44592</v>
      </c>
      <c r="K126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65" s="118" t="s">
        <v>321</v>
      </c>
      <c r="M1265" s="118" t="s">
        <v>1122</v>
      </c>
      <c r="N1265" s="118" t="s">
        <v>4</v>
      </c>
      <c r="O1265" s="118"/>
    </row>
    <row r="1266" spans="2:15" x14ac:dyDescent="0.25">
      <c r="B1266" s="118" t="s">
        <v>73</v>
      </c>
      <c r="C1266" s="118" t="s">
        <v>481</v>
      </c>
      <c r="D1266" s="119">
        <v>44607</v>
      </c>
      <c r="E1266" s="118" t="s">
        <v>338</v>
      </c>
      <c r="F1266" s="123">
        <v>3800</v>
      </c>
      <c r="G1266" s="123">
        <v>1162.0795107033639</v>
      </c>
      <c r="H1266" s="118" t="s">
        <v>339</v>
      </c>
      <c r="I1266" s="119"/>
      <c r="J1266" s="119">
        <f t="shared" si="20"/>
        <v>44592</v>
      </c>
      <c r="K126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66" s="118" t="s">
        <v>321</v>
      </c>
      <c r="M1266" s="118" t="s">
        <v>1122</v>
      </c>
      <c r="N1266" s="118" t="s">
        <v>4</v>
      </c>
      <c r="O1266" s="118"/>
    </row>
    <row r="1267" spans="2:15" x14ac:dyDescent="0.25">
      <c r="B1267" s="118" t="s">
        <v>73</v>
      </c>
      <c r="C1267" s="118" t="s">
        <v>1046</v>
      </c>
      <c r="D1267" s="119">
        <v>44607</v>
      </c>
      <c r="E1267" s="118" t="s">
        <v>338</v>
      </c>
      <c r="F1267" s="123">
        <v>3440</v>
      </c>
      <c r="G1267" s="123">
        <v>1051.9877675840978</v>
      </c>
      <c r="H1267" s="118" t="s">
        <v>339</v>
      </c>
      <c r="I1267" s="119"/>
      <c r="J1267" s="119">
        <f t="shared" si="20"/>
        <v>44592</v>
      </c>
      <c r="K126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67" s="118" t="s">
        <v>321</v>
      </c>
      <c r="M1267" s="118" t="s">
        <v>1122</v>
      </c>
      <c r="N1267" s="118" t="s">
        <v>4</v>
      </c>
      <c r="O1267" s="118"/>
    </row>
    <row r="1268" spans="2:15" x14ac:dyDescent="0.25">
      <c r="B1268" s="118" t="s">
        <v>73</v>
      </c>
      <c r="C1268" s="118" t="s">
        <v>767</v>
      </c>
      <c r="D1268" s="119">
        <v>44607</v>
      </c>
      <c r="E1268" s="118" t="s">
        <v>338</v>
      </c>
      <c r="F1268" s="123">
        <v>3920</v>
      </c>
      <c r="G1268" s="123">
        <v>1198.776758409786</v>
      </c>
      <c r="H1268" s="118" t="s">
        <v>339</v>
      </c>
      <c r="I1268" s="119"/>
      <c r="J1268" s="119">
        <f t="shared" si="20"/>
        <v>44592</v>
      </c>
      <c r="K126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68" s="118" t="s">
        <v>321</v>
      </c>
      <c r="M1268" s="118" t="s">
        <v>1122</v>
      </c>
      <c r="N1268" s="118" t="s">
        <v>4</v>
      </c>
      <c r="O1268" s="118"/>
    </row>
    <row r="1269" spans="2:15" x14ac:dyDescent="0.25">
      <c r="B1269" s="118" t="s">
        <v>73</v>
      </c>
      <c r="C1269" s="118" t="s">
        <v>990</v>
      </c>
      <c r="D1269" s="119">
        <v>44607</v>
      </c>
      <c r="E1269" s="118" t="s">
        <v>338</v>
      </c>
      <c r="F1269" s="123">
        <v>971</v>
      </c>
      <c r="G1269" s="123">
        <v>296.94189602446482</v>
      </c>
      <c r="H1269" s="118" t="s">
        <v>339</v>
      </c>
      <c r="I1269" s="119"/>
      <c r="J1269" s="119">
        <f t="shared" si="20"/>
        <v>44592</v>
      </c>
      <c r="K126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69" s="118" t="s">
        <v>321</v>
      </c>
      <c r="M1269" s="118" t="s">
        <v>1122</v>
      </c>
      <c r="N1269" s="118" t="s">
        <v>4</v>
      </c>
      <c r="O1269" s="118"/>
    </row>
    <row r="1270" spans="2:15" x14ac:dyDescent="0.25">
      <c r="B1270" s="118" t="s">
        <v>73</v>
      </c>
      <c r="C1270" s="118" t="s">
        <v>752</v>
      </c>
      <c r="D1270" s="119">
        <v>44607</v>
      </c>
      <c r="E1270" s="118" t="s">
        <v>338</v>
      </c>
      <c r="F1270" s="123">
        <v>2009.55</v>
      </c>
      <c r="G1270" s="123">
        <v>614.54128440366969</v>
      </c>
      <c r="H1270" s="118" t="s">
        <v>339</v>
      </c>
      <c r="I1270" s="119"/>
      <c r="J1270" s="119">
        <f t="shared" si="20"/>
        <v>44592</v>
      </c>
      <c r="K127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70" s="118" t="s">
        <v>321</v>
      </c>
      <c r="M1270" s="118" t="s">
        <v>1122</v>
      </c>
      <c r="N1270" s="118" t="s">
        <v>4</v>
      </c>
      <c r="O1270" s="118"/>
    </row>
    <row r="1271" spans="2:15" x14ac:dyDescent="0.25">
      <c r="B1271" s="118" t="s">
        <v>73</v>
      </c>
      <c r="C1271" s="118" t="s">
        <v>756</v>
      </c>
      <c r="D1271" s="119">
        <v>44607</v>
      </c>
      <c r="E1271" s="118" t="s">
        <v>338</v>
      </c>
      <c r="F1271" s="123">
        <v>5900.4350000000004</v>
      </c>
      <c r="G1271" s="123">
        <v>1804.4143730886851</v>
      </c>
      <c r="H1271" s="118" t="s">
        <v>339</v>
      </c>
      <c r="I1271" s="119"/>
      <c r="J1271" s="119">
        <f t="shared" si="20"/>
        <v>44592</v>
      </c>
      <c r="K127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71" s="118" t="s">
        <v>321</v>
      </c>
      <c r="M1271" s="118" t="s">
        <v>1122</v>
      </c>
      <c r="N1271" s="118" t="s">
        <v>4</v>
      </c>
      <c r="O1271" s="118"/>
    </row>
    <row r="1272" spans="2:15" x14ac:dyDescent="0.25">
      <c r="B1272" s="118" t="s">
        <v>73</v>
      </c>
      <c r="C1272" s="118" t="s">
        <v>461</v>
      </c>
      <c r="D1272" s="119">
        <v>44607</v>
      </c>
      <c r="E1272" s="118" t="s">
        <v>338</v>
      </c>
      <c r="F1272" s="123">
        <v>820</v>
      </c>
      <c r="G1272" s="123">
        <v>250.76452599388378</v>
      </c>
      <c r="H1272" s="118" t="s">
        <v>339</v>
      </c>
      <c r="I1272" s="119"/>
      <c r="J1272" s="119">
        <f t="shared" si="20"/>
        <v>44592</v>
      </c>
      <c r="K127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72" s="118" t="s">
        <v>321</v>
      </c>
      <c r="M1272" s="118" t="s">
        <v>1122</v>
      </c>
      <c r="N1272" s="118" t="s">
        <v>4</v>
      </c>
      <c r="O1272" s="118"/>
    </row>
    <row r="1273" spans="2:15" x14ac:dyDescent="0.25">
      <c r="B1273" s="118" t="s">
        <v>73</v>
      </c>
      <c r="C1273" s="118" t="s">
        <v>1060</v>
      </c>
      <c r="D1273" s="119">
        <v>44607</v>
      </c>
      <c r="E1273" s="118" t="s">
        <v>338</v>
      </c>
      <c r="F1273" s="123">
        <v>913.048</v>
      </c>
      <c r="G1273" s="123">
        <v>279.21957186544341</v>
      </c>
      <c r="H1273" s="118" t="s">
        <v>339</v>
      </c>
      <c r="I1273" s="119"/>
      <c r="J1273" s="119">
        <f t="shared" si="20"/>
        <v>44592</v>
      </c>
      <c r="K127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73" s="118" t="s">
        <v>321</v>
      </c>
      <c r="M1273" s="118" t="s">
        <v>1122</v>
      </c>
      <c r="N1273" s="118" t="s">
        <v>4</v>
      </c>
      <c r="O1273" s="118"/>
    </row>
    <row r="1274" spans="2:15" x14ac:dyDescent="0.25">
      <c r="B1274" s="118" t="s">
        <v>73</v>
      </c>
      <c r="C1274" s="118" t="s">
        <v>583</v>
      </c>
      <c r="D1274" s="119">
        <v>44607</v>
      </c>
      <c r="E1274" s="118" t="s">
        <v>338</v>
      </c>
      <c r="F1274" s="123">
        <v>16000</v>
      </c>
      <c r="G1274" s="123">
        <v>4892.9663608562687</v>
      </c>
      <c r="H1274" s="118" t="s">
        <v>339</v>
      </c>
      <c r="I1274" s="119"/>
      <c r="J1274" s="119">
        <f t="shared" si="20"/>
        <v>44592</v>
      </c>
      <c r="K127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74" s="118" t="s">
        <v>321</v>
      </c>
      <c r="M1274" s="118" t="s">
        <v>1122</v>
      </c>
      <c r="N1274" s="118" t="s">
        <v>4</v>
      </c>
      <c r="O1274" s="118"/>
    </row>
    <row r="1275" spans="2:15" x14ac:dyDescent="0.25">
      <c r="B1275" s="118" t="s">
        <v>73</v>
      </c>
      <c r="C1275" s="118" t="s">
        <v>556</v>
      </c>
      <c r="D1275" s="119">
        <v>44607</v>
      </c>
      <c r="E1275" s="118" t="s">
        <v>338</v>
      </c>
      <c r="F1275" s="123">
        <v>12000</v>
      </c>
      <c r="G1275" s="123">
        <v>3669.7247706422017</v>
      </c>
      <c r="H1275" s="118" t="s">
        <v>339</v>
      </c>
      <c r="I1275" s="119"/>
      <c r="J1275" s="119">
        <f t="shared" si="20"/>
        <v>44592</v>
      </c>
      <c r="K127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75" s="118" t="s">
        <v>321</v>
      </c>
      <c r="M1275" s="118" t="s">
        <v>1122</v>
      </c>
      <c r="N1275" s="118" t="s">
        <v>4</v>
      </c>
      <c r="O1275" s="118"/>
    </row>
    <row r="1276" spans="2:15" x14ac:dyDescent="0.25">
      <c r="B1276" s="118" t="s">
        <v>73</v>
      </c>
      <c r="C1276" s="118" t="s">
        <v>1066</v>
      </c>
      <c r="D1276" s="119">
        <v>44607</v>
      </c>
      <c r="E1276" s="118" t="s">
        <v>338</v>
      </c>
      <c r="F1276" s="123">
        <v>1150</v>
      </c>
      <c r="G1276" s="123">
        <v>351.68195718654437</v>
      </c>
      <c r="H1276" s="118" t="s">
        <v>339</v>
      </c>
      <c r="I1276" s="119"/>
      <c r="J1276" s="119">
        <f t="shared" si="20"/>
        <v>44592</v>
      </c>
      <c r="K127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76" s="118" t="s">
        <v>321</v>
      </c>
      <c r="M1276" s="118" t="s">
        <v>1122</v>
      </c>
      <c r="N1276" s="118" t="s">
        <v>4</v>
      </c>
      <c r="O1276" s="118"/>
    </row>
    <row r="1277" spans="2:15" x14ac:dyDescent="0.25">
      <c r="B1277" s="118" t="s">
        <v>73</v>
      </c>
      <c r="C1277" s="118" t="s">
        <v>1026</v>
      </c>
      <c r="D1277" s="119">
        <v>44607</v>
      </c>
      <c r="E1277" s="118" t="s">
        <v>338</v>
      </c>
      <c r="F1277" s="123">
        <v>15000</v>
      </c>
      <c r="G1277" s="123">
        <v>4587.1559633027518</v>
      </c>
      <c r="H1277" s="118" t="s">
        <v>339</v>
      </c>
      <c r="I1277" s="119"/>
      <c r="J1277" s="119">
        <f t="shared" si="20"/>
        <v>44592</v>
      </c>
      <c r="K127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77" s="118" t="s">
        <v>321</v>
      </c>
      <c r="M1277" s="118" t="s">
        <v>1122</v>
      </c>
      <c r="N1277" s="118" t="s">
        <v>4</v>
      </c>
      <c r="O1277" s="118"/>
    </row>
    <row r="1278" spans="2:15" x14ac:dyDescent="0.25">
      <c r="B1278" s="118" t="s">
        <v>73</v>
      </c>
      <c r="C1278" s="118" t="s">
        <v>653</v>
      </c>
      <c r="D1278" s="119">
        <v>44607</v>
      </c>
      <c r="E1278" s="118" t="s">
        <v>338</v>
      </c>
      <c r="F1278" s="123">
        <v>1276.335</v>
      </c>
      <c r="G1278" s="123">
        <v>390.31651376146789</v>
      </c>
      <c r="H1278" s="118" t="s">
        <v>339</v>
      </c>
      <c r="I1278" s="119"/>
      <c r="J1278" s="119">
        <f t="shared" si="20"/>
        <v>44592</v>
      </c>
      <c r="K127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78" s="118" t="s">
        <v>321</v>
      </c>
      <c r="M1278" s="118" t="s">
        <v>1122</v>
      </c>
      <c r="N1278" s="118" t="s">
        <v>4</v>
      </c>
      <c r="O1278" s="118"/>
    </row>
    <row r="1279" spans="2:15" x14ac:dyDescent="0.25">
      <c r="B1279" s="118" t="s">
        <v>73</v>
      </c>
      <c r="C1279" s="118" t="s">
        <v>566</v>
      </c>
      <c r="D1279" s="119">
        <v>44607</v>
      </c>
      <c r="E1279" s="118" t="s">
        <v>338</v>
      </c>
      <c r="F1279" s="123">
        <v>9000</v>
      </c>
      <c r="G1279" s="123">
        <v>2752.2935779816512</v>
      </c>
      <c r="H1279" s="118" t="s">
        <v>339</v>
      </c>
      <c r="I1279" s="119"/>
      <c r="J1279" s="119">
        <f t="shared" si="20"/>
        <v>44592</v>
      </c>
      <c r="K127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79" s="118" t="s">
        <v>321</v>
      </c>
      <c r="M1279" s="118" t="s">
        <v>1122</v>
      </c>
      <c r="N1279" s="118" t="s">
        <v>4</v>
      </c>
      <c r="O1279" s="118"/>
    </row>
    <row r="1280" spans="2:15" x14ac:dyDescent="0.25">
      <c r="B1280" s="118" t="s">
        <v>73</v>
      </c>
      <c r="C1280" s="118" t="s">
        <v>587</v>
      </c>
      <c r="D1280" s="119">
        <v>44607</v>
      </c>
      <c r="E1280" s="118" t="s">
        <v>338</v>
      </c>
      <c r="F1280" s="123">
        <v>6888.4960000000001</v>
      </c>
      <c r="G1280" s="123">
        <v>2106.5737003058102</v>
      </c>
      <c r="H1280" s="118" t="s">
        <v>339</v>
      </c>
      <c r="I1280" s="119"/>
      <c r="J1280" s="119">
        <f t="shared" si="20"/>
        <v>44592</v>
      </c>
      <c r="K128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80" s="118" t="s">
        <v>321</v>
      </c>
      <c r="M1280" s="118" t="s">
        <v>1122</v>
      </c>
      <c r="N1280" s="118" t="s">
        <v>4</v>
      </c>
      <c r="O1280" s="118"/>
    </row>
    <row r="1281" spans="2:15" x14ac:dyDescent="0.25">
      <c r="B1281" s="118" t="s">
        <v>73</v>
      </c>
      <c r="C1281" s="118" t="s">
        <v>620</v>
      </c>
      <c r="D1281" s="119">
        <v>44607</v>
      </c>
      <c r="E1281" s="118" t="s">
        <v>338</v>
      </c>
      <c r="F1281" s="123">
        <v>5600</v>
      </c>
      <c r="G1281" s="123">
        <v>1712.5382262996941</v>
      </c>
      <c r="H1281" s="118" t="s">
        <v>339</v>
      </c>
      <c r="I1281" s="119"/>
      <c r="J1281" s="119">
        <f t="shared" si="20"/>
        <v>44592</v>
      </c>
      <c r="K128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81" s="118" t="s">
        <v>321</v>
      </c>
      <c r="M1281" s="118" t="s">
        <v>1122</v>
      </c>
      <c r="N1281" s="118" t="s">
        <v>4</v>
      </c>
      <c r="O1281" s="118"/>
    </row>
    <row r="1282" spans="2:15" x14ac:dyDescent="0.25">
      <c r="B1282" s="118" t="s">
        <v>73</v>
      </c>
      <c r="C1282" s="118" t="s">
        <v>598</v>
      </c>
      <c r="D1282" s="119">
        <v>44607</v>
      </c>
      <c r="E1282" s="118" t="s">
        <v>338</v>
      </c>
      <c r="F1282" s="123">
        <v>1181.6959999999999</v>
      </c>
      <c r="G1282" s="123">
        <v>361.37492354740056</v>
      </c>
      <c r="H1282" s="118" t="s">
        <v>339</v>
      </c>
      <c r="I1282" s="119"/>
      <c r="J1282" s="119">
        <f t="shared" si="20"/>
        <v>44592</v>
      </c>
      <c r="K128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82" s="118" t="s">
        <v>321</v>
      </c>
      <c r="M1282" s="118" t="s">
        <v>1122</v>
      </c>
      <c r="N1282" s="118" t="s">
        <v>4</v>
      </c>
      <c r="O1282" s="118"/>
    </row>
    <row r="1283" spans="2:15" x14ac:dyDescent="0.25">
      <c r="B1283" s="118" t="s">
        <v>73</v>
      </c>
      <c r="C1283" s="118" t="s">
        <v>583</v>
      </c>
      <c r="D1283" s="119">
        <v>44607</v>
      </c>
      <c r="E1283" s="118" t="s">
        <v>338</v>
      </c>
      <c r="F1283" s="123">
        <v>8500.1610000000001</v>
      </c>
      <c r="G1283" s="123">
        <v>2599.4376146788991</v>
      </c>
      <c r="H1283" s="118" t="s">
        <v>339</v>
      </c>
      <c r="I1283" s="119"/>
      <c r="J1283" s="119">
        <f t="shared" si="20"/>
        <v>44592</v>
      </c>
      <c r="K128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83" s="118" t="s">
        <v>321</v>
      </c>
      <c r="M1283" s="118" t="s">
        <v>1122</v>
      </c>
      <c r="N1283" s="118" t="s">
        <v>4</v>
      </c>
      <c r="O1283" s="118"/>
    </row>
    <row r="1284" spans="2:15" x14ac:dyDescent="0.25">
      <c r="B1284" s="118" t="s">
        <v>73</v>
      </c>
      <c r="C1284" s="118" t="s">
        <v>588</v>
      </c>
      <c r="D1284" s="119">
        <v>44607</v>
      </c>
      <c r="E1284" s="118" t="s">
        <v>338</v>
      </c>
      <c r="F1284" s="123">
        <v>1194.5039999999999</v>
      </c>
      <c r="G1284" s="123">
        <v>365.29174311926602</v>
      </c>
      <c r="H1284" s="118" t="s">
        <v>339</v>
      </c>
      <c r="I1284" s="119"/>
      <c r="J1284" s="119">
        <f t="shared" si="20"/>
        <v>44592</v>
      </c>
      <c r="K128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84" s="118" t="s">
        <v>321</v>
      </c>
      <c r="M1284" s="118" t="s">
        <v>1122</v>
      </c>
      <c r="N1284" s="118" t="s">
        <v>4</v>
      </c>
      <c r="O1284" s="118"/>
    </row>
    <row r="1285" spans="2:15" x14ac:dyDescent="0.25">
      <c r="B1285" s="118" t="s">
        <v>73</v>
      </c>
      <c r="C1285" s="118" t="s">
        <v>566</v>
      </c>
      <c r="D1285" s="119">
        <v>44607</v>
      </c>
      <c r="E1285" s="118" t="s">
        <v>338</v>
      </c>
      <c r="F1285" s="123">
        <v>6500</v>
      </c>
      <c r="G1285" s="123">
        <v>1987.7675840978593</v>
      </c>
      <c r="H1285" s="118" t="s">
        <v>339</v>
      </c>
      <c r="I1285" s="119"/>
      <c r="J1285" s="119">
        <f t="shared" si="20"/>
        <v>44592</v>
      </c>
      <c r="K128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85" s="118" t="s">
        <v>321</v>
      </c>
      <c r="M1285" s="118" t="s">
        <v>1122</v>
      </c>
      <c r="N1285" s="118" t="s">
        <v>4</v>
      </c>
      <c r="O1285" s="118"/>
    </row>
    <row r="1286" spans="2:15" x14ac:dyDescent="0.25">
      <c r="B1286" s="118" t="s">
        <v>73</v>
      </c>
      <c r="C1286" s="118" t="s">
        <v>554</v>
      </c>
      <c r="D1286" s="119">
        <v>44607</v>
      </c>
      <c r="E1286" s="118" t="s">
        <v>338</v>
      </c>
      <c r="F1286" s="123">
        <v>1500</v>
      </c>
      <c r="G1286" s="123">
        <v>458.71559633027522</v>
      </c>
      <c r="H1286" s="118" t="s">
        <v>339</v>
      </c>
      <c r="I1286" s="119"/>
      <c r="J1286" s="119">
        <f t="shared" si="20"/>
        <v>44592</v>
      </c>
      <c r="K128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86" s="118" t="s">
        <v>321</v>
      </c>
      <c r="M1286" s="118" t="s">
        <v>1122</v>
      </c>
      <c r="N1286" s="118" t="s">
        <v>4</v>
      </c>
      <c r="O1286" s="118"/>
    </row>
    <row r="1287" spans="2:15" x14ac:dyDescent="0.25">
      <c r="B1287" s="118" t="s">
        <v>73</v>
      </c>
      <c r="C1287" s="118" t="s">
        <v>564</v>
      </c>
      <c r="D1287" s="119">
        <v>44607</v>
      </c>
      <c r="E1287" s="118" t="s">
        <v>338</v>
      </c>
      <c r="F1287" s="123">
        <v>1134.8489999999999</v>
      </c>
      <c r="G1287" s="123">
        <v>347.04862385321098</v>
      </c>
      <c r="H1287" s="118" t="s">
        <v>339</v>
      </c>
      <c r="I1287" s="119"/>
      <c r="J1287" s="119">
        <f t="shared" si="20"/>
        <v>44592</v>
      </c>
      <c r="K128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87" s="118" t="s">
        <v>321</v>
      </c>
      <c r="M1287" s="118" t="s">
        <v>1122</v>
      </c>
      <c r="N1287" s="118" t="s">
        <v>4</v>
      </c>
      <c r="O1287" s="118"/>
    </row>
    <row r="1288" spans="2:15" x14ac:dyDescent="0.25">
      <c r="B1288" s="118" t="s">
        <v>73</v>
      </c>
      <c r="C1288" s="118" t="s">
        <v>634</v>
      </c>
      <c r="D1288" s="119">
        <v>44607</v>
      </c>
      <c r="E1288" s="118" t="s">
        <v>338</v>
      </c>
      <c r="F1288" s="123">
        <v>7394.0309999999999</v>
      </c>
      <c r="G1288" s="123">
        <v>2261.1715596330273</v>
      </c>
      <c r="H1288" s="118" t="s">
        <v>339</v>
      </c>
      <c r="I1288" s="119"/>
      <c r="J1288" s="119">
        <f t="shared" si="20"/>
        <v>44592</v>
      </c>
      <c r="K128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88" s="118" t="s">
        <v>321</v>
      </c>
      <c r="M1288" s="118" t="s">
        <v>1122</v>
      </c>
      <c r="N1288" s="118" t="s">
        <v>4</v>
      </c>
      <c r="O1288" s="118"/>
    </row>
    <row r="1289" spans="2:15" x14ac:dyDescent="0.25">
      <c r="B1289" s="118" t="s">
        <v>73</v>
      </c>
      <c r="C1289" s="118" t="s">
        <v>418</v>
      </c>
      <c r="D1289" s="119">
        <v>44607</v>
      </c>
      <c r="E1289" s="118" t="s">
        <v>338</v>
      </c>
      <c r="F1289" s="123">
        <v>2505.4540000000002</v>
      </c>
      <c r="G1289" s="123">
        <v>766.19388379204895</v>
      </c>
      <c r="H1289" s="118" t="s">
        <v>339</v>
      </c>
      <c r="I1289" s="119"/>
      <c r="J1289" s="119">
        <f t="shared" si="20"/>
        <v>44592</v>
      </c>
      <c r="K128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89" s="118" t="s">
        <v>321</v>
      </c>
      <c r="M1289" s="118" t="s">
        <v>1122</v>
      </c>
      <c r="N1289" s="118" t="s">
        <v>4</v>
      </c>
      <c r="O1289" s="118"/>
    </row>
    <row r="1290" spans="2:15" x14ac:dyDescent="0.25">
      <c r="B1290" s="118" t="s">
        <v>73</v>
      </c>
      <c r="C1290" s="118" t="s">
        <v>576</v>
      </c>
      <c r="D1290" s="119">
        <v>44607</v>
      </c>
      <c r="E1290" s="118" t="s">
        <v>338</v>
      </c>
      <c r="F1290" s="123">
        <v>1786.4760000000001</v>
      </c>
      <c r="G1290" s="123">
        <v>546.32293577981659</v>
      </c>
      <c r="H1290" s="118" t="s">
        <v>339</v>
      </c>
      <c r="I1290" s="119"/>
      <c r="J1290" s="119">
        <f t="shared" si="20"/>
        <v>44592</v>
      </c>
      <c r="K129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90" s="118" t="s">
        <v>321</v>
      </c>
      <c r="M1290" s="118" t="s">
        <v>1122</v>
      </c>
      <c r="N1290" s="118" t="s">
        <v>4</v>
      </c>
      <c r="O1290" s="118"/>
    </row>
    <row r="1291" spans="2:15" x14ac:dyDescent="0.25">
      <c r="B1291" s="118" t="s">
        <v>73</v>
      </c>
      <c r="C1291" s="118" t="s">
        <v>640</v>
      </c>
      <c r="D1291" s="119">
        <v>44607</v>
      </c>
      <c r="E1291" s="118" t="s">
        <v>338</v>
      </c>
      <c r="F1291" s="123">
        <v>6461.9780000000001</v>
      </c>
      <c r="G1291" s="123">
        <v>1976.1400611620795</v>
      </c>
      <c r="H1291" s="118" t="s">
        <v>339</v>
      </c>
      <c r="I1291" s="119"/>
      <c r="J1291" s="119">
        <f t="shared" si="20"/>
        <v>44592</v>
      </c>
      <c r="K129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91" s="118" t="s">
        <v>321</v>
      </c>
      <c r="M1291" s="118" t="s">
        <v>1122</v>
      </c>
      <c r="N1291" s="118" t="s">
        <v>4</v>
      </c>
      <c r="O1291" s="118"/>
    </row>
    <row r="1292" spans="2:15" x14ac:dyDescent="0.25">
      <c r="B1292" s="118" t="s">
        <v>73</v>
      </c>
      <c r="C1292" s="118" t="s">
        <v>533</v>
      </c>
      <c r="D1292" s="119">
        <v>44607</v>
      </c>
      <c r="E1292" s="118" t="s">
        <v>338</v>
      </c>
      <c r="F1292" s="123">
        <v>7638</v>
      </c>
      <c r="G1292" s="123">
        <v>2335.7798165137615</v>
      </c>
      <c r="H1292" s="118" t="s">
        <v>339</v>
      </c>
      <c r="I1292" s="119"/>
      <c r="J1292" s="119">
        <f t="shared" ref="J1292:J1355" si="21">$J$1</f>
        <v>44592</v>
      </c>
      <c r="K129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92" s="118" t="s">
        <v>321</v>
      </c>
      <c r="M1292" s="118" t="s">
        <v>1122</v>
      </c>
      <c r="N1292" s="118" t="s">
        <v>4</v>
      </c>
      <c r="O1292" s="118"/>
    </row>
    <row r="1293" spans="2:15" x14ac:dyDescent="0.25">
      <c r="B1293" s="118" t="s">
        <v>73</v>
      </c>
      <c r="C1293" s="118" t="s">
        <v>626</v>
      </c>
      <c r="D1293" s="119">
        <v>44607</v>
      </c>
      <c r="E1293" s="118" t="s">
        <v>338</v>
      </c>
      <c r="F1293" s="123">
        <v>1400</v>
      </c>
      <c r="G1293" s="123">
        <v>428.13455657492352</v>
      </c>
      <c r="H1293" s="118" t="s">
        <v>339</v>
      </c>
      <c r="I1293" s="119"/>
      <c r="J1293" s="119">
        <f t="shared" si="21"/>
        <v>44592</v>
      </c>
      <c r="K129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93" s="118" t="s">
        <v>321</v>
      </c>
      <c r="M1293" s="118" t="s">
        <v>1122</v>
      </c>
      <c r="N1293" s="118" t="s">
        <v>4</v>
      </c>
      <c r="O1293" s="118"/>
    </row>
    <row r="1294" spans="2:15" x14ac:dyDescent="0.25">
      <c r="B1294" s="118" t="s">
        <v>73</v>
      </c>
      <c r="C1294" s="118" t="s">
        <v>617</v>
      </c>
      <c r="D1294" s="119">
        <v>44607</v>
      </c>
      <c r="E1294" s="118" t="s">
        <v>338</v>
      </c>
      <c r="F1294" s="123">
        <v>3258.1080000000002</v>
      </c>
      <c r="G1294" s="123">
        <v>996.36330275229363</v>
      </c>
      <c r="H1294" s="118" t="s">
        <v>339</v>
      </c>
      <c r="I1294" s="119"/>
      <c r="J1294" s="119">
        <f t="shared" si="21"/>
        <v>44592</v>
      </c>
      <c r="K129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94" s="118" t="s">
        <v>321</v>
      </c>
      <c r="M1294" s="118" t="s">
        <v>1122</v>
      </c>
      <c r="N1294" s="118" t="s">
        <v>4</v>
      </c>
      <c r="O1294" s="118"/>
    </row>
    <row r="1295" spans="2:15" x14ac:dyDescent="0.25">
      <c r="B1295" s="118" t="s">
        <v>73</v>
      </c>
      <c r="C1295" s="118" t="s">
        <v>1067</v>
      </c>
      <c r="D1295" s="119">
        <v>44607</v>
      </c>
      <c r="E1295" s="118" t="s">
        <v>338</v>
      </c>
      <c r="F1295" s="123">
        <v>5556.96</v>
      </c>
      <c r="G1295" s="123">
        <v>1699.3761467889908</v>
      </c>
      <c r="H1295" s="118" t="s">
        <v>339</v>
      </c>
      <c r="I1295" s="119"/>
      <c r="J1295" s="119">
        <f t="shared" si="21"/>
        <v>44592</v>
      </c>
      <c r="K129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95" s="118" t="s">
        <v>321</v>
      </c>
      <c r="M1295" s="118" t="s">
        <v>1122</v>
      </c>
      <c r="N1295" s="118" t="s">
        <v>4</v>
      </c>
      <c r="O1295" s="118"/>
    </row>
    <row r="1296" spans="2:15" x14ac:dyDescent="0.25">
      <c r="B1296" s="118" t="s">
        <v>73</v>
      </c>
      <c r="C1296" s="118" t="s">
        <v>340</v>
      </c>
      <c r="D1296" s="119">
        <v>44607</v>
      </c>
      <c r="E1296" s="118" t="s">
        <v>338</v>
      </c>
      <c r="F1296" s="123">
        <v>10000</v>
      </c>
      <c r="G1296" s="123">
        <v>3058.103975535168</v>
      </c>
      <c r="H1296" s="118" t="s">
        <v>339</v>
      </c>
      <c r="I1296" s="119"/>
      <c r="J1296" s="119">
        <f t="shared" si="21"/>
        <v>44592</v>
      </c>
      <c r="K129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96" s="118" t="s">
        <v>321</v>
      </c>
      <c r="M1296" s="118" t="s">
        <v>1122</v>
      </c>
      <c r="N1296" s="118" t="s">
        <v>4</v>
      </c>
      <c r="O1296" s="118"/>
    </row>
    <row r="1297" spans="2:15" x14ac:dyDescent="0.25">
      <c r="B1297" s="118" t="s">
        <v>73</v>
      </c>
      <c r="C1297" s="118" t="s">
        <v>637</v>
      </c>
      <c r="D1297" s="119">
        <v>44607</v>
      </c>
      <c r="E1297" s="118" t="s">
        <v>338</v>
      </c>
      <c r="F1297" s="123">
        <v>2890.6390000000001</v>
      </c>
      <c r="G1297" s="123">
        <v>883.98746177370037</v>
      </c>
      <c r="H1297" s="118" t="s">
        <v>339</v>
      </c>
      <c r="I1297" s="119"/>
      <c r="J1297" s="119">
        <f t="shared" si="21"/>
        <v>44592</v>
      </c>
      <c r="K129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97" s="118" t="s">
        <v>321</v>
      </c>
      <c r="M1297" s="118" t="s">
        <v>1122</v>
      </c>
      <c r="N1297" s="118" t="s">
        <v>4</v>
      </c>
      <c r="O1297" s="118"/>
    </row>
    <row r="1298" spans="2:15" x14ac:dyDescent="0.25">
      <c r="B1298" s="118" t="s">
        <v>73</v>
      </c>
      <c r="C1298" s="118" t="s">
        <v>520</v>
      </c>
      <c r="D1298" s="119">
        <v>44607</v>
      </c>
      <c r="E1298" s="118" t="s">
        <v>338</v>
      </c>
      <c r="F1298" s="123">
        <v>1893.1389999999999</v>
      </c>
      <c r="G1298" s="123">
        <v>578.94159021406722</v>
      </c>
      <c r="H1298" s="118" t="s">
        <v>339</v>
      </c>
      <c r="I1298" s="119"/>
      <c r="J1298" s="119">
        <f t="shared" si="21"/>
        <v>44592</v>
      </c>
      <c r="K129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98" s="118" t="s">
        <v>321</v>
      </c>
      <c r="M1298" s="118" t="s">
        <v>1122</v>
      </c>
      <c r="N1298" s="118" t="s">
        <v>4</v>
      </c>
      <c r="O1298" s="118"/>
    </row>
    <row r="1299" spans="2:15" x14ac:dyDescent="0.25">
      <c r="B1299" s="118" t="s">
        <v>73</v>
      </c>
      <c r="C1299" s="118" t="s">
        <v>556</v>
      </c>
      <c r="D1299" s="119">
        <v>44607</v>
      </c>
      <c r="E1299" s="118" t="s">
        <v>338</v>
      </c>
      <c r="F1299" s="123">
        <v>4180.3280000000004</v>
      </c>
      <c r="G1299" s="123">
        <v>1278.3877675840979</v>
      </c>
      <c r="H1299" s="118" t="s">
        <v>339</v>
      </c>
      <c r="I1299" s="119"/>
      <c r="J1299" s="119">
        <f t="shared" si="21"/>
        <v>44592</v>
      </c>
      <c r="K129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299" s="118" t="s">
        <v>321</v>
      </c>
      <c r="M1299" s="118" t="s">
        <v>1122</v>
      </c>
      <c r="N1299" s="118" t="s">
        <v>4</v>
      </c>
      <c r="O1299" s="118"/>
    </row>
    <row r="1300" spans="2:15" x14ac:dyDescent="0.25">
      <c r="B1300" s="118" t="s">
        <v>73</v>
      </c>
      <c r="C1300" s="118" t="s">
        <v>418</v>
      </c>
      <c r="D1300" s="119">
        <v>44607</v>
      </c>
      <c r="E1300" s="118" t="s">
        <v>338</v>
      </c>
      <c r="F1300" s="123">
        <v>2000</v>
      </c>
      <c r="G1300" s="123">
        <v>611.62079510703359</v>
      </c>
      <c r="H1300" s="118" t="s">
        <v>339</v>
      </c>
      <c r="I1300" s="119"/>
      <c r="J1300" s="119">
        <f t="shared" si="21"/>
        <v>44592</v>
      </c>
      <c r="K130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00" s="118" t="s">
        <v>321</v>
      </c>
      <c r="M1300" s="118" t="s">
        <v>1122</v>
      </c>
      <c r="N1300" s="118" t="s">
        <v>4</v>
      </c>
      <c r="O1300" s="118"/>
    </row>
    <row r="1301" spans="2:15" x14ac:dyDescent="0.25">
      <c r="B1301" s="118" t="s">
        <v>73</v>
      </c>
      <c r="C1301" s="118" t="s">
        <v>1061</v>
      </c>
      <c r="D1301" s="119">
        <v>44607</v>
      </c>
      <c r="E1301" s="118" t="s">
        <v>338</v>
      </c>
      <c r="F1301" s="123">
        <v>1786.1669999999999</v>
      </c>
      <c r="G1301" s="123">
        <v>546.22844036697245</v>
      </c>
      <c r="H1301" s="118" t="s">
        <v>339</v>
      </c>
      <c r="I1301" s="119"/>
      <c r="J1301" s="119">
        <f t="shared" si="21"/>
        <v>44592</v>
      </c>
      <c r="K130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01" s="118" t="s">
        <v>321</v>
      </c>
      <c r="M1301" s="118" t="s">
        <v>1122</v>
      </c>
      <c r="N1301" s="118" t="s">
        <v>4</v>
      </c>
      <c r="O1301" s="118"/>
    </row>
    <row r="1302" spans="2:15" x14ac:dyDescent="0.25">
      <c r="B1302" s="118" t="s">
        <v>73</v>
      </c>
      <c r="C1302" s="118" t="s">
        <v>1068</v>
      </c>
      <c r="D1302" s="119">
        <v>44607</v>
      </c>
      <c r="E1302" s="118" t="s">
        <v>338</v>
      </c>
      <c r="F1302" s="123">
        <v>1000</v>
      </c>
      <c r="G1302" s="123">
        <v>305.81039755351679</v>
      </c>
      <c r="H1302" s="118" t="s">
        <v>339</v>
      </c>
      <c r="I1302" s="119"/>
      <c r="J1302" s="119">
        <f t="shared" si="21"/>
        <v>44592</v>
      </c>
      <c r="K130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02" s="118" t="s">
        <v>321</v>
      </c>
      <c r="M1302" s="118" t="s">
        <v>1122</v>
      </c>
      <c r="N1302" s="118" t="s">
        <v>4</v>
      </c>
      <c r="O1302" s="118"/>
    </row>
    <row r="1303" spans="2:15" x14ac:dyDescent="0.25">
      <c r="B1303" s="118" t="s">
        <v>73</v>
      </c>
      <c r="C1303" s="118" t="s">
        <v>363</v>
      </c>
      <c r="D1303" s="119">
        <v>44607</v>
      </c>
      <c r="E1303" s="118" t="s">
        <v>338</v>
      </c>
      <c r="F1303" s="123">
        <v>3000</v>
      </c>
      <c r="G1303" s="123">
        <v>917.43119266055044</v>
      </c>
      <c r="H1303" s="118" t="s">
        <v>339</v>
      </c>
      <c r="I1303" s="119"/>
      <c r="J1303" s="119">
        <f t="shared" si="21"/>
        <v>44592</v>
      </c>
      <c r="K130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03" s="118" t="s">
        <v>321</v>
      </c>
      <c r="M1303" s="118" t="s">
        <v>1122</v>
      </c>
      <c r="N1303" s="118" t="s">
        <v>4</v>
      </c>
      <c r="O1303" s="118"/>
    </row>
    <row r="1304" spans="2:15" x14ac:dyDescent="0.25">
      <c r="B1304" s="118" t="s">
        <v>73</v>
      </c>
      <c r="C1304" s="118" t="s">
        <v>1069</v>
      </c>
      <c r="D1304" s="119">
        <v>44607</v>
      </c>
      <c r="E1304" s="118" t="s">
        <v>338</v>
      </c>
      <c r="F1304" s="123">
        <v>571.53800000000001</v>
      </c>
      <c r="G1304" s="123">
        <v>174.78226299694191</v>
      </c>
      <c r="H1304" s="118" t="s">
        <v>339</v>
      </c>
      <c r="I1304" s="119"/>
      <c r="J1304" s="119">
        <f t="shared" si="21"/>
        <v>44592</v>
      </c>
      <c r="K130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04" s="118" t="s">
        <v>321</v>
      </c>
      <c r="M1304" s="118" t="s">
        <v>1122</v>
      </c>
      <c r="N1304" s="118" t="s">
        <v>4</v>
      </c>
      <c r="O1304" s="118"/>
    </row>
    <row r="1305" spans="2:15" x14ac:dyDescent="0.25">
      <c r="B1305" s="118" t="s">
        <v>73</v>
      </c>
      <c r="C1305" s="118" t="s">
        <v>361</v>
      </c>
      <c r="D1305" s="119">
        <v>44607</v>
      </c>
      <c r="E1305" s="118" t="s">
        <v>338</v>
      </c>
      <c r="F1305" s="123">
        <v>6110.9070000000002</v>
      </c>
      <c r="G1305" s="123">
        <v>1868.7788990825688</v>
      </c>
      <c r="H1305" s="118" t="s">
        <v>339</v>
      </c>
      <c r="I1305" s="119"/>
      <c r="J1305" s="119">
        <f t="shared" si="21"/>
        <v>44592</v>
      </c>
      <c r="K130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05" s="118" t="s">
        <v>321</v>
      </c>
      <c r="M1305" s="118" t="s">
        <v>1122</v>
      </c>
      <c r="N1305" s="118" t="s">
        <v>4</v>
      </c>
      <c r="O1305" s="118"/>
    </row>
    <row r="1306" spans="2:15" x14ac:dyDescent="0.25">
      <c r="B1306" s="118" t="s">
        <v>73</v>
      </c>
      <c r="C1306" s="118" t="s">
        <v>581</v>
      </c>
      <c r="D1306" s="119">
        <v>44607</v>
      </c>
      <c r="E1306" s="118" t="s">
        <v>338</v>
      </c>
      <c r="F1306" s="123">
        <v>2217.5700000000002</v>
      </c>
      <c r="G1306" s="123">
        <v>678.1559633027523</v>
      </c>
      <c r="H1306" s="118" t="s">
        <v>339</v>
      </c>
      <c r="I1306" s="119"/>
      <c r="J1306" s="119">
        <f t="shared" si="21"/>
        <v>44592</v>
      </c>
      <c r="K130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06" s="118" t="s">
        <v>321</v>
      </c>
      <c r="M1306" s="118" t="s">
        <v>1122</v>
      </c>
      <c r="N1306" s="118" t="s">
        <v>4</v>
      </c>
      <c r="O1306" s="118"/>
    </row>
    <row r="1307" spans="2:15" x14ac:dyDescent="0.25">
      <c r="B1307" s="118" t="s">
        <v>73</v>
      </c>
      <c r="C1307" s="118" t="s">
        <v>886</v>
      </c>
      <c r="D1307" s="119">
        <v>44608</v>
      </c>
      <c r="E1307" s="118" t="s">
        <v>338</v>
      </c>
      <c r="F1307" s="123">
        <v>4819.9939999999997</v>
      </c>
      <c r="G1307" s="123">
        <v>1474.0042813455657</v>
      </c>
      <c r="H1307" s="118" t="s">
        <v>339</v>
      </c>
      <c r="I1307" s="119"/>
      <c r="J1307" s="119">
        <f t="shared" si="21"/>
        <v>44592</v>
      </c>
      <c r="K130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07" s="118" t="s">
        <v>321</v>
      </c>
      <c r="M1307" s="118" t="s">
        <v>1122</v>
      </c>
      <c r="N1307" s="118" t="s">
        <v>4</v>
      </c>
      <c r="O1307" s="118"/>
    </row>
    <row r="1308" spans="2:15" x14ac:dyDescent="0.25">
      <c r="B1308" s="118" t="s">
        <v>73</v>
      </c>
      <c r="C1308" s="118" t="s">
        <v>386</v>
      </c>
      <c r="D1308" s="119">
        <v>44608</v>
      </c>
      <c r="E1308" s="118" t="s">
        <v>338</v>
      </c>
      <c r="F1308" s="123">
        <v>1890.252</v>
      </c>
      <c r="G1308" s="123">
        <v>578.05871559633022</v>
      </c>
      <c r="H1308" s="118" t="s">
        <v>339</v>
      </c>
      <c r="I1308" s="119"/>
      <c r="J1308" s="119">
        <f t="shared" si="21"/>
        <v>44592</v>
      </c>
      <c r="K130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08" s="118" t="s">
        <v>321</v>
      </c>
      <c r="M1308" s="118" t="s">
        <v>1122</v>
      </c>
      <c r="N1308" s="118" t="s">
        <v>4</v>
      </c>
      <c r="O1308" s="118"/>
    </row>
    <row r="1309" spans="2:15" x14ac:dyDescent="0.25">
      <c r="B1309" s="118" t="s">
        <v>73</v>
      </c>
      <c r="C1309" s="118" t="s">
        <v>479</v>
      </c>
      <c r="D1309" s="119">
        <v>44608</v>
      </c>
      <c r="E1309" s="118" t="s">
        <v>338</v>
      </c>
      <c r="F1309" s="123">
        <v>986.25</v>
      </c>
      <c r="G1309" s="123">
        <v>301.60550458715596</v>
      </c>
      <c r="H1309" s="118" t="s">
        <v>339</v>
      </c>
      <c r="I1309" s="119"/>
      <c r="J1309" s="119">
        <f t="shared" si="21"/>
        <v>44592</v>
      </c>
      <c r="K130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09" s="118" t="s">
        <v>321</v>
      </c>
      <c r="M1309" s="118" t="s">
        <v>1122</v>
      </c>
      <c r="N1309" s="118" t="s">
        <v>4</v>
      </c>
      <c r="O1309" s="118"/>
    </row>
    <row r="1310" spans="2:15" x14ac:dyDescent="0.25">
      <c r="B1310" s="118" t="s">
        <v>73</v>
      </c>
      <c r="C1310" s="118" t="s">
        <v>753</v>
      </c>
      <c r="D1310" s="119">
        <v>44608</v>
      </c>
      <c r="E1310" s="118" t="s">
        <v>338</v>
      </c>
      <c r="F1310" s="123">
        <v>6966</v>
      </c>
      <c r="G1310" s="123">
        <v>2130.2752293577983</v>
      </c>
      <c r="H1310" s="118" t="s">
        <v>339</v>
      </c>
      <c r="I1310" s="119"/>
      <c r="J1310" s="119">
        <f t="shared" si="21"/>
        <v>44592</v>
      </c>
      <c r="K131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10" s="118" t="s">
        <v>321</v>
      </c>
      <c r="M1310" s="118" t="s">
        <v>1122</v>
      </c>
      <c r="N1310" s="118" t="s">
        <v>4</v>
      </c>
      <c r="O1310" s="118"/>
    </row>
    <row r="1311" spans="2:15" x14ac:dyDescent="0.25">
      <c r="B1311" s="118" t="s">
        <v>73</v>
      </c>
      <c r="C1311" s="118" t="s">
        <v>461</v>
      </c>
      <c r="D1311" s="119">
        <v>44608</v>
      </c>
      <c r="E1311" s="118" t="s">
        <v>338</v>
      </c>
      <c r="F1311" s="123">
        <v>815</v>
      </c>
      <c r="G1311" s="123">
        <v>249.23547400611622</v>
      </c>
      <c r="H1311" s="118" t="s">
        <v>339</v>
      </c>
      <c r="I1311" s="119"/>
      <c r="J1311" s="119">
        <f t="shared" si="21"/>
        <v>44592</v>
      </c>
      <c r="K131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11" s="118" t="s">
        <v>321</v>
      </c>
      <c r="M1311" s="118" t="s">
        <v>1122</v>
      </c>
      <c r="N1311" s="118" t="s">
        <v>4</v>
      </c>
      <c r="O1311" s="118"/>
    </row>
    <row r="1312" spans="2:15" x14ac:dyDescent="0.25">
      <c r="B1312" s="118" t="s">
        <v>73</v>
      </c>
      <c r="C1312" s="118" t="s">
        <v>512</v>
      </c>
      <c r="D1312" s="119">
        <v>44608</v>
      </c>
      <c r="E1312" s="118" t="s">
        <v>338</v>
      </c>
      <c r="F1312" s="123">
        <v>6713.8419999999996</v>
      </c>
      <c r="G1312" s="123">
        <v>2053.1626911314984</v>
      </c>
      <c r="H1312" s="118" t="s">
        <v>339</v>
      </c>
      <c r="I1312" s="119"/>
      <c r="J1312" s="119">
        <f t="shared" si="21"/>
        <v>44592</v>
      </c>
      <c r="K131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12" s="118" t="s">
        <v>321</v>
      </c>
      <c r="M1312" s="118" t="s">
        <v>1122</v>
      </c>
      <c r="N1312" s="118" t="s">
        <v>4</v>
      </c>
      <c r="O1312" s="118"/>
    </row>
    <row r="1313" spans="2:15" x14ac:dyDescent="0.25">
      <c r="B1313" s="118" t="s">
        <v>73</v>
      </c>
      <c r="C1313" s="118" t="s">
        <v>1042</v>
      </c>
      <c r="D1313" s="119">
        <v>44609</v>
      </c>
      <c r="E1313" s="118" t="s">
        <v>338</v>
      </c>
      <c r="F1313" s="123">
        <v>483.41699999999997</v>
      </c>
      <c r="G1313" s="123">
        <v>147.83394495412844</v>
      </c>
      <c r="H1313" s="118" t="s">
        <v>339</v>
      </c>
      <c r="I1313" s="119"/>
      <c r="J1313" s="119">
        <f t="shared" si="21"/>
        <v>44592</v>
      </c>
      <c r="K131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13" s="118" t="s">
        <v>321</v>
      </c>
      <c r="M1313" s="118" t="s">
        <v>1122</v>
      </c>
      <c r="N1313" s="118" t="s">
        <v>4</v>
      </c>
      <c r="O1313" s="118"/>
    </row>
    <row r="1314" spans="2:15" x14ac:dyDescent="0.25">
      <c r="B1314" s="118" t="s">
        <v>73</v>
      </c>
      <c r="C1314" s="118" t="s">
        <v>856</v>
      </c>
      <c r="D1314" s="119">
        <v>44609</v>
      </c>
      <c r="E1314" s="118" t="s">
        <v>338</v>
      </c>
      <c r="F1314" s="123">
        <v>2000</v>
      </c>
      <c r="G1314" s="123">
        <v>611.62079510703359</v>
      </c>
      <c r="H1314" s="118" t="s">
        <v>339</v>
      </c>
      <c r="I1314" s="119"/>
      <c r="J1314" s="119">
        <f t="shared" si="21"/>
        <v>44592</v>
      </c>
      <c r="K131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14" s="118" t="s">
        <v>321</v>
      </c>
      <c r="M1314" s="118" t="s">
        <v>1122</v>
      </c>
      <c r="N1314" s="118" t="s">
        <v>4</v>
      </c>
      <c r="O1314" s="118"/>
    </row>
    <row r="1315" spans="2:15" x14ac:dyDescent="0.25">
      <c r="B1315" s="118" t="s">
        <v>73</v>
      </c>
      <c r="C1315" s="118" t="s">
        <v>486</v>
      </c>
      <c r="D1315" s="119">
        <v>44609</v>
      </c>
      <c r="E1315" s="118" t="s">
        <v>338</v>
      </c>
      <c r="F1315" s="123">
        <v>1813.751</v>
      </c>
      <c r="G1315" s="123">
        <v>554.66391437308869</v>
      </c>
      <c r="H1315" s="118" t="s">
        <v>339</v>
      </c>
      <c r="I1315" s="119"/>
      <c r="J1315" s="119">
        <f t="shared" si="21"/>
        <v>44592</v>
      </c>
      <c r="K131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15" s="118" t="s">
        <v>321</v>
      </c>
      <c r="M1315" s="118" t="s">
        <v>1122</v>
      </c>
      <c r="N1315" s="118" t="s">
        <v>4</v>
      </c>
      <c r="O1315" s="118"/>
    </row>
    <row r="1316" spans="2:15" x14ac:dyDescent="0.25">
      <c r="B1316" s="118" t="s">
        <v>73</v>
      </c>
      <c r="C1316" s="118" t="s">
        <v>481</v>
      </c>
      <c r="D1316" s="119">
        <v>44609</v>
      </c>
      <c r="E1316" s="118" t="s">
        <v>338</v>
      </c>
      <c r="F1316" s="123">
        <v>3800</v>
      </c>
      <c r="G1316" s="123">
        <v>1162.0795107033639</v>
      </c>
      <c r="H1316" s="118" t="s">
        <v>339</v>
      </c>
      <c r="I1316" s="119"/>
      <c r="J1316" s="119">
        <f t="shared" si="21"/>
        <v>44592</v>
      </c>
      <c r="K131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16" s="118" t="s">
        <v>321</v>
      </c>
      <c r="M1316" s="118" t="s">
        <v>1122</v>
      </c>
      <c r="N1316" s="118" t="s">
        <v>4</v>
      </c>
      <c r="O1316" s="118"/>
    </row>
    <row r="1317" spans="2:15" x14ac:dyDescent="0.25">
      <c r="B1317" s="118" t="s">
        <v>73</v>
      </c>
      <c r="C1317" s="118" t="s">
        <v>734</v>
      </c>
      <c r="D1317" s="119">
        <v>44609</v>
      </c>
      <c r="E1317" s="118" t="s">
        <v>338</v>
      </c>
      <c r="F1317" s="123">
        <v>4493.0439999999999</v>
      </c>
      <c r="G1317" s="123">
        <v>1374.0195718654434</v>
      </c>
      <c r="H1317" s="118" t="s">
        <v>339</v>
      </c>
      <c r="I1317" s="119"/>
      <c r="J1317" s="119">
        <f t="shared" si="21"/>
        <v>44592</v>
      </c>
      <c r="K131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17" s="118" t="s">
        <v>321</v>
      </c>
      <c r="M1317" s="118" t="s">
        <v>1122</v>
      </c>
      <c r="N1317" s="118" t="s">
        <v>4</v>
      </c>
      <c r="O1317" s="118"/>
    </row>
    <row r="1318" spans="2:15" x14ac:dyDescent="0.25">
      <c r="B1318" s="118" t="s">
        <v>73</v>
      </c>
      <c r="C1318" s="118" t="s">
        <v>721</v>
      </c>
      <c r="D1318" s="119">
        <v>44609</v>
      </c>
      <c r="E1318" s="118" t="s">
        <v>338</v>
      </c>
      <c r="F1318" s="123">
        <v>1000</v>
      </c>
      <c r="G1318" s="123">
        <v>305.81039755351679</v>
      </c>
      <c r="H1318" s="118" t="s">
        <v>339</v>
      </c>
      <c r="I1318" s="119"/>
      <c r="J1318" s="119">
        <f t="shared" si="21"/>
        <v>44592</v>
      </c>
      <c r="K131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18" s="118" t="s">
        <v>321</v>
      </c>
      <c r="M1318" s="118" t="s">
        <v>1122</v>
      </c>
      <c r="N1318" s="118" t="s">
        <v>4</v>
      </c>
      <c r="O1318" s="118"/>
    </row>
    <row r="1319" spans="2:15" x14ac:dyDescent="0.25">
      <c r="B1319" s="118" t="s">
        <v>73</v>
      </c>
      <c r="C1319" s="118" t="s">
        <v>461</v>
      </c>
      <c r="D1319" s="119">
        <v>44609</v>
      </c>
      <c r="E1319" s="118" t="s">
        <v>338</v>
      </c>
      <c r="F1319" s="123">
        <v>810</v>
      </c>
      <c r="G1319" s="123">
        <v>247.70642201834863</v>
      </c>
      <c r="H1319" s="118" t="s">
        <v>339</v>
      </c>
      <c r="I1319" s="119"/>
      <c r="J1319" s="119">
        <f t="shared" si="21"/>
        <v>44592</v>
      </c>
      <c r="K131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19" s="118" t="s">
        <v>321</v>
      </c>
      <c r="M1319" s="118" t="s">
        <v>1122</v>
      </c>
      <c r="N1319" s="118" t="s">
        <v>4</v>
      </c>
      <c r="O1319" s="118"/>
    </row>
    <row r="1320" spans="2:15" x14ac:dyDescent="0.25">
      <c r="B1320" s="118" t="s">
        <v>73</v>
      </c>
      <c r="C1320" s="118" t="s">
        <v>627</v>
      </c>
      <c r="D1320" s="119">
        <v>44609</v>
      </c>
      <c r="E1320" s="118" t="s">
        <v>338</v>
      </c>
      <c r="F1320" s="123">
        <v>2993.4360000000001</v>
      </c>
      <c r="G1320" s="123">
        <v>915.42385321100926</v>
      </c>
      <c r="H1320" s="118" t="s">
        <v>339</v>
      </c>
      <c r="I1320" s="119"/>
      <c r="J1320" s="119">
        <f t="shared" si="21"/>
        <v>44592</v>
      </c>
      <c r="K132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20" s="118" t="s">
        <v>321</v>
      </c>
      <c r="M1320" s="118" t="s">
        <v>1122</v>
      </c>
      <c r="N1320" s="118" t="s">
        <v>4</v>
      </c>
      <c r="O1320" s="118"/>
    </row>
    <row r="1321" spans="2:15" x14ac:dyDescent="0.25">
      <c r="B1321" s="118" t="s">
        <v>73</v>
      </c>
      <c r="C1321" s="118" t="s">
        <v>461</v>
      </c>
      <c r="D1321" s="119">
        <v>44609</v>
      </c>
      <c r="E1321" s="118" t="s">
        <v>338</v>
      </c>
      <c r="F1321" s="123">
        <v>850</v>
      </c>
      <c r="G1321" s="123">
        <v>259.93883792048928</v>
      </c>
      <c r="H1321" s="118" t="s">
        <v>339</v>
      </c>
      <c r="I1321" s="119"/>
      <c r="J1321" s="119">
        <f t="shared" si="21"/>
        <v>44592</v>
      </c>
      <c r="K132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21" s="118" t="s">
        <v>321</v>
      </c>
      <c r="M1321" s="118" t="s">
        <v>1122</v>
      </c>
      <c r="N1321" s="118" t="s">
        <v>4</v>
      </c>
      <c r="O1321" s="118"/>
    </row>
    <row r="1322" spans="2:15" x14ac:dyDescent="0.25">
      <c r="B1322" s="118" t="s">
        <v>73</v>
      </c>
      <c r="C1322" s="118" t="s">
        <v>1055</v>
      </c>
      <c r="D1322" s="119">
        <v>44609</v>
      </c>
      <c r="E1322" s="118" t="s">
        <v>338</v>
      </c>
      <c r="F1322" s="123">
        <v>2438.7310000000002</v>
      </c>
      <c r="G1322" s="123">
        <v>745.78929663608574</v>
      </c>
      <c r="H1322" s="118" t="s">
        <v>339</v>
      </c>
      <c r="I1322" s="119"/>
      <c r="J1322" s="119">
        <f t="shared" si="21"/>
        <v>44592</v>
      </c>
      <c r="K132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22" s="118" t="s">
        <v>321</v>
      </c>
      <c r="M1322" s="118" t="s">
        <v>1122</v>
      </c>
      <c r="N1322" s="118" t="s">
        <v>4</v>
      </c>
      <c r="O1322" s="118"/>
    </row>
    <row r="1323" spans="2:15" x14ac:dyDescent="0.25">
      <c r="B1323" s="118" t="s">
        <v>73</v>
      </c>
      <c r="C1323" s="118" t="s">
        <v>655</v>
      </c>
      <c r="D1323" s="119">
        <v>44609</v>
      </c>
      <c r="E1323" s="118" t="s">
        <v>338</v>
      </c>
      <c r="F1323" s="123">
        <v>1444.5160000000001</v>
      </c>
      <c r="G1323" s="123">
        <v>441.74801223241593</v>
      </c>
      <c r="H1323" s="118" t="s">
        <v>339</v>
      </c>
      <c r="I1323" s="119"/>
      <c r="J1323" s="119">
        <f t="shared" si="21"/>
        <v>44592</v>
      </c>
      <c r="K132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23" s="118" t="s">
        <v>321</v>
      </c>
      <c r="M1323" s="118" t="s">
        <v>1122</v>
      </c>
      <c r="N1323" s="118" t="s">
        <v>4</v>
      </c>
      <c r="O1323" s="118"/>
    </row>
    <row r="1324" spans="2:15" x14ac:dyDescent="0.25">
      <c r="B1324" s="118" t="s">
        <v>73</v>
      </c>
      <c r="C1324" s="118" t="s">
        <v>852</v>
      </c>
      <c r="D1324" s="119">
        <v>44610</v>
      </c>
      <c r="E1324" s="118" t="s">
        <v>338</v>
      </c>
      <c r="F1324" s="123">
        <v>999.77800000000002</v>
      </c>
      <c r="G1324" s="123">
        <v>305.74250764525993</v>
      </c>
      <c r="H1324" s="118" t="s">
        <v>339</v>
      </c>
      <c r="I1324" s="119"/>
      <c r="J1324" s="119">
        <f t="shared" si="21"/>
        <v>44592</v>
      </c>
      <c r="K132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24" s="118" t="s">
        <v>321</v>
      </c>
      <c r="M1324" s="118" t="s">
        <v>1122</v>
      </c>
      <c r="N1324" s="118" t="s">
        <v>4</v>
      </c>
      <c r="O1324" s="118"/>
    </row>
    <row r="1325" spans="2:15" x14ac:dyDescent="0.25">
      <c r="B1325" s="118" t="s">
        <v>73</v>
      </c>
      <c r="C1325" s="118" t="s">
        <v>876</v>
      </c>
      <c r="D1325" s="119">
        <v>44610</v>
      </c>
      <c r="E1325" s="118" t="s">
        <v>338</v>
      </c>
      <c r="F1325" s="123">
        <v>2500</v>
      </c>
      <c r="G1325" s="123">
        <v>764.52599388379201</v>
      </c>
      <c r="H1325" s="118" t="s">
        <v>339</v>
      </c>
      <c r="I1325" s="119"/>
      <c r="J1325" s="119">
        <f t="shared" si="21"/>
        <v>44592</v>
      </c>
      <c r="K132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25" s="118" t="s">
        <v>321</v>
      </c>
      <c r="M1325" s="118" t="s">
        <v>1122</v>
      </c>
      <c r="N1325" s="118" t="s">
        <v>4</v>
      </c>
      <c r="O1325" s="118"/>
    </row>
    <row r="1326" spans="2:15" x14ac:dyDescent="0.25">
      <c r="B1326" s="118" t="s">
        <v>73</v>
      </c>
      <c r="C1326" s="118" t="s">
        <v>960</v>
      </c>
      <c r="D1326" s="119">
        <v>44610</v>
      </c>
      <c r="E1326" s="118" t="s">
        <v>338</v>
      </c>
      <c r="F1326" s="123">
        <v>2110.8820000000001</v>
      </c>
      <c r="G1326" s="123">
        <v>645.52966360856271</v>
      </c>
      <c r="H1326" s="118" t="s">
        <v>339</v>
      </c>
      <c r="I1326" s="119"/>
      <c r="J1326" s="119">
        <f t="shared" si="21"/>
        <v>44592</v>
      </c>
      <c r="K132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26" s="118" t="s">
        <v>321</v>
      </c>
      <c r="M1326" s="118" t="s">
        <v>1122</v>
      </c>
      <c r="N1326" s="118" t="s">
        <v>4</v>
      </c>
      <c r="O1326" s="118"/>
    </row>
    <row r="1327" spans="2:15" x14ac:dyDescent="0.25">
      <c r="B1327" s="118" t="s">
        <v>73</v>
      </c>
      <c r="C1327" s="118" t="s">
        <v>808</v>
      </c>
      <c r="D1327" s="119">
        <v>44610</v>
      </c>
      <c r="E1327" s="118" t="s">
        <v>338</v>
      </c>
      <c r="F1327" s="123">
        <v>1500</v>
      </c>
      <c r="G1327" s="123">
        <v>458.71559633027522</v>
      </c>
      <c r="H1327" s="118" t="s">
        <v>339</v>
      </c>
      <c r="I1327" s="119"/>
      <c r="J1327" s="119">
        <f t="shared" si="21"/>
        <v>44592</v>
      </c>
      <c r="K132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27" s="118" t="s">
        <v>321</v>
      </c>
      <c r="M1327" s="118" t="s">
        <v>1122</v>
      </c>
      <c r="N1327" s="118" t="s">
        <v>4</v>
      </c>
      <c r="O1327" s="118"/>
    </row>
    <row r="1328" spans="2:15" x14ac:dyDescent="0.25">
      <c r="B1328" s="118" t="s">
        <v>73</v>
      </c>
      <c r="C1328" s="118" t="s">
        <v>812</v>
      </c>
      <c r="D1328" s="119">
        <v>44610</v>
      </c>
      <c r="E1328" s="118" t="s">
        <v>338</v>
      </c>
      <c r="F1328" s="123">
        <v>3120.4079999999999</v>
      </c>
      <c r="G1328" s="123">
        <v>954.25321100917427</v>
      </c>
      <c r="H1328" s="118" t="s">
        <v>339</v>
      </c>
      <c r="I1328" s="119"/>
      <c r="J1328" s="119">
        <f t="shared" si="21"/>
        <v>44592</v>
      </c>
      <c r="K132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28" s="118" t="s">
        <v>321</v>
      </c>
      <c r="M1328" s="118" t="s">
        <v>1122</v>
      </c>
      <c r="N1328" s="118" t="s">
        <v>4</v>
      </c>
      <c r="O1328" s="118"/>
    </row>
    <row r="1329" spans="2:15" x14ac:dyDescent="0.25">
      <c r="B1329" s="118" t="s">
        <v>73</v>
      </c>
      <c r="C1329" s="118" t="s">
        <v>753</v>
      </c>
      <c r="D1329" s="119">
        <v>44610</v>
      </c>
      <c r="E1329" s="118" t="s">
        <v>338</v>
      </c>
      <c r="F1329" s="123">
        <v>6966</v>
      </c>
      <c r="G1329" s="123">
        <v>2130.2752293577983</v>
      </c>
      <c r="H1329" s="118" t="s">
        <v>339</v>
      </c>
      <c r="I1329" s="119"/>
      <c r="J1329" s="119">
        <f t="shared" si="21"/>
        <v>44592</v>
      </c>
      <c r="K132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29" s="118" t="s">
        <v>321</v>
      </c>
      <c r="M1329" s="118" t="s">
        <v>1122</v>
      </c>
      <c r="N1329" s="118" t="s">
        <v>4</v>
      </c>
      <c r="O1329" s="118"/>
    </row>
    <row r="1330" spans="2:15" x14ac:dyDescent="0.25">
      <c r="B1330" s="118" t="s">
        <v>73</v>
      </c>
      <c r="C1330" s="118" t="s">
        <v>731</v>
      </c>
      <c r="D1330" s="119">
        <v>44610</v>
      </c>
      <c r="E1330" s="118" t="s">
        <v>338</v>
      </c>
      <c r="F1330" s="123">
        <v>6614.4790000000003</v>
      </c>
      <c r="G1330" s="123">
        <v>2022.7764525993884</v>
      </c>
      <c r="H1330" s="118" t="s">
        <v>339</v>
      </c>
      <c r="I1330" s="119"/>
      <c r="J1330" s="119">
        <f t="shared" si="21"/>
        <v>44592</v>
      </c>
      <c r="K133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30" s="118" t="s">
        <v>321</v>
      </c>
      <c r="M1330" s="118" t="s">
        <v>1122</v>
      </c>
      <c r="N1330" s="118" t="s">
        <v>4</v>
      </c>
      <c r="O1330" s="118"/>
    </row>
    <row r="1331" spans="2:15" x14ac:dyDescent="0.25">
      <c r="B1331" s="118" t="s">
        <v>73</v>
      </c>
      <c r="C1331" s="118" t="s">
        <v>461</v>
      </c>
      <c r="D1331" s="119">
        <v>44610</v>
      </c>
      <c r="E1331" s="118" t="s">
        <v>338</v>
      </c>
      <c r="F1331" s="123">
        <v>805</v>
      </c>
      <c r="G1331" s="123">
        <v>246.17737003058105</v>
      </c>
      <c r="H1331" s="118" t="s">
        <v>339</v>
      </c>
      <c r="I1331" s="119"/>
      <c r="J1331" s="119">
        <f t="shared" si="21"/>
        <v>44592</v>
      </c>
      <c r="K133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31" s="118" t="s">
        <v>321</v>
      </c>
      <c r="M1331" s="118" t="s">
        <v>1122</v>
      </c>
      <c r="N1331" s="118" t="s">
        <v>4</v>
      </c>
      <c r="O1331" s="118"/>
    </row>
    <row r="1332" spans="2:15" x14ac:dyDescent="0.25">
      <c r="B1332" s="118" t="s">
        <v>73</v>
      </c>
      <c r="C1332" s="118" t="s">
        <v>598</v>
      </c>
      <c r="D1332" s="119">
        <v>44610</v>
      </c>
      <c r="E1332" s="118" t="s">
        <v>338</v>
      </c>
      <c r="F1332" s="123">
        <v>1181.6959999999999</v>
      </c>
      <c r="G1332" s="123">
        <v>361.37492354740056</v>
      </c>
      <c r="H1332" s="118" t="s">
        <v>339</v>
      </c>
      <c r="I1332" s="119"/>
      <c r="J1332" s="119">
        <f t="shared" si="21"/>
        <v>44592</v>
      </c>
      <c r="K133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32" s="118" t="s">
        <v>321</v>
      </c>
      <c r="M1332" s="118" t="s">
        <v>1122</v>
      </c>
      <c r="N1332" s="118" t="s">
        <v>4</v>
      </c>
      <c r="O1332" s="118"/>
    </row>
    <row r="1333" spans="2:15" x14ac:dyDescent="0.25">
      <c r="B1333" s="118" t="s">
        <v>73</v>
      </c>
      <c r="C1333" s="118" t="s">
        <v>561</v>
      </c>
      <c r="D1333" s="119">
        <v>44610</v>
      </c>
      <c r="E1333" s="118" t="s">
        <v>338</v>
      </c>
      <c r="F1333" s="123">
        <v>900</v>
      </c>
      <c r="G1333" s="123">
        <v>275.22935779816515</v>
      </c>
      <c r="H1333" s="118" t="s">
        <v>339</v>
      </c>
      <c r="I1333" s="119"/>
      <c r="J1333" s="119">
        <f t="shared" si="21"/>
        <v>44592</v>
      </c>
      <c r="K133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33" s="118" t="s">
        <v>321</v>
      </c>
      <c r="M1333" s="118" t="s">
        <v>1122</v>
      </c>
      <c r="N1333" s="118" t="s">
        <v>4</v>
      </c>
      <c r="O1333" s="118"/>
    </row>
    <row r="1334" spans="2:15" x14ac:dyDescent="0.25">
      <c r="B1334" s="118" t="s">
        <v>73</v>
      </c>
      <c r="C1334" s="118" t="s">
        <v>867</v>
      </c>
      <c r="D1334" s="119">
        <v>44611</v>
      </c>
      <c r="E1334" s="118" t="s">
        <v>338</v>
      </c>
      <c r="F1334" s="123">
        <v>900</v>
      </c>
      <c r="G1334" s="123">
        <v>275.22935779816515</v>
      </c>
      <c r="H1334" s="118" t="s">
        <v>339</v>
      </c>
      <c r="I1334" s="119"/>
      <c r="J1334" s="119">
        <f t="shared" si="21"/>
        <v>44592</v>
      </c>
      <c r="K133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34" s="118" t="s">
        <v>321</v>
      </c>
      <c r="M1334" s="118" t="s">
        <v>1122</v>
      </c>
      <c r="N1334" s="118" t="s">
        <v>4</v>
      </c>
      <c r="O1334" s="118"/>
    </row>
    <row r="1335" spans="2:15" x14ac:dyDescent="0.25">
      <c r="B1335" s="118" t="s">
        <v>73</v>
      </c>
      <c r="C1335" s="118" t="s">
        <v>947</v>
      </c>
      <c r="D1335" s="119">
        <v>44611</v>
      </c>
      <c r="E1335" s="118" t="s">
        <v>338</v>
      </c>
      <c r="F1335" s="123">
        <v>1673</v>
      </c>
      <c r="G1335" s="123">
        <v>511.62079510703364</v>
      </c>
      <c r="H1335" s="118" t="s">
        <v>339</v>
      </c>
      <c r="I1335" s="119"/>
      <c r="J1335" s="119">
        <f t="shared" si="21"/>
        <v>44592</v>
      </c>
      <c r="K133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35" s="118" t="s">
        <v>321</v>
      </c>
      <c r="M1335" s="118" t="s">
        <v>1122</v>
      </c>
      <c r="N1335" s="118" t="s">
        <v>4</v>
      </c>
      <c r="O1335" s="118"/>
    </row>
    <row r="1336" spans="2:15" x14ac:dyDescent="0.25">
      <c r="B1336" s="118" t="s">
        <v>73</v>
      </c>
      <c r="C1336" s="118" t="s">
        <v>1054</v>
      </c>
      <c r="D1336" s="119">
        <v>44611</v>
      </c>
      <c r="E1336" s="118" t="s">
        <v>338</v>
      </c>
      <c r="F1336" s="123">
        <v>2724.92</v>
      </c>
      <c r="G1336" s="123">
        <v>833.3088685015291</v>
      </c>
      <c r="H1336" s="118" t="s">
        <v>339</v>
      </c>
      <c r="I1336" s="119"/>
      <c r="J1336" s="119">
        <f t="shared" si="21"/>
        <v>44592</v>
      </c>
      <c r="K133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36" s="118" t="s">
        <v>321</v>
      </c>
      <c r="M1336" s="118" t="s">
        <v>1122</v>
      </c>
      <c r="N1336" s="118" t="s">
        <v>4</v>
      </c>
      <c r="O1336" s="118"/>
    </row>
    <row r="1337" spans="2:15" x14ac:dyDescent="0.25">
      <c r="B1337" s="118" t="s">
        <v>73</v>
      </c>
      <c r="C1337" s="118" t="s">
        <v>461</v>
      </c>
      <c r="D1337" s="119">
        <v>44611</v>
      </c>
      <c r="E1337" s="118" t="s">
        <v>338</v>
      </c>
      <c r="F1337" s="123">
        <v>800</v>
      </c>
      <c r="G1337" s="123">
        <v>244.64831804281346</v>
      </c>
      <c r="H1337" s="118" t="s">
        <v>339</v>
      </c>
      <c r="I1337" s="119"/>
      <c r="J1337" s="119">
        <f t="shared" si="21"/>
        <v>44592</v>
      </c>
      <c r="K133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37" s="118" t="s">
        <v>321</v>
      </c>
      <c r="M1337" s="118" t="s">
        <v>1122</v>
      </c>
      <c r="N1337" s="118" t="s">
        <v>4</v>
      </c>
      <c r="O1337" s="118"/>
    </row>
    <row r="1338" spans="2:15" x14ac:dyDescent="0.25">
      <c r="B1338" s="118" t="s">
        <v>73</v>
      </c>
      <c r="C1338" s="118" t="s">
        <v>472</v>
      </c>
      <c r="D1338" s="119">
        <v>44611</v>
      </c>
      <c r="E1338" s="118" t="s">
        <v>338</v>
      </c>
      <c r="F1338" s="123">
        <v>1029.9559999999999</v>
      </c>
      <c r="G1338" s="123">
        <v>314.97125382262993</v>
      </c>
      <c r="H1338" s="118" t="s">
        <v>339</v>
      </c>
      <c r="I1338" s="119"/>
      <c r="J1338" s="119">
        <f t="shared" si="21"/>
        <v>44592</v>
      </c>
      <c r="K133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38" s="118" t="s">
        <v>321</v>
      </c>
      <c r="M1338" s="118" t="s">
        <v>1122</v>
      </c>
      <c r="N1338" s="118" t="s">
        <v>4</v>
      </c>
      <c r="O1338" s="118"/>
    </row>
    <row r="1339" spans="2:15" x14ac:dyDescent="0.25">
      <c r="B1339" s="118" t="s">
        <v>73</v>
      </c>
      <c r="C1339" s="118" t="s">
        <v>461</v>
      </c>
      <c r="D1339" s="119">
        <v>44611</v>
      </c>
      <c r="E1339" s="118" t="s">
        <v>338</v>
      </c>
      <c r="F1339" s="123">
        <v>845</v>
      </c>
      <c r="G1339" s="123">
        <v>258.40978593272172</v>
      </c>
      <c r="H1339" s="118" t="s">
        <v>339</v>
      </c>
      <c r="I1339" s="119"/>
      <c r="J1339" s="119">
        <f t="shared" si="21"/>
        <v>44592</v>
      </c>
      <c r="K133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39" s="118" t="s">
        <v>321</v>
      </c>
      <c r="M1339" s="118" t="s">
        <v>1122</v>
      </c>
      <c r="N1339" s="118" t="s">
        <v>4</v>
      </c>
      <c r="O1339" s="118"/>
    </row>
    <row r="1340" spans="2:15" x14ac:dyDescent="0.25">
      <c r="B1340" s="118" t="s">
        <v>73</v>
      </c>
      <c r="C1340" s="118" t="s">
        <v>1053</v>
      </c>
      <c r="D1340" s="119">
        <v>44611</v>
      </c>
      <c r="E1340" s="118" t="s">
        <v>338</v>
      </c>
      <c r="F1340" s="123">
        <v>2600</v>
      </c>
      <c r="G1340" s="123">
        <v>795.10703363914376</v>
      </c>
      <c r="H1340" s="118" t="s">
        <v>339</v>
      </c>
      <c r="I1340" s="119"/>
      <c r="J1340" s="119">
        <f t="shared" si="21"/>
        <v>44592</v>
      </c>
      <c r="K134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40" s="118" t="s">
        <v>321</v>
      </c>
      <c r="M1340" s="118" t="s">
        <v>1122</v>
      </c>
      <c r="N1340" s="118" t="s">
        <v>4</v>
      </c>
      <c r="O1340" s="118"/>
    </row>
    <row r="1341" spans="2:15" x14ac:dyDescent="0.25">
      <c r="B1341" s="118" t="s">
        <v>73</v>
      </c>
      <c r="C1341" s="118" t="s">
        <v>463</v>
      </c>
      <c r="D1341" s="119">
        <v>44611</v>
      </c>
      <c r="E1341" s="118" t="s">
        <v>338</v>
      </c>
      <c r="F1341" s="123">
        <v>1772.941</v>
      </c>
      <c r="G1341" s="123">
        <v>542.18379204892972</v>
      </c>
      <c r="H1341" s="118" t="s">
        <v>339</v>
      </c>
      <c r="I1341" s="119"/>
      <c r="J1341" s="119">
        <f t="shared" si="21"/>
        <v>44592</v>
      </c>
      <c r="K134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41" s="118" t="s">
        <v>321</v>
      </c>
      <c r="M1341" s="118" t="s">
        <v>1122</v>
      </c>
      <c r="N1341" s="118" t="s">
        <v>4</v>
      </c>
      <c r="O1341" s="118"/>
    </row>
    <row r="1342" spans="2:15" x14ac:dyDescent="0.25">
      <c r="B1342" s="118" t="s">
        <v>73</v>
      </c>
      <c r="C1342" s="118" t="s">
        <v>844</v>
      </c>
      <c r="D1342" s="119">
        <v>44612</v>
      </c>
      <c r="E1342" s="118" t="s">
        <v>338</v>
      </c>
      <c r="F1342" s="123">
        <v>900</v>
      </c>
      <c r="G1342" s="123">
        <v>275.22935779816515</v>
      </c>
      <c r="H1342" s="118" t="s">
        <v>339</v>
      </c>
      <c r="I1342" s="119"/>
      <c r="J1342" s="119">
        <f t="shared" si="21"/>
        <v>44592</v>
      </c>
      <c r="K134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42" s="118" t="s">
        <v>321</v>
      </c>
      <c r="M1342" s="118" t="s">
        <v>1122</v>
      </c>
      <c r="N1342" s="118" t="s">
        <v>4</v>
      </c>
      <c r="O1342" s="118"/>
    </row>
    <row r="1343" spans="2:15" x14ac:dyDescent="0.25">
      <c r="B1343" s="118" t="s">
        <v>73</v>
      </c>
      <c r="C1343" s="118" t="s">
        <v>844</v>
      </c>
      <c r="D1343" s="119">
        <v>44612</v>
      </c>
      <c r="E1343" s="118" t="s">
        <v>338</v>
      </c>
      <c r="F1343" s="123">
        <v>900</v>
      </c>
      <c r="G1343" s="123">
        <v>275.22935779816515</v>
      </c>
      <c r="H1343" s="118" t="s">
        <v>339</v>
      </c>
      <c r="I1343" s="119"/>
      <c r="J1343" s="119">
        <f t="shared" si="21"/>
        <v>44592</v>
      </c>
      <c r="K134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43" s="118" t="s">
        <v>321</v>
      </c>
      <c r="M1343" s="118" t="s">
        <v>1122</v>
      </c>
      <c r="N1343" s="118" t="s">
        <v>4</v>
      </c>
      <c r="O1343" s="118"/>
    </row>
    <row r="1344" spans="2:15" x14ac:dyDescent="0.25">
      <c r="B1344" s="118" t="s">
        <v>73</v>
      </c>
      <c r="C1344" s="118" t="s">
        <v>865</v>
      </c>
      <c r="D1344" s="119">
        <v>44612</v>
      </c>
      <c r="E1344" s="118" t="s">
        <v>338</v>
      </c>
      <c r="F1344" s="123">
        <v>2393.4569999999999</v>
      </c>
      <c r="G1344" s="123">
        <v>731.94403669724761</v>
      </c>
      <c r="H1344" s="118" t="s">
        <v>339</v>
      </c>
      <c r="I1344" s="119"/>
      <c r="J1344" s="119">
        <f t="shared" si="21"/>
        <v>44592</v>
      </c>
      <c r="K134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44" s="118" t="s">
        <v>321</v>
      </c>
      <c r="M1344" s="118" t="s">
        <v>1122</v>
      </c>
      <c r="N1344" s="118" t="s">
        <v>4</v>
      </c>
      <c r="O1344" s="118"/>
    </row>
    <row r="1345" spans="2:15" x14ac:dyDescent="0.25">
      <c r="B1345" s="118" t="s">
        <v>73</v>
      </c>
      <c r="C1345" s="118" t="s">
        <v>879</v>
      </c>
      <c r="D1345" s="119">
        <v>44612</v>
      </c>
      <c r="E1345" s="118" t="s">
        <v>338</v>
      </c>
      <c r="F1345" s="123">
        <v>681.12099999999998</v>
      </c>
      <c r="G1345" s="123">
        <v>208.29388379204892</v>
      </c>
      <c r="H1345" s="118" t="s">
        <v>339</v>
      </c>
      <c r="I1345" s="119"/>
      <c r="J1345" s="119">
        <f t="shared" si="21"/>
        <v>44592</v>
      </c>
      <c r="K134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45" s="118" t="s">
        <v>321</v>
      </c>
      <c r="M1345" s="118" t="s">
        <v>1122</v>
      </c>
      <c r="N1345" s="118" t="s">
        <v>4</v>
      </c>
      <c r="O1345" s="118"/>
    </row>
    <row r="1346" spans="2:15" x14ac:dyDescent="0.25">
      <c r="B1346" s="118" t="s">
        <v>73</v>
      </c>
      <c r="C1346" s="118" t="s">
        <v>397</v>
      </c>
      <c r="D1346" s="119">
        <v>44612</v>
      </c>
      <c r="E1346" s="118" t="s">
        <v>338</v>
      </c>
      <c r="F1346" s="123">
        <v>6334.3530000000001</v>
      </c>
      <c r="G1346" s="123">
        <v>1937.1110091743119</v>
      </c>
      <c r="H1346" s="118" t="s">
        <v>339</v>
      </c>
      <c r="I1346" s="119"/>
      <c r="J1346" s="119">
        <f t="shared" si="21"/>
        <v>44592</v>
      </c>
      <c r="K134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46" s="118" t="s">
        <v>321</v>
      </c>
      <c r="M1346" s="118" t="s">
        <v>1122</v>
      </c>
      <c r="N1346" s="118" t="s">
        <v>4</v>
      </c>
      <c r="O1346" s="118"/>
    </row>
    <row r="1347" spans="2:15" x14ac:dyDescent="0.25">
      <c r="B1347" s="118" t="s">
        <v>73</v>
      </c>
      <c r="C1347" s="118" t="s">
        <v>941</v>
      </c>
      <c r="D1347" s="119">
        <v>44612</v>
      </c>
      <c r="E1347" s="118" t="s">
        <v>338</v>
      </c>
      <c r="F1347" s="123">
        <v>14221.874</v>
      </c>
      <c r="G1347" s="123">
        <v>4349.1969418960243</v>
      </c>
      <c r="H1347" s="118" t="s">
        <v>339</v>
      </c>
      <c r="I1347" s="119"/>
      <c r="J1347" s="119">
        <f t="shared" si="21"/>
        <v>44592</v>
      </c>
      <c r="K134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47" s="118" t="s">
        <v>321</v>
      </c>
      <c r="M1347" s="118" t="s">
        <v>1122</v>
      </c>
      <c r="N1347" s="118" t="s">
        <v>4</v>
      </c>
      <c r="O1347" s="118"/>
    </row>
    <row r="1348" spans="2:15" x14ac:dyDescent="0.25">
      <c r="B1348" s="118" t="s">
        <v>73</v>
      </c>
      <c r="C1348" s="118" t="s">
        <v>946</v>
      </c>
      <c r="D1348" s="119">
        <v>44612</v>
      </c>
      <c r="E1348" s="118" t="s">
        <v>338</v>
      </c>
      <c r="F1348" s="123">
        <v>950</v>
      </c>
      <c r="G1348" s="123">
        <v>290.51987767584097</v>
      </c>
      <c r="H1348" s="118" t="s">
        <v>339</v>
      </c>
      <c r="I1348" s="119"/>
      <c r="J1348" s="119">
        <f t="shared" si="21"/>
        <v>44592</v>
      </c>
      <c r="K134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48" s="118" t="s">
        <v>321</v>
      </c>
      <c r="M1348" s="118" t="s">
        <v>1122</v>
      </c>
      <c r="N1348" s="118" t="s">
        <v>4</v>
      </c>
      <c r="O1348" s="118"/>
    </row>
    <row r="1349" spans="2:15" x14ac:dyDescent="0.25">
      <c r="B1349" s="118" t="s">
        <v>73</v>
      </c>
      <c r="C1349" s="118" t="s">
        <v>784</v>
      </c>
      <c r="D1349" s="119">
        <v>44612</v>
      </c>
      <c r="E1349" s="118" t="s">
        <v>338</v>
      </c>
      <c r="F1349" s="123">
        <v>1414.3330000000001</v>
      </c>
      <c r="G1349" s="123">
        <v>432.51773700305813</v>
      </c>
      <c r="H1349" s="118" t="s">
        <v>339</v>
      </c>
      <c r="I1349" s="119"/>
      <c r="J1349" s="119">
        <f t="shared" si="21"/>
        <v>44592</v>
      </c>
      <c r="K134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49" s="118" t="s">
        <v>321</v>
      </c>
      <c r="M1349" s="118" t="s">
        <v>1122</v>
      </c>
      <c r="N1349" s="118" t="s">
        <v>4</v>
      </c>
      <c r="O1349" s="118"/>
    </row>
    <row r="1350" spans="2:15" x14ac:dyDescent="0.25">
      <c r="B1350" s="118" t="s">
        <v>73</v>
      </c>
      <c r="C1350" s="118" t="s">
        <v>809</v>
      </c>
      <c r="D1350" s="119">
        <v>44612</v>
      </c>
      <c r="E1350" s="118" t="s">
        <v>338</v>
      </c>
      <c r="F1350" s="123">
        <v>1800</v>
      </c>
      <c r="G1350" s="123">
        <v>550.45871559633031</v>
      </c>
      <c r="H1350" s="118" t="s">
        <v>339</v>
      </c>
      <c r="I1350" s="119"/>
      <c r="J1350" s="119">
        <f t="shared" si="21"/>
        <v>44592</v>
      </c>
      <c r="K135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50" s="118" t="s">
        <v>321</v>
      </c>
      <c r="M1350" s="118" t="s">
        <v>1122</v>
      </c>
      <c r="N1350" s="118" t="s">
        <v>4</v>
      </c>
      <c r="O1350" s="118"/>
    </row>
    <row r="1351" spans="2:15" x14ac:dyDescent="0.25">
      <c r="B1351" s="118" t="s">
        <v>73</v>
      </c>
      <c r="C1351" s="118" t="s">
        <v>795</v>
      </c>
      <c r="D1351" s="119">
        <v>44612</v>
      </c>
      <c r="E1351" s="118" t="s">
        <v>338</v>
      </c>
      <c r="F1351" s="123">
        <v>3368.5279999999998</v>
      </c>
      <c r="G1351" s="123">
        <v>1030.1308868501528</v>
      </c>
      <c r="H1351" s="118" t="s">
        <v>339</v>
      </c>
      <c r="I1351" s="119"/>
      <c r="J1351" s="119">
        <f t="shared" si="21"/>
        <v>44592</v>
      </c>
      <c r="K135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51" s="118" t="s">
        <v>321</v>
      </c>
      <c r="M1351" s="118" t="s">
        <v>1122</v>
      </c>
      <c r="N1351" s="118" t="s">
        <v>4</v>
      </c>
      <c r="O1351" s="118"/>
    </row>
    <row r="1352" spans="2:15" x14ac:dyDescent="0.25">
      <c r="B1352" s="118" t="s">
        <v>73</v>
      </c>
      <c r="C1352" s="118" t="s">
        <v>814</v>
      </c>
      <c r="D1352" s="119">
        <v>44612</v>
      </c>
      <c r="E1352" s="118" t="s">
        <v>338</v>
      </c>
      <c r="F1352" s="123">
        <v>5000</v>
      </c>
      <c r="G1352" s="123">
        <v>1529.051987767584</v>
      </c>
      <c r="H1352" s="118" t="s">
        <v>339</v>
      </c>
      <c r="I1352" s="119"/>
      <c r="J1352" s="119">
        <f t="shared" si="21"/>
        <v>44592</v>
      </c>
      <c r="K135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52" s="118" t="s">
        <v>321</v>
      </c>
      <c r="M1352" s="118" t="s">
        <v>1122</v>
      </c>
      <c r="N1352" s="118" t="s">
        <v>4</v>
      </c>
      <c r="O1352" s="118"/>
    </row>
    <row r="1353" spans="2:15" x14ac:dyDescent="0.25">
      <c r="B1353" s="118" t="s">
        <v>73</v>
      </c>
      <c r="C1353" s="118" t="s">
        <v>792</v>
      </c>
      <c r="D1353" s="119">
        <v>44612</v>
      </c>
      <c r="E1353" s="118" t="s">
        <v>338</v>
      </c>
      <c r="F1353" s="123">
        <v>1113.884</v>
      </c>
      <c r="G1353" s="123">
        <v>340.63730886850152</v>
      </c>
      <c r="H1353" s="118" t="s">
        <v>339</v>
      </c>
      <c r="I1353" s="119"/>
      <c r="J1353" s="119">
        <f t="shared" si="21"/>
        <v>44592</v>
      </c>
      <c r="K135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53" s="118" t="s">
        <v>321</v>
      </c>
      <c r="M1353" s="118" t="s">
        <v>1122</v>
      </c>
      <c r="N1353" s="118" t="s">
        <v>4</v>
      </c>
      <c r="O1353" s="118"/>
    </row>
    <row r="1354" spans="2:15" x14ac:dyDescent="0.25">
      <c r="B1354" s="118" t="s">
        <v>73</v>
      </c>
      <c r="C1354" s="118" t="s">
        <v>814</v>
      </c>
      <c r="D1354" s="119">
        <v>44612</v>
      </c>
      <c r="E1354" s="118" t="s">
        <v>338</v>
      </c>
      <c r="F1354" s="123">
        <v>400</v>
      </c>
      <c r="G1354" s="123">
        <v>122.32415902140673</v>
      </c>
      <c r="H1354" s="118" t="s">
        <v>339</v>
      </c>
      <c r="I1354" s="119"/>
      <c r="J1354" s="119">
        <f t="shared" si="21"/>
        <v>44592</v>
      </c>
      <c r="K135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54" s="118" t="s">
        <v>321</v>
      </c>
      <c r="M1354" s="118" t="s">
        <v>1122</v>
      </c>
      <c r="N1354" s="118" t="s">
        <v>4</v>
      </c>
      <c r="O1354" s="118"/>
    </row>
    <row r="1355" spans="2:15" x14ac:dyDescent="0.25">
      <c r="B1355" s="118" t="s">
        <v>73</v>
      </c>
      <c r="C1355" s="118" t="s">
        <v>1046</v>
      </c>
      <c r="D1355" s="119">
        <v>44612</v>
      </c>
      <c r="E1355" s="118" t="s">
        <v>338</v>
      </c>
      <c r="F1355" s="123">
        <v>3440</v>
      </c>
      <c r="G1355" s="123">
        <v>1051.9877675840978</v>
      </c>
      <c r="H1355" s="118" t="s">
        <v>339</v>
      </c>
      <c r="I1355" s="119"/>
      <c r="J1355" s="119">
        <f t="shared" si="21"/>
        <v>44592</v>
      </c>
      <c r="K135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55" s="118" t="s">
        <v>321</v>
      </c>
      <c r="M1355" s="118" t="s">
        <v>1122</v>
      </c>
      <c r="N1355" s="118" t="s">
        <v>4</v>
      </c>
      <c r="O1355" s="118"/>
    </row>
    <row r="1356" spans="2:15" x14ac:dyDescent="0.25">
      <c r="B1356" s="118" t="s">
        <v>73</v>
      </c>
      <c r="C1356" s="118" t="s">
        <v>740</v>
      </c>
      <c r="D1356" s="119">
        <v>44612</v>
      </c>
      <c r="E1356" s="118" t="s">
        <v>338</v>
      </c>
      <c r="F1356" s="123">
        <v>1099.627</v>
      </c>
      <c r="G1356" s="123">
        <v>336.27737003058104</v>
      </c>
      <c r="H1356" s="118" t="s">
        <v>339</v>
      </c>
      <c r="I1356" s="119"/>
      <c r="J1356" s="119">
        <f t="shared" ref="J1356:J1419" si="22">$J$1</f>
        <v>44592</v>
      </c>
      <c r="K135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56" s="118" t="s">
        <v>321</v>
      </c>
      <c r="M1356" s="118" t="s">
        <v>1122</v>
      </c>
      <c r="N1356" s="118" t="s">
        <v>4</v>
      </c>
      <c r="O1356" s="118"/>
    </row>
    <row r="1357" spans="2:15" x14ac:dyDescent="0.25">
      <c r="B1357" s="118" t="s">
        <v>73</v>
      </c>
      <c r="C1357" s="118" t="s">
        <v>758</v>
      </c>
      <c r="D1357" s="119">
        <v>44612</v>
      </c>
      <c r="E1357" s="118" t="s">
        <v>338</v>
      </c>
      <c r="F1357" s="123">
        <v>2665.9580000000001</v>
      </c>
      <c r="G1357" s="123">
        <v>815.27767584097865</v>
      </c>
      <c r="H1357" s="118" t="s">
        <v>339</v>
      </c>
      <c r="I1357" s="119"/>
      <c r="J1357" s="119">
        <f t="shared" si="22"/>
        <v>44592</v>
      </c>
      <c r="K135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57" s="118" t="s">
        <v>321</v>
      </c>
      <c r="M1357" s="118" t="s">
        <v>1122</v>
      </c>
      <c r="N1357" s="118" t="s">
        <v>4</v>
      </c>
      <c r="O1357" s="118"/>
    </row>
    <row r="1358" spans="2:15" x14ac:dyDescent="0.25">
      <c r="B1358" s="118" t="s">
        <v>73</v>
      </c>
      <c r="C1358" s="118" t="s">
        <v>747</v>
      </c>
      <c r="D1358" s="119">
        <v>44612</v>
      </c>
      <c r="E1358" s="118" t="s">
        <v>338</v>
      </c>
      <c r="F1358" s="123">
        <v>1000</v>
      </c>
      <c r="G1358" s="123">
        <v>305.81039755351679</v>
      </c>
      <c r="H1358" s="118" t="s">
        <v>339</v>
      </c>
      <c r="I1358" s="119"/>
      <c r="J1358" s="119">
        <f t="shared" si="22"/>
        <v>44592</v>
      </c>
      <c r="K135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58" s="118" t="s">
        <v>321</v>
      </c>
      <c r="M1358" s="118" t="s">
        <v>1122</v>
      </c>
      <c r="N1358" s="118" t="s">
        <v>4</v>
      </c>
      <c r="O1358" s="118"/>
    </row>
    <row r="1359" spans="2:15" x14ac:dyDescent="0.25">
      <c r="B1359" s="118" t="s">
        <v>73</v>
      </c>
      <c r="C1359" s="118" t="s">
        <v>772</v>
      </c>
      <c r="D1359" s="119">
        <v>44612</v>
      </c>
      <c r="E1359" s="118" t="s">
        <v>338</v>
      </c>
      <c r="F1359" s="123">
        <v>5169.0200000000004</v>
      </c>
      <c r="G1359" s="123">
        <v>1580.7400611620797</v>
      </c>
      <c r="H1359" s="118" t="s">
        <v>339</v>
      </c>
      <c r="I1359" s="119"/>
      <c r="J1359" s="119">
        <f t="shared" si="22"/>
        <v>44592</v>
      </c>
      <c r="K135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59" s="118" t="s">
        <v>321</v>
      </c>
      <c r="M1359" s="118" t="s">
        <v>1122</v>
      </c>
      <c r="N1359" s="118" t="s">
        <v>4</v>
      </c>
      <c r="O1359" s="118"/>
    </row>
    <row r="1360" spans="2:15" x14ac:dyDescent="0.25">
      <c r="B1360" s="118" t="s">
        <v>73</v>
      </c>
      <c r="C1360" s="118" t="s">
        <v>749</v>
      </c>
      <c r="D1360" s="119">
        <v>44612</v>
      </c>
      <c r="E1360" s="118" t="s">
        <v>338</v>
      </c>
      <c r="F1360" s="123">
        <v>2500</v>
      </c>
      <c r="G1360" s="123">
        <v>764.52599388379201</v>
      </c>
      <c r="H1360" s="118" t="s">
        <v>339</v>
      </c>
      <c r="I1360" s="119"/>
      <c r="J1360" s="119">
        <f t="shared" si="22"/>
        <v>44592</v>
      </c>
      <c r="K136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60" s="118" t="s">
        <v>321</v>
      </c>
      <c r="M1360" s="118" t="s">
        <v>1122</v>
      </c>
      <c r="N1360" s="118" t="s">
        <v>4</v>
      </c>
      <c r="O1360" s="118"/>
    </row>
    <row r="1361" spans="2:15" x14ac:dyDescent="0.25">
      <c r="B1361" s="118" t="s">
        <v>73</v>
      </c>
      <c r="C1361" s="118" t="s">
        <v>435</v>
      </c>
      <c r="D1361" s="119">
        <v>44612</v>
      </c>
      <c r="E1361" s="118" t="s">
        <v>338</v>
      </c>
      <c r="F1361" s="123">
        <v>4500</v>
      </c>
      <c r="G1361" s="123">
        <v>1376.1467889908256</v>
      </c>
      <c r="H1361" s="118" t="s">
        <v>339</v>
      </c>
      <c r="I1361" s="119"/>
      <c r="J1361" s="119">
        <f t="shared" si="22"/>
        <v>44592</v>
      </c>
      <c r="K136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61" s="118" t="s">
        <v>321</v>
      </c>
      <c r="M1361" s="118" t="s">
        <v>1122</v>
      </c>
      <c r="N1361" s="118" t="s">
        <v>4</v>
      </c>
      <c r="O1361" s="118"/>
    </row>
    <row r="1362" spans="2:15" x14ac:dyDescent="0.25">
      <c r="B1362" s="118" t="s">
        <v>73</v>
      </c>
      <c r="C1362" s="118" t="s">
        <v>747</v>
      </c>
      <c r="D1362" s="119">
        <v>44612</v>
      </c>
      <c r="E1362" s="118" t="s">
        <v>338</v>
      </c>
      <c r="F1362" s="123">
        <v>800</v>
      </c>
      <c r="G1362" s="123">
        <v>244.64831804281346</v>
      </c>
      <c r="H1362" s="118" t="s">
        <v>339</v>
      </c>
      <c r="I1362" s="119"/>
      <c r="J1362" s="119">
        <f t="shared" si="22"/>
        <v>44592</v>
      </c>
      <c r="K136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62" s="118" t="s">
        <v>321</v>
      </c>
      <c r="M1362" s="118" t="s">
        <v>1122</v>
      </c>
      <c r="N1362" s="118" t="s">
        <v>4</v>
      </c>
      <c r="O1362" s="118"/>
    </row>
    <row r="1363" spans="2:15" x14ac:dyDescent="0.25">
      <c r="B1363" s="118" t="s">
        <v>73</v>
      </c>
      <c r="C1363" s="118" t="s">
        <v>747</v>
      </c>
      <c r="D1363" s="119">
        <v>44612</v>
      </c>
      <c r="E1363" s="118" t="s">
        <v>338</v>
      </c>
      <c r="F1363" s="123">
        <v>350</v>
      </c>
      <c r="G1363" s="123">
        <v>107.03363914373088</v>
      </c>
      <c r="H1363" s="118" t="s">
        <v>339</v>
      </c>
      <c r="I1363" s="119"/>
      <c r="J1363" s="119">
        <f t="shared" si="22"/>
        <v>44592</v>
      </c>
      <c r="K136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63" s="118" t="s">
        <v>321</v>
      </c>
      <c r="M1363" s="118" t="s">
        <v>1122</v>
      </c>
      <c r="N1363" s="118" t="s">
        <v>4</v>
      </c>
      <c r="O1363" s="118"/>
    </row>
    <row r="1364" spans="2:15" x14ac:dyDescent="0.25">
      <c r="B1364" s="118" t="s">
        <v>73</v>
      </c>
      <c r="C1364" s="118" t="s">
        <v>461</v>
      </c>
      <c r="D1364" s="119">
        <v>44612</v>
      </c>
      <c r="E1364" s="118" t="s">
        <v>338</v>
      </c>
      <c r="F1364" s="123">
        <v>767.73699999999997</v>
      </c>
      <c r="G1364" s="123">
        <v>234.78195718654433</v>
      </c>
      <c r="H1364" s="118" t="s">
        <v>339</v>
      </c>
      <c r="I1364" s="119"/>
      <c r="J1364" s="119">
        <f t="shared" si="22"/>
        <v>44592</v>
      </c>
      <c r="K136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64" s="118" t="s">
        <v>321</v>
      </c>
      <c r="M1364" s="118" t="s">
        <v>1122</v>
      </c>
      <c r="N1364" s="118" t="s">
        <v>4</v>
      </c>
      <c r="O1364" s="118"/>
    </row>
    <row r="1365" spans="2:15" x14ac:dyDescent="0.25">
      <c r="B1365" s="118" t="s">
        <v>73</v>
      </c>
      <c r="C1365" s="118" t="s">
        <v>340</v>
      </c>
      <c r="D1365" s="119">
        <v>44612</v>
      </c>
      <c r="E1365" s="118" t="s">
        <v>338</v>
      </c>
      <c r="F1365" s="123">
        <v>2236.6680000000001</v>
      </c>
      <c r="G1365" s="123">
        <v>683.99633027522941</v>
      </c>
      <c r="H1365" s="118" t="s">
        <v>339</v>
      </c>
      <c r="I1365" s="119"/>
      <c r="J1365" s="119">
        <f t="shared" si="22"/>
        <v>44592</v>
      </c>
      <c r="K136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65" s="118" t="s">
        <v>321</v>
      </c>
      <c r="M1365" s="118" t="s">
        <v>1122</v>
      </c>
      <c r="N1365" s="118" t="s">
        <v>4</v>
      </c>
      <c r="O1365" s="118"/>
    </row>
    <row r="1366" spans="2:15" x14ac:dyDescent="0.25">
      <c r="B1366" s="118" t="s">
        <v>73</v>
      </c>
      <c r="C1366" s="118" t="s">
        <v>641</v>
      </c>
      <c r="D1366" s="119">
        <v>44612</v>
      </c>
      <c r="E1366" s="118" t="s">
        <v>338</v>
      </c>
      <c r="F1366" s="123">
        <v>314.87900000000002</v>
      </c>
      <c r="G1366" s="123">
        <v>96.293272171253832</v>
      </c>
      <c r="H1366" s="118" t="s">
        <v>339</v>
      </c>
      <c r="I1366" s="119"/>
      <c r="J1366" s="119">
        <f t="shared" si="22"/>
        <v>44592</v>
      </c>
      <c r="K136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66" s="118" t="s">
        <v>321</v>
      </c>
      <c r="M1366" s="118" t="s">
        <v>1122</v>
      </c>
      <c r="N1366" s="118" t="s">
        <v>4</v>
      </c>
      <c r="O1366" s="118"/>
    </row>
    <row r="1367" spans="2:15" x14ac:dyDescent="0.25">
      <c r="B1367" s="118" t="s">
        <v>73</v>
      </c>
      <c r="C1367" s="118" t="s">
        <v>1068</v>
      </c>
      <c r="D1367" s="119">
        <v>44612</v>
      </c>
      <c r="E1367" s="118" t="s">
        <v>338</v>
      </c>
      <c r="F1367" s="123">
        <v>1000</v>
      </c>
      <c r="G1367" s="123">
        <v>305.81039755351679</v>
      </c>
      <c r="H1367" s="118" t="s">
        <v>339</v>
      </c>
      <c r="I1367" s="119"/>
      <c r="J1367" s="119">
        <f t="shared" si="22"/>
        <v>44592</v>
      </c>
      <c r="K136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67" s="118" t="s">
        <v>321</v>
      </c>
      <c r="M1367" s="118" t="s">
        <v>1122</v>
      </c>
      <c r="N1367" s="118" t="s">
        <v>4</v>
      </c>
      <c r="O1367" s="118"/>
    </row>
    <row r="1368" spans="2:15" x14ac:dyDescent="0.25">
      <c r="B1368" s="118" t="s">
        <v>73</v>
      </c>
      <c r="C1368" s="118" t="s">
        <v>1059</v>
      </c>
      <c r="D1368" s="119">
        <v>44612</v>
      </c>
      <c r="E1368" s="118" t="s">
        <v>338</v>
      </c>
      <c r="F1368" s="123">
        <v>650</v>
      </c>
      <c r="G1368" s="123">
        <v>198.77675840978594</v>
      </c>
      <c r="H1368" s="118" t="s">
        <v>339</v>
      </c>
      <c r="I1368" s="119"/>
      <c r="J1368" s="119">
        <f t="shared" si="22"/>
        <v>44592</v>
      </c>
      <c r="K136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68" s="118" t="s">
        <v>321</v>
      </c>
      <c r="M1368" s="118" t="s">
        <v>1122</v>
      </c>
      <c r="N1368" s="118" t="s">
        <v>4</v>
      </c>
      <c r="O1368" s="118"/>
    </row>
    <row r="1369" spans="2:15" x14ac:dyDescent="0.25">
      <c r="B1369" s="118" t="s">
        <v>73</v>
      </c>
      <c r="C1369" s="118" t="s">
        <v>588</v>
      </c>
      <c r="D1369" s="119">
        <v>44612</v>
      </c>
      <c r="E1369" s="118" t="s">
        <v>338</v>
      </c>
      <c r="F1369" s="123">
        <v>1195.6030000000001</v>
      </c>
      <c r="G1369" s="123">
        <v>365.62782874617739</v>
      </c>
      <c r="H1369" s="118" t="s">
        <v>339</v>
      </c>
      <c r="I1369" s="119"/>
      <c r="J1369" s="119">
        <f t="shared" si="22"/>
        <v>44592</v>
      </c>
      <c r="K136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69" s="118" t="s">
        <v>321</v>
      </c>
      <c r="M1369" s="118" t="s">
        <v>1122</v>
      </c>
      <c r="N1369" s="118" t="s">
        <v>4</v>
      </c>
      <c r="O1369" s="118"/>
    </row>
    <row r="1370" spans="2:15" x14ac:dyDescent="0.25">
      <c r="B1370" s="118" t="s">
        <v>73</v>
      </c>
      <c r="C1370" s="118" t="s">
        <v>610</v>
      </c>
      <c r="D1370" s="119">
        <v>44612</v>
      </c>
      <c r="E1370" s="118" t="s">
        <v>338</v>
      </c>
      <c r="F1370" s="123">
        <v>1469.12</v>
      </c>
      <c r="G1370" s="123">
        <v>449.27217125382259</v>
      </c>
      <c r="H1370" s="118" t="s">
        <v>339</v>
      </c>
      <c r="I1370" s="119"/>
      <c r="J1370" s="119">
        <f t="shared" si="22"/>
        <v>44592</v>
      </c>
      <c r="K137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70" s="118" t="s">
        <v>321</v>
      </c>
      <c r="M1370" s="118" t="s">
        <v>1122</v>
      </c>
      <c r="N1370" s="118" t="s">
        <v>4</v>
      </c>
      <c r="O1370" s="118"/>
    </row>
    <row r="1371" spans="2:15" x14ac:dyDescent="0.25">
      <c r="B1371" s="118" t="s">
        <v>73</v>
      </c>
      <c r="C1371" s="118" t="s">
        <v>572</v>
      </c>
      <c r="D1371" s="119">
        <v>44612</v>
      </c>
      <c r="E1371" s="118" t="s">
        <v>338</v>
      </c>
      <c r="F1371" s="123">
        <v>2425.8919999999998</v>
      </c>
      <c r="G1371" s="123">
        <v>741.86299694189597</v>
      </c>
      <c r="H1371" s="118" t="s">
        <v>339</v>
      </c>
      <c r="I1371" s="119"/>
      <c r="J1371" s="119">
        <f t="shared" si="22"/>
        <v>44592</v>
      </c>
      <c r="K137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71" s="118" t="s">
        <v>321</v>
      </c>
      <c r="M1371" s="118" t="s">
        <v>1122</v>
      </c>
      <c r="N1371" s="118" t="s">
        <v>4</v>
      </c>
      <c r="O1371" s="118"/>
    </row>
    <row r="1372" spans="2:15" x14ac:dyDescent="0.25">
      <c r="B1372" s="118" t="s">
        <v>73</v>
      </c>
      <c r="C1372" s="118" t="s">
        <v>1070</v>
      </c>
      <c r="D1372" s="119">
        <v>44612</v>
      </c>
      <c r="E1372" s="118" t="s">
        <v>338</v>
      </c>
      <c r="F1372" s="123">
        <v>4057.174</v>
      </c>
      <c r="G1372" s="123">
        <v>1240.7259938837919</v>
      </c>
      <c r="H1372" s="118" t="s">
        <v>339</v>
      </c>
      <c r="I1372" s="119"/>
      <c r="J1372" s="119">
        <f t="shared" si="22"/>
        <v>44592</v>
      </c>
      <c r="K137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72" s="118" t="s">
        <v>321</v>
      </c>
      <c r="M1372" s="118" t="s">
        <v>1122</v>
      </c>
      <c r="N1372" s="118" t="s">
        <v>4</v>
      </c>
      <c r="O1372" s="118"/>
    </row>
    <row r="1373" spans="2:15" x14ac:dyDescent="0.25">
      <c r="B1373" s="118" t="s">
        <v>73</v>
      </c>
      <c r="C1373" s="118" t="s">
        <v>1071</v>
      </c>
      <c r="D1373" s="119">
        <v>44612</v>
      </c>
      <c r="E1373" s="118" t="s">
        <v>338</v>
      </c>
      <c r="F1373" s="123">
        <v>787.86900000000003</v>
      </c>
      <c r="G1373" s="123">
        <v>240.93853211009176</v>
      </c>
      <c r="H1373" s="118" t="s">
        <v>339</v>
      </c>
      <c r="I1373" s="119"/>
      <c r="J1373" s="119">
        <f t="shared" si="22"/>
        <v>44592</v>
      </c>
      <c r="K137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73" s="118" t="s">
        <v>321</v>
      </c>
      <c r="M1373" s="118" t="s">
        <v>1122</v>
      </c>
      <c r="N1373" s="118" t="s">
        <v>4</v>
      </c>
      <c r="O1373" s="118"/>
    </row>
    <row r="1374" spans="2:15" x14ac:dyDescent="0.25">
      <c r="B1374" s="118" t="s">
        <v>73</v>
      </c>
      <c r="C1374" s="118" t="s">
        <v>533</v>
      </c>
      <c r="D1374" s="119">
        <v>44612</v>
      </c>
      <c r="E1374" s="118" t="s">
        <v>338</v>
      </c>
      <c r="F1374" s="123">
        <v>7638</v>
      </c>
      <c r="G1374" s="123">
        <v>2335.7798165137615</v>
      </c>
      <c r="H1374" s="118" t="s">
        <v>339</v>
      </c>
      <c r="I1374" s="119"/>
      <c r="J1374" s="119">
        <f t="shared" si="22"/>
        <v>44592</v>
      </c>
      <c r="K137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74" s="118" t="s">
        <v>321</v>
      </c>
      <c r="M1374" s="118" t="s">
        <v>1122</v>
      </c>
      <c r="N1374" s="118" t="s">
        <v>4</v>
      </c>
      <c r="O1374" s="118"/>
    </row>
    <row r="1375" spans="2:15" x14ac:dyDescent="0.25">
      <c r="B1375" s="118" t="s">
        <v>73</v>
      </c>
      <c r="C1375" s="118" t="s">
        <v>1060</v>
      </c>
      <c r="D1375" s="119">
        <v>44612</v>
      </c>
      <c r="E1375" s="118" t="s">
        <v>338</v>
      </c>
      <c r="F1375" s="123">
        <v>920</v>
      </c>
      <c r="G1375" s="123">
        <v>281.34556574923545</v>
      </c>
      <c r="H1375" s="118" t="s">
        <v>339</v>
      </c>
      <c r="I1375" s="119"/>
      <c r="J1375" s="119">
        <f t="shared" si="22"/>
        <v>44592</v>
      </c>
      <c r="K137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75" s="118" t="s">
        <v>321</v>
      </c>
      <c r="M1375" s="118" t="s">
        <v>1122</v>
      </c>
      <c r="N1375" s="118" t="s">
        <v>4</v>
      </c>
      <c r="O1375" s="118"/>
    </row>
    <row r="1376" spans="2:15" x14ac:dyDescent="0.25">
      <c r="B1376" s="118" t="s">
        <v>73</v>
      </c>
      <c r="C1376" s="118" t="s">
        <v>626</v>
      </c>
      <c r="D1376" s="119">
        <v>44612</v>
      </c>
      <c r="E1376" s="118" t="s">
        <v>338</v>
      </c>
      <c r="F1376" s="123">
        <v>1400</v>
      </c>
      <c r="G1376" s="123">
        <v>428.13455657492352</v>
      </c>
      <c r="H1376" s="118" t="s">
        <v>339</v>
      </c>
      <c r="I1376" s="119"/>
      <c r="J1376" s="119">
        <f t="shared" si="22"/>
        <v>44592</v>
      </c>
      <c r="K137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76" s="118" t="s">
        <v>321</v>
      </c>
      <c r="M1376" s="118" t="s">
        <v>1122</v>
      </c>
      <c r="N1376" s="118" t="s">
        <v>4</v>
      </c>
      <c r="O1376" s="118"/>
    </row>
    <row r="1377" spans="2:15" x14ac:dyDescent="0.25">
      <c r="B1377" s="118" t="s">
        <v>73</v>
      </c>
      <c r="C1377" s="118" t="s">
        <v>1049</v>
      </c>
      <c r="D1377" s="119">
        <v>44612</v>
      </c>
      <c r="E1377" s="118" t="s">
        <v>338</v>
      </c>
      <c r="F1377" s="123">
        <v>2870.5250000000001</v>
      </c>
      <c r="G1377" s="123">
        <v>877.83639143730886</v>
      </c>
      <c r="H1377" s="118" t="s">
        <v>339</v>
      </c>
      <c r="I1377" s="119"/>
      <c r="J1377" s="119">
        <f t="shared" si="22"/>
        <v>44592</v>
      </c>
      <c r="K137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77" s="118" t="s">
        <v>321</v>
      </c>
      <c r="M1377" s="118" t="s">
        <v>1122</v>
      </c>
      <c r="N1377" s="118" t="s">
        <v>4</v>
      </c>
      <c r="O1377" s="118"/>
    </row>
    <row r="1378" spans="2:15" x14ac:dyDescent="0.25">
      <c r="B1378" s="118" t="s">
        <v>73</v>
      </c>
      <c r="C1378" s="118" t="s">
        <v>1048</v>
      </c>
      <c r="D1378" s="119">
        <v>44612</v>
      </c>
      <c r="E1378" s="118" t="s">
        <v>338</v>
      </c>
      <c r="F1378" s="123">
        <v>3909.9940000000001</v>
      </c>
      <c r="G1378" s="123">
        <v>1195.7168195718655</v>
      </c>
      <c r="H1378" s="118" t="s">
        <v>339</v>
      </c>
      <c r="I1378" s="119"/>
      <c r="J1378" s="119">
        <f t="shared" si="22"/>
        <v>44592</v>
      </c>
      <c r="K137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78" s="118" t="s">
        <v>321</v>
      </c>
      <c r="M1378" s="118" t="s">
        <v>1122</v>
      </c>
      <c r="N1378" s="118" t="s">
        <v>4</v>
      </c>
      <c r="O1378" s="118"/>
    </row>
    <row r="1379" spans="2:15" x14ac:dyDescent="0.25">
      <c r="B1379" s="118" t="s">
        <v>73</v>
      </c>
      <c r="C1379" s="118" t="s">
        <v>1072</v>
      </c>
      <c r="D1379" s="119">
        <v>44612</v>
      </c>
      <c r="E1379" s="118" t="s">
        <v>338</v>
      </c>
      <c r="F1379" s="123">
        <v>2000</v>
      </c>
      <c r="G1379" s="123">
        <v>611.62079510703359</v>
      </c>
      <c r="H1379" s="118" t="s">
        <v>339</v>
      </c>
      <c r="I1379" s="119"/>
      <c r="J1379" s="119">
        <f t="shared" si="22"/>
        <v>44592</v>
      </c>
      <c r="K137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79" s="118" t="s">
        <v>321</v>
      </c>
      <c r="M1379" s="118" t="s">
        <v>1122</v>
      </c>
      <c r="N1379" s="118" t="s">
        <v>4</v>
      </c>
      <c r="O1379" s="118"/>
    </row>
    <row r="1380" spans="2:15" x14ac:dyDescent="0.25">
      <c r="B1380" s="118" t="s">
        <v>73</v>
      </c>
      <c r="C1380" s="118" t="s">
        <v>1059</v>
      </c>
      <c r="D1380" s="119">
        <v>44612</v>
      </c>
      <c r="E1380" s="118" t="s">
        <v>338</v>
      </c>
      <c r="F1380" s="123">
        <v>398</v>
      </c>
      <c r="G1380" s="123">
        <v>121.7125382262997</v>
      </c>
      <c r="H1380" s="118" t="s">
        <v>339</v>
      </c>
      <c r="I1380" s="119"/>
      <c r="J1380" s="119">
        <f t="shared" si="22"/>
        <v>44592</v>
      </c>
      <c r="K138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80" s="118" t="s">
        <v>321</v>
      </c>
      <c r="M1380" s="118" t="s">
        <v>1122</v>
      </c>
      <c r="N1380" s="118" t="s">
        <v>4</v>
      </c>
      <c r="O1380" s="118"/>
    </row>
    <row r="1381" spans="2:15" x14ac:dyDescent="0.25">
      <c r="B1381" s="118" t="s">
        <v>73</v>
      </c>
      <c r="C1381" s="118" t="s">
        <v>1059</v>
      </c>
      <c r="D1381" s="119">
        <v>44612</v>
      </c>
      <c r="E1381" s="118" t="s">
        <v>338</v>
      </c>
      <c r="F1381" s="123">
        <v>920</v>
      </c>
      <c r="G1381" s="123">
        <v>281.34556574923545</v>
      </c>
      <c r="H1381" s="118" t="s">
        <v>339</v>
      </c>
      <c r="I1381" s="119"/>
      <c r="J1381" s="119">
        <f t="shared" si="22"/>
        <v>44592</v>
      </c>
      <c r="K138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81" s="118" t="s">
        <v>321</v>
      </c>
      <c r="M1381" s="118" t="s">
        <v>1122</v>
      </c>
      <c r="N1381" s="118" t="s">
        <v>4</v>
      </c>
      <c r="O1381" s="118"/>
    </row>
    <row r="1382" spans="2:15" x14ac:dyDescent="0.25">
      <c r="B1382" s="118" t="s">
        <v>73</v>
      </c>
      <c r="C1382" s="118" t="s">
        <v>585</v>
      </c>
      <c r="D1382" s="119">
        <v>44612</v>
      </c>
      <c r="E1382" s="118" t="s">
        <v>338</v>
      </c>
      <c r="F1382" s="123">
        <v>766.66600000000005</v>
      </c>
      <c r="G1382" s="123">
        <v>234.45443425076454</v>
      </c>
      <c r="H1382" s="118" t="s">
        <v>339</v>
      </c>
      <c r="I1382" s="119"/>
      <c r="J1382" s="119">
        <f t="shared" si="22"/>
        <v>44592</v>
      </c>
      <c r="K138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82" s="118" t="s">
        <v>321</v>
      </c>
      <c r="M1382" s="118" t="s">
        <v>1122</v>
      </c>
      <c r="N1382" s="118" t="s">
        <v>4</v>
      </c>
      <c r="O1382" s="118"/>
    </row>
    <row r="1383" spans="2:15" x14ac:dyDescent="0.25">
      <c r="B1383" s="118" t="s">
        <v>73</v>
      </c>
      <c r="C1383" s="118" t="s">
        <v>1061</v>
      </c>
      <c r="D1383" s="119">
        <v>44612</v>
      </c>
      <c r="E1383" s="118" t="s">
        <v>338</v>
      </c>
      <c r="F1383" s="123">
        <v>2348.721</v>
      </c>
      <c r="G1383" s="123">
        <v>718.26330275229361</v>
      </c>
      <c r="H1383" s="118" t="s">
        <v>339</v>
      </c>
      <c r="I1383" s="119"/>
      <c r="J1383" s="119">
        <f t="shared" si="22"/>
        <v>44592</v>
      </c>
      <c r="K138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1383" s="118" t="s">
        <v>321</v>
      </c>
      <c r="M1383" s="118" t="s">
        <v>1122</v>
      </c>
      <c r="N1383" s="118" t="s">
        <v>4</v>
      </c>
      <c r="O1383" s="118"/>
    </row>
    <row r="1384" spans="2:15" x14ac:dyDescent="0.25">
      <c r="B1384" s="118" t="s">
        <v>73</v>
      </c>
      <c r="C1384" s="118" t="s">
        <v>808</v>
      </c>
      <c r="D1384" s="119">
        <v>44613</v>
      </c>
      <c r="E1384" s="118" t="s">
        <v>338</v>
      </c>
      <c r="F1384" s="123">
        <v>1500</v>
      </c>
      <c r="G1384" s="123">
        <v>458.71559633027522</v>
      </c>
      <c r="H1384" s="118" t="s">
        <v>339</v>
      </c>
      <c r="I1384" s="119"/>
      <c r="J1384" s="119">
        <f t="shared" si="22"/>
        <v>44592</v>
      </c>
      <c r="K138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384" s="118" t="s">
        <v>321</v>
      </c>
      <c r="M1384" s="118" t="s">
        <v>1122</v>
      </c>
      <c r="N1384" s="118" t="s">
        <v>4</v>
      </c>
      <c r="O1384" s="118"/>
    </row>
    <row r="1385" spans="2:15" x14ac:dyDescent="0.25">
      <c r="B1385" s="118" t="s">
        <v>73</v>
      </c>
      <c r="C1385" s="118" t="s">
        <v>753</v>
      </c>
      <c r="D1385" s="119">
        <v>44613</v>
      </c>
      <c r="E1385" s="118" t="s">
        <v>338</v>
      </c>
      <c r="F1385" s="123">
        <v>6966</v>
      </c>
      <c r="G1385" s="123">
        <v>2130.2752293577983</v>
      </c>
      <c r="H1385" s="118" t="s">
        <v>339</v>
      </c>
      <c r="I1385" s="119"/>
      <c r="J1385" s="119">
        <f t="shared" si="22"/>
        <v>44592</v>
      </c>
      <c r="K138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385" s="118" t="s">
        <v>321</v>
      </c>
      <c r="M1385" s="118" t="s">
        <v>1122</v>
      </c>
      <c r="N1385" s="118" t="s">
        <v>4</v>
      </c>
      <c r="O1385" s="118"/>
    </row>
    <row r="1386" spans="2:15" x14ac:dyDescent="0.25">
      <c r="B1386" s="118" t="s">
        <v>73</v>
      </c>
      <c r="C1386" s="118" t="s">
        <v>728</v>
      </c>
      <c r="D1386" s="119">
        <v>44613</v>
      </c>
      <c r="E1386" s="118" t="s">
        <v>338</v>
      </c>
      <c r="F1386" s="123">
        <v>960</v>
      </c>
      <c r="G1386" s="123">
        <v>293.57798165137615</v>
      </c>
      <c r="H1386" s="118" t="s">
        <v>339</v>
      </c>
      <c r="I1386" s="119"/>
      <c r="J1386" s="119">
        <f t="shared" si="22"/>
        <v>44592</v>
      </c>
      <c r="K138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386" s="118" t="s">
        <v>321</v>
      </c>
      <c r="M1386" s="118" t="s">
        <v>1122</v>
      </c>
      <c r="N1386" s="118" t="s">
        <v>4</v>
      </c>
      <c r="O1386" s="118"/>
    </row>
    <row r="1387" spans="2:15" x14ac:dyDescent="0.25">
      <c r="B1387" s="118" t="s">
        <v>73</v>
      </c>
      <c r="C1387" s="118" t="s">
        <v>598</v>
      </c>
      <c r="D1387" s="119">
        <v>44613</v>
      </c>
      <c r="E1387" s="118" t="s">
        <v>338</v>
      </c>
      <c r="F1387" s="123">
        <v>1181.6959999999999</v>
      </c>
      <c r="G1387" s="123">
        <v>361.37492354740056</v>
      </c>
      <c r="H1387" s="118" t="s">
        <v>339</v>
      </c>
      <c r="I1387" s="119"/>
      <c r="J1387" s="119">
        <f t="shared" si="22"/>
        <v>44592</v>
      </c>
      <c r="K138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387" s="118" t="s">
        <v>321</v>
      </c>
      <c r="M1387" s="118" t="s">
        <v>1122</v>
      </c>
      <c r="N1387" s="118" t="s">
        <v>4</v>
      </c>
      <c r="O1387" s="118"/>
    </row>
    <row r="1388" spans="2:15" x14ac:dyDescent="0.25">
      <c r="B1388" s="118" t="s">
        <v>73</v>
      </c>
      <c r="C1388" s="118" t="s">
        <v>461</v>
      </c>
      <c r="D1388" s="119">
        <v>44613</v>
      </c>
      <c r="E1388" s="118" t="s">
        <v>338</v>
      </c>
      <c r="F1388" s="123">
        <v>840</v>
      </c>
      <c r="G1388" s="123">
        <v>256.8807339449541</v>
      </c>
      <c r="H1388" s="118" t="s">
        <v>339</v>
      </c>
      <c r="I1388" s="119"/>
      <c r="J1388" s="119">
        <f t="shared" si="22"/>
        <v>44592</v>
      </c>
      <c r="K138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388" s="118" t="s">
        <v>321</v>
      </c>
      <c r="M1388" s="118" t="s">
        <v>1122</v>
      </c>
      <c r="N1388" s="118" t="s">
        <v>4</v>
      </c>
      <c r="O1388" s="118"/>
    </row>
    <row r="1389" spans="2:15" x14ac:dyDescent="0.25">
      <c r="B1389" s="118" t="s">
        <v>73</v>
      </c>
      <c r="C1389" s="118" t="s">
        <v>1039</v>
      </c>
      <c r="D1389" s="119">
        <v>44614</v>
      </c>
      <c r="E1389" s="118" t="s">
        <v>338</v>
      </c>
      <c r="F1389" s="123">
        <v>3450</v>
      </c>
      <c r="G1389" s="123">
        <v>1055.045871559633</v>
      </c>
      <c r="H1389" s="118" t="s">
        <v>339</v>
      </c>
      <c r="I1389" s="119"/>
      <c r="J1389" s="119">
        <f t="shared" si="22"/>
        <v>44592</v>
      </c>
      <c r="K138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389" s="118" t="s">
        <v>321</v>
      </c>
      <c r="M1389" s="118" t="s">
        <v>1122</v>
      </c>
      <c r="N1389" s="118" t="s">
        <v>4</v>
      </c>
      <c r="O1389" s="118"/>
    </row>
    <row r="1390" spans="2:15" x14ac:dyDescent="0.25">
      <c r="B1390" s="118" t="s">
        <v>73</v>
      </c>
      <c r="C1390" s="118" t="s">
        <v>492</v>
      </c>
      <c r="D1390" s="119">
        <v>44614</v>
      </c>
      <c r="E1390" s="118" t="s">
        <v>338</v>
      </c>
      <c r="F1390" s="123">
        <v>945.20399999999995</v>
      </c>
      <c r="G1390" s="123">
        <v>289.05321100917428</v>
      </c>
      <c r="H1390" s="118" t="s">
        <v>339</v>
      </c>
      <c r="I1390" s="119"/>
      <c r="J1390" s="119">
        <f t="shared" si="22"/>
        <v>44592</v>
      </c>
      <c r="K139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390" s="118" t="s">
        <v>321</v>
      </c>
      <c r="M1390" s="118" t="s">
        <v>1122</v>
      </c>
      <c r="N1390" s="118" t="s">
        <v>4</v>
      </c>
      <c r="O1390" s="118"/>
    </row>
    <row r="1391" spans="2:15" x14ac:dyDescent="0.25">
      <c r="B1391" s="118" t="s">
        <v>73</v>
      </c>
      <c r="C1391" s="118" t="s">
        <v>481</v>
      </c>
      <c r="D1391" s="119">
        <v>44614</v>
      </c>
      <c r="E1391" s="118" t="s">
        <v>338</v>
      </c>
      <c r="F1391" s="123">
        <v>3800</v>
      </c>
      <c r="G1391" s="123">
        <v>1162.0795107033639</v>
      </c>
      <c r="H1391" s="118" t="s">
        <v>339</v>
      </c>
      <c r="I1391" s="119"/>
      <c r="J1391" s="119">
        <f t="shared" si="22"/>
        <v>44592</v>
      </c>
      <c r="K139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391" s="118" t="s">
        <v>321</v>
      </c>
      <c r="M1391" s="118" t="s">
        <v>1122</v>
      </c>
      <c r="N1391" s="118" t="s">
        <v>4</v>
      </c>
      <c r="O1391" s="118"/>
    </row>
    <row r="1392" spans="2:15" x14ac:dyDescent="0.25">
      <c r="B1392" s="118" t="s">
        <v>73</v>
      </c>
      <c r="C1392" s="118" t="s">
        <v>748</v>
      </c>
      <c r="D1392" s="119">
        <v>44614</v>
      </c>
      <c r="E1392" s="118" t="s">
        <v>338</v>
      </c>
      <c r="F1392" s="123">
        <v>2202.0529999999999</v>
      </c>
      <c r="G1392" s="123">
        <v>673.41070336391431</v>
      </c>
      <c r="H1392" s="118" t="s">
        <v>339</v>
      </c>
      <c r="I1392" s="119"/>
      <c r="J1392" s="119">
        <f t="shared" si="22"/>
        <v>44592</v>
      </c>
      <c r="K139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392" s="118" t="s">
        <v>321</v>
      </c>
      <c r="M1392" s="118" t="s">
        <v>1122</v>
      </c>
      <c r="N1392" s="118" t="s">
        <v>4</v>
      </c>
      <c r="O1392" s="118"/>
    </row>
    <row r="1393" spans="2:15" x14ac:dyDescent="0.25">
      <c r="B1393" s="118" t="s">
        <v>73</v>
      </c>
      <c r="C1393" s="118" t="s">
        <v>564</v>
      </c>
      <c r="D1393" s="119">
        <v>44614</v>
      </c>
      <c r="E1393" s="118" t="s">
        <v>338</v>
      </c>
      <c r="F1393" s="123">
        <v>1145</v>
      </c>
      <c r="G1393" s="123">
        <v>350.15290519877675</v>
      </c>
      <c r="H1393" s="118" t="s">
        <v>339</v>
      </c>
      <c r="I1393" s="119"/>
      <c r="J1393" s="119">
        <f t="shared" si="22"/>
        <v>44592</v>
      </c>
      <c r="K139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393" s="118" t="s">
        <v>321</v>
      </c>
      <c r="M1393" s="118" t="s">
        <v>1122</v>
      </c>
      <c r="N1393" s="118" t="s">
        <v>4</v>
      </c>
      <c r="O1393" s="118"/>
    </row>
    <row r="1394" spans="2:15" x14ac:dyDescent="0.25">
      <c r="B1394" s="118" t="s">
        <v>73</v>
      </c>
      <c r="C1394" s="118" t="s">
        <v>569</v>
      </c>
      <c r="D1394" s="119">
        <v>44614</v>
      </c>
      <c r="E1394" s="118" t="s">
        <v>338</v>
      </c>
      <c r="F1394" s="123">
        <v>3593.873</v>
      </c>
      <c r="G1394" s="123">
        <v>1099.0437308868502</v>
      </c>
      <c r="H1394" s="118" t="s">
        <v>339</v>
      </c>
      <c r="I1394" s="119"/>
      <c r="J1394" s="119">
        <f t="shared" si="22"/>
        <v>44592</v>
      </c>
      <c r="K139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394" s="118" t="s">
        <v>321</v>
      </c>
      <c r="M1394" s="118" t="s">
        <v>1122</v>
      </c>
      <c r="N1394" s="118" t="s">
        <v>4</v>
      </c>
      <c r="O1394" s="118"/>
    </row>
    <row r="1395" spans="2:15" x14ac:dyDescent="0.25">
      <c r="B1395" s="118" t="s">
        <v>73</v>
      </c>
      <c r="C1395" s="118" t="s">
        <v>1042</v>
      </c>
      <c r="D1395" s="119">
        <v>44615</v>
      </c>
      <c r="E1395" s="118" t="s">
        <v>338</v>
      </c>
      <c r="F1395" s="123">
        <v>483.41699999999997</v>
      </c>
      <c r="G1395" s="123">
        <v>147.83394495412844</v>
      </c>
      <c r="H1395" s="118" t="s">
        <v>339</v>
      </c>
      <c r="I1395" s="119"/>
      <c r="J1395" s="119">
        <f t="shared" si="22"/>
        <v>44592</v>
      </c>
      <c r="K139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395" s="118" t="s">
        <v>321</v>
      </c>
      <c r="M1395" s="118" t="s">
        <v>1122</v>
      </c>
      <c r="N1395" s="118" t="s">
        <v>4</v>
      </c>
      <c r="O1395" s="118"/>
    </row>
    <row r="1396" spans="2:15" x14ac:dyDescent="0.25">
      <c r="B1396" s="118" t="s">
        <v>73</v>
      </c>
      <c r="C1396" s="118" t="s">
        <v>497</v>
      </c>
      <c r="D1396" s="119">
        <v>44615</v>
      </c>
      <c r="E1396" s="118" t="s">
        <v>338</v>
      </c>
      <c r="F1396" s="123">
        <v>1475.134</v>
      </c>
      <c r="G1396" s="123">
        <v>451.11131498470951</v>
      </c>
      <c r="H1396" s="118" t="s">
        <v>339</v>
      </c>
      <c r="I1396" s="119"/>
      <c r="J1396" s="119">
        <f t="shared" si="22"/>
        <v>44592</v>
      </c>
      <c r="K139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396" s="118" t="s">
        <v>321</v>
      </c>
      <c r="M1396" s="118" t="s">
        <v>1122</v>
      </c>
      <c r="N1396" s="118" t="s">
        <v>4</v>
      </c>
      <c r="O1396" s="118"/>
    </row>
    <row r="1397" spans="2:15" x14ac:dyDescent="0.25">
      <c r="B1397" s="118" t="s">
        <v>73</v>
      </c>
      <c r="C1397" s="118" t="s">
        <v>947</v>
      </c>
      <c r="D1397" s="119">
        <v>44615</v>
      </c>
      <c r="E1397" s="118" t="s">
        <v>338</v>
      </c>
      <c r="F1397" s="123">
        <v>1672</v>
      </c>
      <c r="G1397" s="123">
        <v>511.31498470948014</v>
      </c>
      <c r="H1397" s="118" t="s">
        <v>339</v>
      </c>
      <c r="I1397" s="119"/>
      <c r="J1397" s="119">
        <f t="shared" si="22"/>
        <v>44592</v>
      </c>
      <c r="K139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397" s="118" t="s">
        <v>321</v>
      </c>
      <c r="M1397" s="118" t="s">
        <v>1122</v>
      </c>
      <c r="N1397" s="118" t="s">
        <v>4</v>
      </c>
      <c r="O1397" s="118"/>
    </row>
    <row r="1398" spans="2:15" x14ac:dyDescent="0.25">
      <c r="B1398" s="118" t="s">
        <v>73</v>
      </c>
      <c r="C1398" s="118" t="s">
        <v>811</v>
      </c>
      <c r="D1398" s="119">
        <v>44615</v>
      </c>
      <c r="E1398" s="118" t="s">
        <v>338</v>
      </c>
      <c r="F1398" s="123">
        <v>3226.1770000000001</v>
      </c>
      <c r="G1398" s="123">
        <v>986.59847094801228</v>
      </c>
      <c r="H1398" s="118" t="s">
        <v>339</v>
      </c>
      <c r="I1398" s="119"/>
      <c r="J1398" s="119">
        <f t="shared" si="22"/>
        <v>44592</v>
      </c>
      <c r="K139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398" s="118" t="s">
        <v>321</v>
      </c>
      <c r="M1398" s="118" t="s">
        <v>1122</v>
      </c>
      <c r="N1398" s="118" t="s">
        <v>4</v>
      </c>
      <c r="O1398" s="118"/>
    </row>
    <row r="1399" spans="2:15" x14ac:dyDescent="0.25">
      <c r="B1399" s="118" t="s">
        <v>73</v>
      </c>
      <c r="C1399" s="118" t="s">
        <v>753</v>
      </c>
      <c r="D1399" s="119">
        <v>44615</v>
      </c>
      <c r="E1399" s="118" t="s">
        <v>338</v>
      </c>
      <c r="F1399" s="123">
        <v>6966</v>
      </c>
      <c r="G1399" s="123">
        <v>2130.2752293577983</v>
      </c>
      <c r="H1399" s="118" t="s">
        <v>339</v>
      </c>
      <c r="I1399" s="119"/>
      <c r="J1399" s="119">
        <f t="shared" si="22"/>
        <v>44592</v>
      </c>
      <c r="K139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399" s="118" t="s">
        <v>321</v>
      </c>
      <c r="M1399" s="118" t="s">
        <v>1122</v>
      </c>
      <c r="N1399" s="118" t="s">
        <v>4</v>
      </c>
      <c r="O1399" s="118"/>
    </row>
    <row r="1400" spans="2:15" x14ac:dyDescent="0.25">
      <c r="B1400" s="118" t="s">
        <v>73</v>
      </c>
      <c r="C1400" s="118" t="s">
        <v>709</v>
      </c>
      <c r="D1400" s="119">
        <v>44615</v>
      </c>
      <c r="E1400" s="118" t="s">
        <v>338</v>
      </c>
      <c r="F1400" s="123">
        <v>1500</v>
      </c>
      <c r="G1400" s="123">
        <v>458.71559633027522</v>
      </c>
      <c r="H1400" s="118" t="s">
        <v>339</v>
      </c>
      <c r="I1400" s="119"/>
      <c r="J1400" s="119">
        <f t="shared" si="22"/>
        <v>44592</v>
      </c>
      <c r="K140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00" s="118" t="s">
        <v>321</v>
      </c>
      <c r="M1400" s="118" t="s">
        <v>1122</v>
      </c>
      <c r="N1400" s="118" t="s">
        <v>4</v>
      </c>
      <c r="O1400" s="118"/>
    </row>
    <row r="1401" spans="2:15" x14ac:dyDescent="0.25">
      <c r="B1401" s="118" t="s">
        <v>73</v>
      </c>
      <c r="C1401" s="118" t="s">
        <v>771</v>
      </c>
      <c r="D1401" s="119">
        <v>44615</v>
      </c>
      <c r="E1401" s="118" t="s">
        <v>338</v>
      </c>
      <c r="F1401" s="123">
        <v>943.43899999999996</v>
      </c>
      <c r="G1401" s="123">
        <v>288.51345565749233</v>
      </c>
      <c r="H1401" s="118" t="s">
        <v>339</v>
      </c>
      <c r="I1401" s="119"/>
      <c r="J1401" s="119">
        <f t="shared" si="22"/>
        <v>44592</v>
      </c>
      <c r="K140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01" s="118" t="s">
        <v>321</v>
      </c>
      <c r="M1401" s="118" t="s">
        <v>1122</v>
      </c>
      <c r="N1401" s="118" t="s">
        <v>4</v>
      </c>
      <c r="O1401" s="118"/>
    </row>
    <row r="1402" spans="2:15" x14ac:dyDescent="0.25">
      <c r="B1402" s="118" t="s">
        <v>73</v>
      </c>
      <c r="C1402" s="118" t="s">
        <v>479</v>
      </c>
      <c r="D1402" s="119">
        <v>44615</v>
      </c>
      <c r="E1402" s="118" t="s">
        <v>338</v>
      </c>
      <c r="F1402" s="123">
        <v>986.25</v>
      </c>
      <c r="G1402" s="123">
        <v>301.60550458715596</v>
      </c>
      <c r="H1402" s="118" t="s">
        <v>339</v>
      </c>
      <c r="I1402" s="119"/>
      <c r="J1402" s="119">
        <f t="shared" si="22"/>
        <v>44592</v>
      </c>
      <c r="K140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02" s="118" t="s">
        <v>321</v>
      </c>
      <c r="M1402" s="118" t="s">
        <v>1122</v>
      </c>
      <c r="N1402" s="118" t="s">
        <v>4</v>
      </c>
      <c r="O1402" s="118"/>
    </row>
    <row r="1403" spans="2:15" x14ac:dyDescent="0.25">
      <c r="B1403" s="118" t="s">
        <v>73</v>
      </c>
      <c r="C1403" s="118" t="s">
        <v>461</v>
      </c>
      <c r="D1403" s="119">
        <v>44615</v>
      </c>
      <c r="E1403" s="118" t="s">
        <v>338</v>
      </c>
      <c r="F1403" s="123">
        <v>835</v>
      </c>
      <c r="G1403" s="123">
        <v>255.35168195718654</v>
      </c>
      <c r="H1403" s="118" t="s">
        <v>339</v>
      </c>
      <c r="I1403" s="119"/>
      <c r="J1403" s="119">
        <f t="shared" si="22"/>
        <v>44592</v>
      </c>
      <c r="K140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03" s="118" t="s">
        <v>321</v>
      </c>
      <c r="M1403" s="118" t="s">
        <v>1122</v>
      </c>
      <c r="N1403" s="118" t="s">
        <v>4</v>
      </c>
      <c r="O1403" s="118"/>
    </row>
    <row r="1404" spans="2:15" x14ac:dyDescent="0.25">
      <c r="B1404" s="118" t="s">
        <v>73</v>
      </c>
      <c r="C1404" s="118" t="s">
        <v>645</v>
      </c>
      <c r="D1404" s="119">
        <v>44615</v>
      </c>
      <c r="E1404" s="118" t="s">
        <v>338</v>
      </c>
      <c r="F1404" s="123">
        <v>950</v>
      </c>
      <c r="G1404" s="123">
        <v>290.51987767584097</v>
      </c>
      <c r="H1404" s="118" t="s">
        <v>339</v>
      </c>
      <c r="I1404" s="119"/>
      <c r="J1404" s="119">
        <f t="shared" si="22"/>
        <v>44592</v>
      </c>
      <c r="K140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04" s="118" t="s">
        <v>321</v>
      </c>
      <c r="M1404" s="118" t="s">
        <v>1122</v>
      </c>
      <c r="N1404" s="118" t="s">
        <v>4</v>
      </c>
      <c r="O1404" s="118"/>
    </row>
    <row r="1405" spans="2:15" x14ac:dyDescent="0.25">
      <c r="B1405" s="118" t="s">
        <v>73</v>
      </c>
      <c r="C1405" s="118" t="s">
        <v>492</v>
      </c>
      <c r="D1405" s="119">
        <v>44616</v>
      </c>
      <c r="E1405" s="118" t="s">
        <v>338</v>
      </c>
      <c r="F1405" s="123">
        <v>3000</v>
      </c>
      <c r="G1405" s="123">
        <v>917.43119266055044</v>
      </c>
      <c r="H1405" s="118" t="s">
        <v>339</v>
      </c>
      <c r="I1405" s="119"/>
      <c r="J1405" s="119">
        <f t="shared" si="22"/>
        <v>44592</v>
      </c>
      <c r="K140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05" s="118" t="s">
        <v>321</v>
      </c>
      <c r="M1405" s="118" t="s">
        <v>1122</v>
      </c>
      <c r="N1405" s="118" t="s">
        <v>4</v>
      </c>
      <c r="O1405" s="118"/>
    </row>
    <row r="1406" spans="2:15" x14ac:dyDescent="0.25">
      <c r="B1406" s="118" t="s">
        <v>73</v>
      </c>
      <c r="C1406" s="118" t="s">
        <v>808</v>
      </c>
      <c r="D1406" s="119">
        <v>44616</v>
      </c>
      <c r="E1406" s="118" t="s">
        <v>338</v>
      </c>
      <c r="F1406" s="123">
        <v>1500</v>
      </c>
      <c r="G1406" s="123">
        <v>458.71559633027522</v>
      </c>
      <c r="H1406" s="118" t="s">
        <v>339</v>
      </c>
      <c r="I1406" s="119"/>
      <c r="J1406" s="119">
        <f t="shared" si="22"/>
        <v>44592</v>
      </c>
      <c r="K140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06" s="118" t="s">
        <v>321</v>
      </c>
      <c r="M1406" s="118" t="s">
        <v>1122</v>
      </c>
      <c r="N1406" s="118" t="s">
        <v>4</v>
      </c>
      <c r="O1406" s="118"/>
    </row>
    <row r="1407" spans="2:15" x14ac:dyDescent="0.25">
      <c r="B1407" s="118" t="s">
        <v>73</v>
      </c>
      <c r="C1407" s="118" t="s">
        <v>486</v>
      </c>
      <c r="D1407" s="119">
        <v>44616</v>
      </c>
      <c r="E1407" s="118" t="s">
        <v>338</v>
      </c>
      <c r="F1407" s="123">
        <v>1813.751</v>
      </c>
      <c r="G1407" s="123">
        <v>554.66391437308869</v>
      </c>
      <c r="H1407" s="118" t="s">
        <v>339</v>
      </c>
      <c r="I1407" s="119"/>
      <c r="J1407" s="119">
        <f t="shared" si="22"/>
        <v>44592</v>
      </c>
      <c r="K140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07" s="118" t="s">
        <v>321</v>
      </c>
      <c r="M1407" s="118" t="s">
        <v>1122</v>
      </c>
      <c r="N1407" s="118" t="s">
        <v>4</v>
      </c>
      <c r="O1407" s="118"/>
    </row>
    <row r="1408" spans="2:15" x14ac:dyDescent="0.25">
      <c r="B1408" s="118" t="s">
        <v>73</v>
      </c>
      <c r="C1408" s="118" t="s">
        <v>598</v>
      </c>
      <c r="D1408" s="119">
        <v>44616</v>
      </c>
      <c r="E1408" s="118" t="s">
        <v>338</v>
      </c>
      <c r="F1408" s="123">
        <v>1181.6959999999999</v>
      </c>
      <c r="G1408" s="123">
        <v>361.37492354740056</v>
      </c>
      <c r="H1408" s="118" t="s">
        <v>339</v>
      </c>
      <c r="I1408" s="119"/>
      <c r="J1408" s="119">
        <f t="shared" si="22"/>
        <v>44592</v>
      </c>
      <c r="K140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08" s="118" t="s">
        <v>321</v>
      </c>
      <c r="M1408" s="118" t="s">
        <v>1122</v>
      </c>
      <c r="N1408" s="118" t="s">
        <v>4</v>
      </c>
      <c r="O1408" s="118"/>
    </row>
    <row r="1409" spans="2:15" x14ac:dyDescent="0.25">
      <c r="B1409" s="118" t="s">
        <v>73</v>
      </c>
      <c r="C1409" s="118" t="s">
        <v>649</v>
      </c>
      <c r="D1409" s="119">
        <v>44616</v>
      </c>
      <c r="E1409" s="118" t="s">
        <v>338</v>
      </c>
      <c r="F1409" s="123">
        <v>1000</v>
      </c>
      <c r="G1409" s="123">
        <v>305.81039755351679</v>
      </c>
      <c r="H1409" s="118" t="s">
        <v>339</v>
      </c>
      <c r="I1409" s="119"/>
      <c r="J1409" s="119">
        <f t="shared" si="22"/>
        <v>44592</v>
      </c>
      <c r="K140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09" s="118" t="s">
        <v>321</v>
      </c>
      <c r="M1409" s="118" t="s">
        <v>1122</v>
      </c>
      <c r="N1409" s="118" t="s">
        <v>4</v>
      </c>
      <c r="O1409" s="118"/>
    </row>
    <row r="1410" spans="2:15" x14ac:dyDescent="0.25">
      <c r="B1410" s="118" t="s">
        <v>73</v>
      </c>
      <c r="C1410" s="118" t="s">
        <v>851</v>
      </c>
      <c r="D1410" s="119">
        <v>44617</v>
      </c>
      <c r="E1410" s="118" t="s">
        <v>338</v>
      </c>
      <c r="F1410" s="123">
        <v>1278.6310000000001</v>
      </c>
      <c r="G1410" s="123">
        <v>391.01865443425078</v>
      </c>
      <c r="H1410" s="118" t="s">
        <v>339</v>
      </c>
      <c r="I1410" s="119"/>
      <c r="J1410" s="119">
        <f t="shared" si="22"/>
        <v>44592</v>
      </c>
      <c r="K141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10" s="118" t="s">
        <v>321</v>
      </c>
      <c r="M1410" s="118" t="s">
        <v>1122</v>
      </c>
      <c r="N1410" s="118" t="s">
        <v>4</v>
      </c>
      <c r="O1410" s="118"/>
    </row>
    <row r="1411" spans="2:15" x14ac:dyDescent="0.25">
      <c r="B1411" s="118" t="s">
        <v>73</v>
      </c>
      <c r="C1411" s="118" t="s">
        <v>844</v>
      </c>
      <c r="D1411" s="119">
        <v>44617</v>
      </c>
      <c r="E1411" s="118" t="s">
        <v>338</v>
      </c>
      <c r="F1411" s="123">
        <v>900</v>
      </c>
      <c r="G1411" s="123">
        <v>275.22935779816515</v>
      </c>
      <c r="H1411" s="118" t="s">
        <v>339</v>
      </c>
      <c r="I1411" s="119"/>
      <c r="J1411" s="119">
        <f t="shared" si="22"/>
        <v>44592</v>
      </c>
      <c r="K141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11" s="118" t="s">
        <v>321</v>
      </c>
      <c r="M1411" s="118" t="s">
        <v>1122</v>
      </c>
      <c r="N1411" s="118" t="s">
        <v>4</v>
      </c>
      <c r="O1411" s="118"/>
    </row>
    <row r="1412" spans="2:15" x14ac:dyDescent="0.25">
      <c r="B1412" s="118" t="s">
        <v>73</v>
      </c>
      <c r="C1412" s="118" t="s">
        <v>844</v>
      </c>
      <c r="D1412" s="119">
        <v>44617</v>
      </c>
      <c r="E1412" s="118" t="s">
        <v>338</v>
      </c>
      <c r="F1412" s="123">
        <v>900</v>
      </c>
      <c r="G1412" s="123">
        <v>275.22935779816515</v>
      </c>
      <c r="H1412" s="118" t="s">
        <v>339</v>
      </c>
      <c r="I1412" s="119"/>
      <c r="J1412" s="119">
        <f t="shared" si="22"/>
        <v>44592</v>
      </c>
      <c r="K141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12" s="118" t="s">
        <v>321</v>
      </c>
      <c r="M1412" s="118" t="s">
        <v>1122</v>
      </c>
      <c r="N1412" s="118" t="s">
        <v>4</v>
      </c>
      <c r="O1412" s="118"/>
    </row>
    <row r="1413" spans="2:15" x14ac:dyDescent="0.25">
      <c r="B1413" s="118" t="s">
        <v>73</v>
      </c>
      <c r="C1413" s="118" t="s">
        <v>1042</v>
      </c>
      <c r="D1413" s="119">
        <v>44617</v>
      </c>
      <c r="E1413" s="118" t="s">
        <v>338</v>
      </c>
      <c r="F1413" s="123">
        <v>445.7</v>
      </c>
      <c r="G1413" s="123">
        <v>136.29969418960243</v>
      </c>
      <c r="H1413" s="118" t="s">
        <v>339</v>
      </c>
      <c r="I1413" s="119"/>
      <c r="J1413" s="119">
        <f t="shared" si="22"/>
        <v>44592</v>
      </c>
      <c r="K141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13" s="118" t="s">
        <v>321</v>
      </c>
      <c r="M1413" s="118" t="s">
        <v>1122</v>
      </c>
      <c r="N1413" s="118" t="s">
        <v>4</v>
      </c>
      <c r="O1413" s="118"/>
    </row>
    <row r="1414" spans="2:15" x14ac:dyDescent="0.25">
      <c r="B1414" s="118" t="s">
        <v>73</v>
      </c>
      <c r="C1414" s="118" t="s">
        <v>945</v>
      </c>
      <c r="D1414" s="119">
        <v>44617</v>
      </c>
      <c r="E1414" s="118" t="s">
        <v>338</v>
      </c>
      <c r="F1414" s="123">
        <v>2785.37</v>
      </c>
      <c r="G1414" s="123">
        <v>851.79510703363906</v>
      </c>
      <c r="H1414" s="118" t="s">
        <v>339</v>
      </c>
      <c r="I1414" s="119"/>
      <c r="J1414" s="119">
        <f t="shared" si="22"/>
        <v>44592</v>
      </c>
      <c r="K141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14" s="118" t="s">
        <v>321</v>
      </c>
      <c r="M1414" s="118" t="s">
        <v>1122</v>
      </c>
      <c r="N1414" s="118" t="s">
        <v>4</v>
      </c>
      <c r="O1414" s="118"/>
    </row>
    <row r="1415" spans="2:15" x14ac:dyDescent="0.25">
      <c r="B1415" s="118" t="s">
        <v>73</v>
      </c>
      <c r="C1415" s="118" t="s">
        <v>806</v>
      </c>
      <c r="D1415" s="119">
        <v>44617</v>
      </c>
      <c r="E1415" s="118" t="s">
        <v>338</v>
      </c>
      <c r="F1415" s="123">
        <v>2500</v>
      </c>
      <c r="G1415" s="123">
        <v>764.52599388379201</v>
      </c>
      <c r="H1415" s="118" t="s">
        <v>339</v>
      </c>
      <c r="I1415" s="119"/>
      <c r="J1415" s="119">
        <f t="shared" si="22"/>
        <v>44592</v>
      </c>
      <c r="K141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15" s="118" t="s">
        <v>321</v>
      </c>
      <c r="M1415" s="118" t="s">
        <v>1122</v>
      </c>
      <c r="N1415" s="118" t="s">
        <v>4</v>
      </c>
      <c r="O1415" s="118"/>
    </row>
    <row r="1416" spans="2:15" x14ac:dyDescent="0.25">
      <c r="B1416" s="118" t="s">
        <v>73</v>
      </c>
      <c r="C1416" s="118" t="s">
        <v>784</v>
      </c>
      <c r="D1416" s="119">
        <v>44617</v>
      </c>
      <c r="E1416" s="118" t="s">
        <v>338</v>
      </c>
      <c r="F1416" s="123">
        <v>973.38400000000001</v>
      </c>
      <c r="G1416" s="123">
        <v>297.67094801223243</v>
      </c>
      <c r="H1416" s="118" t="s">
        <v>339</v>
      </c>
      <c r="I1416" s="119"/>
      <c r="J1416" s="119">
        <f t="shared" si="22"/>
        <v>44592</v>
      </c>
      <c r="K141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16" s="118" t="s">
        <v>321</v>
      </c>
      <c r="M1416" s="118" t="s">
        <v>1122</v>
      </c>
      <c r="N1416" s="118" t="s">
        <v>4</v>
      </c>
      <c r="O1416" s="118"/>
    </row>
    <row r="1417" spans="2:15" x14ac:dyDescent="0.25">
      <c r="B1417" s="118" t="s">
        <v>73</v>
      </c>
      <c r="C1417" s="118" t="s">
        <v>792</v>
      </c>
      <c r="D1417" s="119">
        <v>44617</v>
      </c>
      <c r="E1417" s="118" t="s">
        <v>338</v>
      </c>
      <c r="F1417" s="123">
        <v>1113.884</v>
      </c>
      <c r="G1417" s="123">
        <v>340.63730886850152</v>
      </c>
      <c r="H1417" s="118" t="s">
        <v>339</v>
      </c>
      <c r="I1417" s="119"/>
      <c r="J1417" s="119">
        <f t="shared" si="22"/>
        <v>44592</v>
      </c>
      <c r="K141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17" s="118" t="s">
        <v>321</v>
      </c>
      <c r="M1417" s="118" t="s">
        <v>1122</v>
      </c>
      <c r="N1417" s="118" t="s">
        <v>4</v>
      </c>
      <c r="O1417" s="118"/>
    </row>
    <row r="1418" spans="2:15" x14ac:dyDescent="0.25">
      <c r="B1418" s="118" t="s">
        <v>73</v>
      </c>
      <c r="C1418" s="118" t="s">
        <v>1073</v>
      </c>
      <c r="D1418" s="119">
        <v>44617</v>
      </c>
      <c r="E1418" s="118" t="s">
        <v>338</v>
      </c>
      <c r="F1418" s="123">
        <v>2349.4189999999999</v>
      </c>
      <c r="G1418" s="123">
        <v>718.47675840978593</v>
      </c>
      <c r="H1418" s="118" t="s">
        <v>339</v>
      </c>
      <c r="I1418" s="119"/>
      <c r="J1418" s="119">
        <f t="shared" si="22"/>
        <v>44592</v>
      </c>
      <c r="K141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18" s="118" t="s">
        <v>321</v>
      </c>
      <c r="M1418" s="118" t="s">
        <v>1122</v>
      </c>
      <c r="N1418" s="118" t="s">
        <v>4</v>
      </c>
      <c r="O1418" s="118"/>
    </row>
    <row r="1419" spans="2:15" x14ac:dyDescent="0.25">
      <c r="B1419" s="118" t="s">
        <v>73</v>
      </c>
      <c r="C1419" s="118" t="s">
        <v>1046</v>
      </c>
      <c r="D1419" s="119">
        <v>44617</v>
      </c>
      <c r="E1419" s="118" t="s">
        <v>338</v>
      </c>
      <c r="F1419" s="123">
        <v>3491</v>
      </c>
      <c r="G1419" s="123">
        <v>1067.5840978593271</v>
      </c>
      <c r="H1419" s="118" t="s">
        <v>339</v>
      </c>
      <c r="I1419" s="119"/>
      <c r="J1419" s="119">
        <f t="shared" si="22"/>
        <v>44592</v>
      </c>
      <c r="K141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19" s="118" t="s">
        <v>321</v>
      </c>
      <c r="M1419" s="118" t="s">
        <v>1122</v>
      </c>
      <c r="N1419" s="118" t="s">
        <v>4</v>
      </c>
      <c r="O1419" s="118"/>
    </row>
    <row r="1420" spans="2:15" x14ac:dyDescent="0.25">
      <c r="B1420" s="118" t="s">
        <v>73</v>
      </c>
      <c r="C1420" s="118" t="s">
        <v>753</v>
      </c>
      <c r="D1420" s="119">
        <v>44617</v>
      </c>
      <c r="E1420" s="118" t="s">
        <v>338</v>
      </c>
      <c r="F1420" s="123">
        <v>6966</v>
      </c>
      <c r="G1420" s="123">
        <v>2130.2752293577983</v>
      </c>
      <c r="H1420" s="118" t="s">
        <v>339</v>
      </c>
      <c r="I1420" s="119"/>
      <c r="J1420" s="119">
        <f t="shared" ref="J1420:J1483" si="23">$J$1</f>
        <v>44592</v>
      </c>
      <c r="K142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20" s="118" t="s">
        <v>321</v>
      </c>
      <c r="M1420" s="118" t="s">
        <v>1122</v>
      </c>
      <c r="N1420" s="118" t="s">
        <v>4</v>
      </c>
      <c r="O1420" s="118"/>
    </row>
    <row r="1421" spans="2:15" x14ac:dyDescent="0.25">
      <c r="B1421" s="118" t="s">
        <v>73</v>
      </c>
      <c r="C1421" s="118" t="s">
        <v>710</v>
      </c>
      <c r="D1421" s="119">
        <v>44617</v>
      </c>
      <c r="E1421" s="118" t="s">
        <v>338</v>
      </c>
      <c r="F1421" s="123">
        <v>4000</v>
      </c>
      <c r="G1421" s="123">
        <v>1223.2415902140672</v>
      </c>
      <c r="H1421" s="118" t="s">
        <v>339</v>
      </c>
      <c r="I1421" s="119"/>
      <c r="J1421" s="119">
        <f t="shared" si="23"/>
        <v>44592</v>
      </c>
      <c r="K142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21" s="118" t="s">
        <v>321</v>
      </c>
      <c r="M1421" s="118" t="s">
        <v>1122</v>
      </c>
      <c r="N1421" s="118" t="s">
        <v>4</v>
      </c>
      <c r="O1421" s="118"/>
    </row>
    <row r="1422" spans="2:15" x14ac:dyDescent="0.25">
      <c r="B1422" s="118" t="s">
        <v>73</v>
      </c>
      <c r="C1422" s="118" t="s">
        <v>562</v>
      </c>
      <c r="D1422" s="119">
        <v>44617</v>
      </c>
      <c r="E1422" s="118" t="s">
        <v>338</v>
      </c>
      <c r="F1422" s="123">
        <v>9200.5709999999999</v>
      </c>
      <c r="G1422" s="123">
        <v>2813.6302752293577</v>
      </c>
      <c r="H1422" s="118" t="s">
        <v>339</v>
      </c>
      <c r="I1422" s="119"/>
      <c r="J1422" s="119">
        <f t="shared" si="23"/>
        <v>44592</v>
      </c>
      <c r="K142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22" s="118" t="s">
        <v>321</v>
      </c>
      <c r="M1422" s="118" t="s">
        <v>1122</v>
      </c>
      <c r="N1422" s="118" t="s">
        <v>4</v>
      </c>
      <c r="O1422" s="118"/>
    </row>
    <row r="1423" spans="2:15" x14ac:dyDescent="0.25">
      <c r="B1423" s="118" t="s">
        <v>73</v>
      </c>
      <c r="C1423" s="118" t="s">
        <v>461</v>
      </c>
      <c r="D1423" s="119">
        <v>44617</v>
      </c>
      <c r="E1423" s="118" t="s">
        <v>338</v>
      </c>
      <c r="F1423" s="123">
        <v>830</v>
      </c>
      <c r="G1423" s="123">
        <v>253.82262996941895</v>
      </c>
      <c r="H1423" s="118" t="s">
        <v>339</v>
      </c>
      <c r="I1423" s="119"/>
      <c r="J1423" s="119">
        <f t="shared" si="23"/>
        <v>44592</v>
      </c>
      <c r="K142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23" s="118" t="s">
        <v>321</v>
      </c>
      <c r="M1423" s="118" t="s">
        <v>1122</v>
      </c>
      <c r="N1423" s="118" t="s">
        <v>4</v>
      </c>
      <c r="O1423" s="118"/>
    </row>
    <row r="1424" spans="2:15" x14ac:dyDescent="0.25">
      <c r="B1424" s="118" t="s">
        <v>73</v>
      </c>
      <c r="C1424" s="118" t="s">
        <v>1068</v>
      </c>
      <c r="D1424" s="119">
        <v>44617</v>
      </c>
      <c r="E1424" s="118" t="s">
        <v>338</v>
      </c>
      <c r="F1424" s="123">
        <v>3465.5990000000002</v>
      </c>
      <c r="G1424" s="123">
        <v>1059.8162079510703</v>
      </c>
      <c r="H1424" s="118" t="s">
        <v>339</v>
      </c>
      <c r="I1424" s="119"/>
      <c r="J1424" s="119">
        <f t="shared" si="23"/>
        <v>44592</v>
      </c>
      <c r="K142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24" s="118" t="s">
        <v>321</v>
      </c>
      <c r="M1424" s="118" t="s">
        <v>1122</v>
      </c>
      <c r="N1424" s="118" t="s">
        <v>4</v>
      </c>
      <c r="O1424" s="118"/>
    </row>
    <row r="1425" spans="2:15" x14ac:dyDescent="0.25">
      <c r="B1425" s="118" t="s">
        <v>73</v>
      </c>
      <c r="C1425" s="118" t="s">
        <v>1053</v>
      </c>
      <c r="D1425" s="119">
        <v>44617</v>
      </c>
      <c r="E1425" s="118" t="s">
        <v>338</v>
      </c>
      <c r="F1425" s="123">
        <v>2769.1329999999998</v>
      </c>
      <c r="G1425" s="123">
        <v>846.82966360856267</v>
      </c>
      <c r="H1425" s="118" t="s">
        <v>339</v>
      </c>
      <c r="I1425" s="119"/>
      <c r="J1425" s="119">
        <f t="shared" si="23"/>
        <v>44592</v>
      </c>
      <c r="K142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25" s="118" t="s">
        <v>321</v>
      </c>
      <c r="M1425" s="118" t="s">
        <v>1122</v>
      </c>
      <c r="N1425" s="118" t="s">
        <v>4</v>
      </c>
      <c r="O1425" s="118"/>
    </row>
    <row r="1426" spans="2:15" x14ac:dyDescent="0.25">
      <c r="B1426" s="118" t="s">
        <v>73</v>
      </c>
      <c r="C1426" s="118" t="s">
        <v>533</v>
      </c>
      <c r="D1426" s="119">
        <v>44617</v>
      </c>
      <c r="E1426" s="118" t="s">
        <v>338</v>
      </c>
      <c r="F1426" s="123">
        <v>7638</v>
      </c>
      <c r="G1426" s="123">
        <v>2335.7798165137615</v>
      </c>
      <c r="H1426" s="118" t="s">
        <v>339</v>
      </c>
      <c r="I1426" s="119"/>
      <c r="J1426" s="119">
        <f t="shared" si="23"/>
        <v>44592</v>
      </c>
      <c r="K142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26" s="118" t="s">
        <v>321</v>
      </c>
      <c r="M1426" s="118" t="s">
        <v>1122</v>
      </c>
      <c r="N1426" s="118" t="s">
        <v>4</v>
      </c>
      <c r="O1426" s="118"/>
    </row>
    <row r="1427" spans="2:15" x14ac:dyDescent="0.25">
      <c r="B1427" s="118" t="s">
        <v>73</v>
      </c>
      <c r="C1427" s="118" t="s">
        <v>554</v>
      </c>
      <c r="D1427" s="119">
        <v>44617</v>
      </c>
      <c r="E1427" s="118" t="s">
        <v>338</v>
      </c>
      <c r="F1427" s="123">
        <v>1000</v>
      </c>
      <c r="G1427" s="123">
        <v>305.81039755351679</v>
      </c>
      <c r="H1427" s="118" t="s">
        <v>339</v>
      </c>
      <c r="I1427" s="119"/>
      <c r="J1427" s="119">
        <f t="shared" si="23"/>
        <v>44592</v>
      </c>
      <c r="K142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27" s="118" t="s">
        <v>321</v>
      </c>
      <c r="M1427" s="118" t="s">
        <v>1122</v>
      </c>
      <c r="N1427" s="118" t="s">
        <v>4</v>
      </c>
      <c r="O1427" s="118"/>
    </row>
    <row r="1428" spans="2:15" x14ac:dyDescent="0.25">
      <c r="B1428" s="118" t="s">
        <v>73</v>
      </c>
      <c r="C1428" s="118" t="s">
        <v>340</v>
      </c>
      <c r="D1428" s="119">
        <v>44617</v>
      </c>
      <c r="E1428" s="118" t="s">
        <v>338</v>
      </c>
      <c r="F1428" s="123">
        <v>10000</v>
      </c>
      <c r="G1428" s="123">
        <v>3058.103975535168</v>
      </c>
      <c r="H1428" s="118" t="s">
        <v>339</v>
      </c>
      <c r="I1428" s="119"/>
      <c r="J1428" s="119">
        <f t="shared" si="23"/>
        <v>44592</v>
      </c>
      <c r="K142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28" s="118" t="s">
        <v>321</v>
      </c>
      <c r="M1428" s="118" t="s">
        <v>1122</v>
      </c>
      <c r="N1428" s="118" t="s">
        <v>4</v>
      </c>
      <c r="O1428" s="118"/>
    </row>
    <row r="1429" spans="2:15" x14ac:dyDescent="0.25">
      <c r="B1429" s="118" t="s">
        <v>73</v>
      </c>
      <c r="C1429" s="118" t="s">
        <v>606</v>
      </c>
      <c r="D1429" s="119">
        <v>44617</v>
      </c>
      <c r="E1429" s="118" t="s">
        <v>338</v>
      </c>
      <c r="F1429" s="123">
        <v>1383.703</v>
      </c>
      <c r="G1429" s="123">
        <v>423.15076452599385</v>
      </c>
      <c r="H1429" s="118" t="s">
        <v>339</v>
      </c>
      <c r="I1429" s="119"/>
      <c r="J1429" s="119">
        <f t="shared" si="23"/>
        <v>44592</v>
      </c>
      <c r="K142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29" s="118" t="s">
        <v>321</v>
      </c>
      <c r="M1429" s="118" t="s">
        <v>1122</v>
      </c>
      <c r="N1429" s="118" t="s">
        <v>4</v>
      </c>
      <c r="O1429" s="118"/>
    </row>
    <row r="1430" spans="2:15" x14ac:dyDescent="0.25">
      <c r="B1430" s="118" t="s">
        <v>73</v>
      </c>
      <c r="C1430" s="118" t="s">
        <v>1061</v>
      </c>
      <c r="D1430" s="119">
        <v>44617</v>
      </c>
      <c r="E1430" s="118" t="s">
        <v>338</v>
      </c>
      <c r="F1430" s="123">
        <v>1786.1669999999999</v>
      </c>
      <c r="G1430" s="123">
        <v>546.22844036697245</v>
      </c>
      <c r="H1430" s="118" t="s">
        <v>339</v>
      </c>
      <c r="I1430" s="119"/>
      <c r="J1430" s="119">
        <f t="shared" si="23"/>
        <v>44592</v>
      </c>
      <c r="K143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30" s="118" t="s">
        <v>321</v>
      </c>
      <c r="M1430" s="118" t="s">
        <v>1122</v>
      </c>
      <c r="N1430" s="118" t="s">
        <v>4</v>
      </c>
      <c r="O1430" s="118"/>
    </row>
    <row r="1431" spans="2:15" x14ac:dyDescent="0.25">
      <c r="B1431" s="118" t="s">
        <v>73</v>
      </c>
      <c r="C1431" s="118" t="s">
        <v>343</v>
      </c>
      <c r="D1431" s="119">
        <v>44617</v>
      </c>
      <c r="E1431" s="118" t="s">
        <v>338</v>
      </c>
      <c r="F1431" s="123">
        <v>2114.1149999999998</v>
      </c>
      <c r="G1431" s="123">
        <v>646.51834862385317</v>
      </c>
      <c r="H1431" s="118" t="s">
        <v>339</v>
      </c>
      <c r="I1431" s="119"/>
      <c r="J1431" s="119">
        <f t="shared" si="23"/>
        <v>44592</v>
      </c>
      <c r="K143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31" s="118" t="s">
        <v>321</v>
      </c>
      <c r="M1431" s="118" t="s">
        <v>1122</v>
      </c>
      <c r="N1431" s="118" t="s">
        <v>4</v>
      </c>
      <c r="O1431" s="118"/>
    </row>
    <row r="1432" spans="2:15" x14ac:dyDescent="0.25">
      <c r="B1432" s="118" t="s">
        <v>73</v>
      </c>
      <c r="C1432" s="118" t="s">
        <v>1074</v>
      </c>
      <c r="D1432" s="119">
        <v>44617</v>
      </c>
      <c r="E1432" s="118" t="s">
        <v>338</v>
      </c>
      <c r="F1432" s="123">
        <v>296</v>
      </c>
      <c r="G1432" s="123">
        <v>90.519877675840974</v>
      </c>
      <c r="H1432" s="118" t="s">
        <v>339</v>
      </c>
      <c r="I1432" s="119"/>
      <c r="J1432" s="119">
        <f t="shared" si="23"/>
        <v>44592</v>
      </c>
      <c r="K143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32" s="118" t="s">
        <v>321</v>
      </c>
      <c r="M1432" s="118" t="s">
        <v>1122</v>
      </c>
      <c r="N1432" s="118" t="s">
        <v>4</v>
      </c>
      <c r="O1432" s="118"/>
    </row>
    <row r="1433" spans="2:15" x14ac:dyDescent="0.25">
      <c r="B1433" s="118" t="s">
        <v>73</v>
      </c>
      <c r="C1433" s="118" t="s">
        <v>867</v>
      </c>
      <c r="D1433" s="119">
        <v>44618</v>
      </c>
      <c r="E1433" s="118" t="s">
        <v>338</v>
      </c>
      <c r="F1433" s="123">
        <v>900</v>
      </c>
      <c r="G1433" s="123">
        <v>275.22935779816515</v>
      </c>
      <c r="H1433" s="118" t="s">
        <v>339</v>
      </c>
      <c r="I1433" s="119"/>
      <c r="J1433" s="119">
        <f t="shared" si="23"/>
        <v>44592</v>
      </c>
      <c r="K143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33" s="118" t="s">
        <v>321</v>
      </c>
      <c r="M1433" s="118" t="s">
        <v>1122</v>
      </c>
      <c r="N1433" s="118" t="s">
        <v>4</v>
      </c>
      <c r="O1433" s="118"/>
    </row>
    <row r="1434" spans="2:15" x14ac:dyDescent="0.25">
      <c r="B1434" s="118" t="s">
        <v>73</v>
      </c>
      <c r="C1434" s="118" t="s">
        <v>604</v>
      </c>
      <c r="D1434" s="119">
        <v>44618</v>
      </c>
      <c r="E1434" s="118" t="s">
        <v>338</v>
      </c>
      <c r="F1434" s="123">
        <v>1212.9659999999999</v>
      </c>
      <c r="G1434" s="123">
        <v>370.93761467889902</v>
      </c>
      <c r="H1434" s="118" t="s">
        <v>339</v>
      </c>
      <c r="I1434" s="119"/>
      <c r="J1434" s="119">
        <f t="shared" si="23"/>
        <v>44592</v>
      </c>
      <c r="K143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34" s="118" t="s">
        <v>321</v>
      </c>
      <c r="M1434" s="118" t="s">
        <v>1122</v>
      </c>
      <c r="N1434" s="118" t="s">
        <v>4</v>
      </c>
      <c r="O1434" s="118"/>
    </row>
    <row r="1435" spans="2:15" x14ac:dyDescent="0.25">
      <c r="B1435" s="118" t="s">
        <v>73</v>
      </c>
      <c r="C1435" s="118" t="s">
        <v>528</v>
      </c>
      <c r="D1435" s="119">
        <v>44618</v>
      </c>
      <c r="E1435" s="118" t="s">
        <v>338</v>
      </c>
      <c r="F1435" s="123">
        <v>900</v>
      </c>
      <c r="G1435" s="123">
        <v>275.22935779816515</v>
      </c>
      <c r="H1435" s="118" t="s">
        <v>339</v>
      </c>
      <c r="I1435" s="119"/>
      <c r="J1435" s="119">
        <f t="shared" si="23"/>
        <v>44592</v>
      </c>
      <c r="K143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35" s="118" t="s">
        <v>321</v>
      </c>
      <c r="M1435" s="118" t="s">
        <v>1122</v>
      </c>
      <c r="N1435" s="118" t="s">
        <v>4</v>
      </c>
      <c r="O1435" s="118"/>
    </row>
    <row r="1436" spans="2:15" x14ac:dyDescent="0.25">
      <c r="B1436" s="118" t="s">
        <v>73</v>
      </c>
      <c r="C1436" s="118" t="s">
        <v>590</v>
      </c>
      <c r="D1436" s="119">
        <v>44618</v>
      </c>
      <c r="E1436" s="118" t="s">
        <v>338</v>
      </c>
      <c r="F1436" s="123">
        <v>6442.9160000000002</v>
      </c>
      <c r="G1436" s="123">
        <v>1970.3107033639144</v>
      </c>
      <c r="H1436" s="118" t="s">
        <v>339</v>
      </c>
      <c r="I1436" s="119"/>
      <c r="J1436" s="119">
        <f t="shared" si="23"/>
        <v>44592</v>
      </c>
      <c r="K143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36" s="118" t="s">
        <v>321</v>
      </c>
      <c r="M1436" s="118" t="s">
        <v>1122</v>
      </c>
      <c r="N1436" s="118" t="s">
        <v>4</v>
      </c>
      <c r="O1436" s="118"/>
    </row>
    <row r="1437" spans="2:15" x14ac:dyDescent="0.25">
      <c r="B1437" s="118" t="s">
        <v>73</v>
      </c>
      <c r="C1437" s="118" t="s">
        <v>649</v>
      </c>
      <c r="D1437" s="119">
        <v>44618</v>
      </c>
      <c r="E1437" s="118" t="s">
        <v>338</v>
      </c>
      <c r="F1437" s="123">
        <v>1000</v>
      </c>
      <c r="G1437" s="123">
        <v>305.81039755351679</v>
      </c>
      <c r="H1437" s="118" t="s">
        <v>339</v>
      </c>
      <c r="I1437" s="119"/>
      <c r="J1437" s="119">
        <f t="shared" si="23"/>
        <v>44592</v>
      </c>
      <c r="K143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37" s="118" t="s">
        <v>321</v>
      </c>
      <c r="M1437" s="118" t="s">
        <v>1122</v>
      </c>
      <c r="N1437" s="118" t="s">
        <v>4</v>
      </c>
      <c r="O1437" s="118"/>
    </row>
    <row r="1438" spans="2:15" x14ac:dyDescent="0.25">
      <c r="B1438" s="118" t="s">
        <v>73</v>
      </c>
      <c r="C1438" s="118" t="s">
        <v>655</v>
      </c>
      <c r="D1438" s="119">
        <v>44618</v>
      </c>
      <c r="E1438" s="118" t="s">
        <v>338</v>
      </c>
      <c r="F1438" s="123">
        <v>1444.5160000000001</v>
      </c>
      <c r="G1438" s="123">
        <v>441.74801223241593</v>
      </c>
      <c r="H1438" s="118" t="s">
        <v>339</v>
      </c>
      <c r="I1438" s="119"/>
      <c r="J1438" s="119">
        <f t="shared" si="23"/>
        <v>44592</v>
      </c>
      <c r="K143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38" s="118" t="s">
        <v>321</v>
      </c>
      <c r="M1438" s="118" t="s">
        <v>1122</v>
      </c>
      <c r="N1438" s="118" t="s">
        <v>4</v>
      </c>
      <c r="O1438" s="118"/>
    </row>
    <row r="1439" spans="2:15" x14ac:dyDescent="0.25">
      <c r="B1439" s="118" t="s">
        <v>73</v>
      </c>
      <c r="C1439" s="118" t="s">
        <v>405</v>
      </c>
      <c r="D1439" s="119">
        <v>44619</v>
      </c>
      <c r="E1439" s="118" t="s">
        <v>338</v>
      </c>
      <c r="F1439" s="123">
        <v>3830.384</v>
      </c>
      <c r="G1439" s="123">
        <v>1171.37125382263</v>
      </c>
      <c r="H1439" s="118" t="s">
        <v>339</v>
      </c>
      <c r="I1439" s="119"/>
      <c r="J1439" s="119">
        <f t="shared" si="23"/>
        <v>44592</v>
      </c>
      <c r="K143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39" s="118" t="s">
        <v>321</v>
      </c>
      <c r="M1439" s="118" t="s">
        <v>1122</v>
      </c>
      <c r="N1439" s="118" t="s">
        <v>4</v>
      </c>
      <c r="O1439" s="118"/>
    </row>
    <row r="1440" spans="2:15" x14ac:dyDescent="0.25">
      <c r="B1440" s="118" t="s">
        <v>73</v>
      </c>
      <c r="C1440" s="118" t="s">
        <v>947</v>
      </c>
      <c r="D1440" s="119">
        <v>44619</v>
      </c>
      <c r="E1440" s="118" t="s">
        <v>338</v>
      </c>
      <c r="F1440" s="123">
        <v>1674</v>
      </c>
      <c r="G1440" s="123">
        <v>511.92660550458714</v>
      </c>
      <c r="H1440" s="118" t="s">
        <v>339</v>
      </c>
      <c r="I1440" s="119"/>
      <c r="J1440" s="119">
        <f t="shared" si="23"/>
        <v>44592</v>
      </c>
      <c r="K144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40" s="118" t="s">
        <v>321</v>
      </c>
      <c r="M1440" s="118" t="s">
        <v>1122</v>
      </c>
      <c r="N1440" s="118" t="s">
        <v>4</v>
      </c>
      <c r="O1440" s="118"/>
    </row>
    <row r="1441" spans="2:15" x14ac:dyDescent="0.25">
      <c r="B1441" s="118" t="s">
        <v>73</v>
      </c>
      <c r="C1441" s="118" t="s">
        <v>794</v>
      </c>
      <c r="D1441" s="119">
        <v>44619</v>
      </c>
      <c r="E1441" s="118" t="s">
        <v>338</v>
      </c>
      <c r="F1441" s="123">
        <v>18179.338</v>
      </c>
      <c r="G1441" s="123">
        <v>5559.4305810397555</v>
      </c>
      <c r="H1441" s="118" t="s">
        <v>339</v>
      </c>
      <c r="I1441" s="119"/>
      <c r="J1441" s="119">
        <f t="shared" si="23"/>
        <v>44592</v>
      </c>
      <c r="K144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41" s="118" t="s">
        <v>321</v>
      </c>
      <c r="M1441" s="118" t="s">
        <v>1122</v>
      </c>
      <c r="N1441" s="118" t="s">
        <v>4</v>
      </c>
      <c r="O1441" s="118"/>
    </row>
    <row r="1442" spans="2:15" x14ac:dyDescent="0.25">
      <c r="B1442" s="118" t="s">
        <v>73</v>
      </c>
      <c r="C1442" s="118" t="s">
        <v>809</v>
      </c>
      <c r="D1442" s="119">
        <v>44619</v>
      </c>
      <c r="E1442" s="118" t="s">
        <v>338</v>
      </c>
      <c r="F1442" s="123">
        <v>1897.826</v>
      </c>
      <c r="G1442" s="123">
        <v>580.37492354740061</v>
      </c>
      <c r="H1442" s="118" t="s">
        <v>339</v>
      </c>
      <c r="I1442" s="119"/>
      <c r="J1442" s="119">
        <f t="shared" si="23"/>
        <v>44592</v>
      </c>
      <c r="K144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42" s="118" t="s">
        <v>321</v>
      </c>
      <c r="M1442" s="118" t="s">
        <v>1122</v>
      </c>
      <c r="N1442" s="118" t="s">
        <v>4</v>
      </c>
      <c r="O1442" s="118"/>
    </row>
    <row r="1443" spans="2:15" x14ac:dyDescent="0.25">
      <c r="B1443" s="118" t="s">
        <v>73</v>
      </c>
      <c r="C1443" s="118" t="s">
        <v>728</v>
      </c>
      <c r="D1443" s="119">
        <v>44619</v>
      </c>
      <c r="E1443" s="118" t="s">
        <v>338</v>
      </c>
      <c r="F1443" s="123">
        <v>700</v>
      </c>
      <c r="G1443" s="123">
        <v>214.06727828746176</v>
      </c>
      <c r="H1443" s="118" t="s">
        <v>339</v>
      </c>
      <c r="I1443" s="119"/>
      <c r="J1443" s="119">
        <f t="shared" si="23"/>
        <v>44592</v>
      </c>
      <c r="K144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43" s="118" t="s">
        <v>321</v>
      </c>
      <c r="M1443" s="118" t="s">
        <v>1122</v>
      </c>
      <c r="N1443" s="118" t="s">
        <v>4</v>
      </c>
      <c r="O1443" s="118"/>
    </row>
    <row r="1444" spans="2:15" x14ac:dyDescent="0.25">
      <c r="B1444" s="118" t="s">
        <v>73</v>
      </c>
      <c r="C1444" s="118" t="s">
        <v>461</v>
      </c>
      <c r="D1444" s="119">
        <v>44619</v>
      </c>
      <c r="E1444" s="118" t="s">
        <v>338</v>
      </c>
      <c r="F1444" s="123">
        <v>825</v>
      </c>
      <c r="G1444" s="123">
        <v>252.29357798165137</v>
      </c>
      <c r="H1444" s="118" t="s">
        <v>339</v>
      </c>
      <c r="I1444" s="119"/>
      <c r="J1444" s="119">
        <f t="shared" si="23"/>
        <v>44592</v>
      </c>
      <c r="K144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44" s="118" t="s">
        <v>321</v>
      </c>
      <c r="M1444" s="118" t="s">
        <v>1122</v>
      </c>
      <c r="N1444" s="118" t="s">
        <v>4</v>
      </c>
      <c r="O1444" s="118"/>
    </row>
    <row r="1445" spans="2:15" x14ac:dyDescent="0.25">
      <c r="B1445" s="118" t="s">
        <v>73</v>
      </c>
      <c r="C1445" s="118" t="s">
        <v>646</v>
      </c>
      <c r="D1445" s="119">
        <v>44619</v>
      </c>
      <c r="E1445" s="118" t="s">
        <v>338</v>
      </c>
      <c r="F1445" s="123">
        <v>3970.9389999999999</v>
      </c>
      <c r="G1445" s="123">
        <v>1214.3544342507644</v>
      </c>
      <c r="H1445" s="118" t="s">
        <v>339</v>
      </c>
      <c r="I1445" s="119"/>
      <c r="J1445" s="119">
        <f t="shared" si="23"/>
        <v>44592</v>
      </c>
      <c r="K144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45" s="118" t="s">
        <v>321</v>
      </c>
      <c r="M1445" s="118" t="s">
        <v>1122</v>
      </c>
      <c r="N1445" s="118" t="s">
        <v>4</v>
      </c>
      <c r="O1445" s="118"/>
    </row>
    <row r="1446" spans="2:15" x14ac:dyDescent="0.25">
      <c r="B1446" s="118" t="s">
        <v>73</v>
      </c>
      <c r="C1446" s="118" t="s">
        <v>537</v>
      </c>
      <c r="D1446" s="119">
        <v>44619</v>
      </c>
      <c r="E1446" s="118" t="s">
        <v>338</v>
      </c>
      <c r="F1446" s="123">
        <v>1584.1020000000001</v>
      </c>
      <c r="G1446" s="123">
        <v>484.43486238532114</v>
      </c>
      <c r="H1446" s="118" t="s">
        <v>339</v>
      </c>
      <c r="I1446" s="119"/>
      <c r="J1446" s="119">
        <f t="shared" si="23"/>
        <v>44592</v>
      </c>
      <c r="K144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46" s="118" t="s">
        <v>321</v>
      </c>
      <c r="M1446" s="118" t="s">
        <v>1122</v>
      </c>
      <c r="N1446" s="118" t="s">
        <v>4</v>
      </c>
      <c r="O1446" s="118"/>
    </row>
    <row r="1447" spans="2:15" x14ac:dyDescent="0.25">
      <c r="B1447" s="118" t="s">
        <v>73</v>
      </c>
      <c r="C1447" s="118" t="s">
        <v>363</v>
      </c>
      <c r="D1447" s="119">
        <v>44619</v>
      </c>
      <c r="E1447" s="118" t="s">
        <v>338</v>
      </c>
      <c r="F1447" s="123">
        <v>4927.75</v>
      </c>
      <c r="G1447" s="123">
        <v>1506.9571865443424</v>
      </c>
      <c r="H1447" s="118" t="s">
        <v>339</v>
      </c>
      <c r="I1447" s="119"/>
      <c r="J1447" s="119">
        <f t="shared" si="23"/>
        <v>44592</v>
      </c>
      <c r="K144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47" s="118" t="s">
        <v>321</v>
      </c>
      <c r="M1447" s="118" t="s">
        <v>1122</v>
      </c>
      <c r="N1447" s="118" t="s">
        <v>4</v>
      </c>
      <c r="O1447" s="118"/>
    </row>
    <row r="1448" spans="2:15" x14ac:dyDescent="0.25">
      <c r="B1448" s="118" t="s">
        <v>73</v>
      </c>
      <c r="C1448" s="118" t="s">
        <v>340</v>
      </c>
      <c r="D1448" s="119">
        <v>44619</v>
      </c>
      <c r="E1448" s="118" t="s">
        <v>338</v>
      </c>
      <c r="F1448" s="123">
        <v>2000</v>
      </c>
      <c r="G1448" s="123">
        <v>611.62079510703359</v>
      </c>
      <c r="H1448" s="118" t="s">
        <v>339</v>
      </c>
      <c r="I1448" s="119"/>
      <c r="J1448" s="119">
        <f t="shared" si="23"/>
        <v>44592</v>
      </c>
      <c r="K144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L1448" s="118" t="s">
        <v>321</v>
      </c>
      <c r="M1448" s="118" t="s">
        <v>1122</v>
      </c>
      <c r="N1448" s="118" t="s">
        <v>4</v>
      </c>
      <c r="O1448" s="118"/>
    </row>
    <row r="1449" spans="2:15" x14ac:dyDescent="0.25">
      <c r="B1449" s="118" t="s">
        <v>73</v>
      </c>
      <c r="C1449" s="118" t="s">
        <v>448</v>
      </c>
      <c r="D1449" s="119">
        <v>44620</v>
      </c>
      <c r="E1449" s="118" t="s">
        <v>338</v>
      </c>
      <c r="F1449" s="123">
        <v>9115.2479999999996</v>
      </c>
      <c r="G1449" s="123">
        <v>2787.537614678899</v>
      </c>
      <c r="H1449" s="118" t="s">
        <v>339</v>
      </c>
      <c r="I1449" s="119"/>
      <c r="J1449" s="119">
        <f t="shared" si="23"/>
        <v>44592</v>
      </c>
      <c r="K144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49" s="118" t="s">
        <v>321</v>
      </c>
      <c r="M1449" s="118" t="s">
        <v>1122</v>
      </c>
      <c r="N1449" s="118" t="s">
        <v>4</v>
      </c>
      <c r="O1449" s="118"/>
    </row>
    <row r="1450" spans="2:15" x14ac:dyDescent="0.25">
      <c r="B1450" s="118" t="s">
        <v>73</v>
      </c>
      <c r="C1450" s="118" t="s">
        <v>1075</v>
      </c>
      <c r="D1450" s="119">
        <v>44620</v>
      </c>
      <c r="E1450" s="118" t="s">
        <v>338</v>
      </c>
      <c r="F1450" s="123">
        <v>2108.04</v>
      </c>
      <c r="G1450" s="123">
        <v>644.66055045871553</v>
      </c>
      <c r="H1450" s="118" t="s">
        <v>339</v>
      </c>
      <c r="I1450" s="119"/>
      <c r="J1450" s="119">
        <f t="shared" si="23"/>
        <v>44592</v>
      </c>
      <c r="K145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50" s="118" t="s">
        <v>321</v>
      </c>
      <c r="M1450" s="118" t="s">
        <v>1122</v>
      </c>
      <c r="N1450" s="118" t="s">
        <v>4</v>
      </c>
      <c r="O1450" s="118"/>
    </row>
    <row r="1451" spans="2:15" x14ac:dyDescent="0.25">
      <c r="B1451" s="118" t="s">
        <v>73</v>
      </c>
      <c r="C1451" s="118" t="s">
        <v>873</v>
      </c>
      <c r="D1451" s="119">
        <v>44620</v>
      </c>
      <c r="E1451" s="118" t="s">
        <v>338</v>
      </c>
      <c r="F1451" s="123">
        <v>1574.4449999999999</v>
      </c>
      <c r="G1451" s="123">
        <v>481.48165137614677</v>
      </c>
      <c r="H1451" s="118" t="s">
        <v>339</v>
      </c>
      <c r="I1451" s="119"/>
      <c r="J1451" s="119">
        <f t="shared" si="23"/>
        <v>44592</v>
      </c>
      <c r="K145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51" s="118" t="s">
        <v>321</v>
      </c>
      <c r="M1451" s="118" t="s">
        <v>1122</v>
      </c>
      <c r="N1451" s="118" t="s">
        <v>4</v>
      </c>
      <c r="O1451" s="118"/>
    </row>
    <row r="1452" spans="2:15" x14ac:dyDescent="0.25">
      <c r="B1452" s="118" t="s">
        <v>73</v>
      </c>
      <c r="C1452" s="118" t="s">
        <v>869</v>
      </c>
      <c r="D1452" s="119">
        <v>44620</v>
      </c>
      <c r="E1452" s="118" t="s">
        <v>338</v>
      </c>
      <c r="F1452" s="123">
        <v>875.04200000000003</v>
      </c>
      <c r="G1452" s="123">
        <v>267.59694189602448</v>
      </c>
      <c r="H1452" s="118" t="s">
        <v>339</v>
      </c>
      <c r="I1452" s="119"/>
      <c r="J1452" s="119">
        <f t="shared" si="23"/>
        <v>44592</v>
      </c>
      <c r="K145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52" s="118" t="s">
        <v>321</v>
      </c>
      <c r="M1452" s="118" t="s">
        <v>1122</v>
      </c>
      <c r="N1452" s="118" t="s">
        <v>4</v>
      </c>
      <c r="O1452" s="118"/>
    </row>
    <row r="1453" spans="2:15" x14ac:dyDescent="0.25">
      <c r="B1453" s="118" t="s">
        <v>73</v>
      </c>
      <c r="C1453" s="118" t="s">
        <v>1076</v>
      </c>
      <c r="D1453" s="119">
        <v>44620</v>
      </c>
      <c r="E1453" s="118" t="s">
        <v>338</v>
      </c>
      <c r="F1453" s="123">
        <v>3746.78</v>
      </c>
      <c r="G1453" s="123">
        <v>1145.8042813455659</v>
      </c>
      <c r="H1453" s="118" t="s">
        <v>339</v>
      </c>
      <c r="I1453" s="119"/>
      <c r="J1453" s="119">
        <f t="shared" si="23"/>
        <v>44592</v>
      </c>
      <c r="K145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53" s="118" t="s">
        <v>321</v>
      </c>
      <c r="M1453" s="118" t="s">
        <v>1122</v>
      </c>
      <c r="N1453" s="118" t="s">
        <v>4</v>
      </c>
      <c r="O1453" s="118"/>
    </row>
    <row r="1454" spans="2:15" x14ac:dyDescent="0.25">
      <c r="B1454" s="118" t="s">
        <v>73</v>
      </c>
      <c r="C1454" s="118" t="s">
        <v>857</v>
      </c>
      <c r="D1454" s="119">
        <v>44620</v>
      </c>
      <c r="E1454" s="118" t="s">
        <v>338</v>
      </c>
      <c r="F1454" s="123">
        <v>3000</v>
      </c>
      <c r="G1454" s="123">
        <v>917.43119266055044</v>
      </c>
      <c r="H1454" s="118" t="s">
        <v>339</v>
      </c>
      <c r="I1454" s="119"/>
      <c r="J1454" s="119">
        <f t="shared" si="23"/>
        <v>44592</v>
      </c>
      <c r="K145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54" s="118" t="s">
        <v>321</v>
      </c>
      <c r="M1454" s="118" t="s">
        <v>1122</v>
      </c>
      <c r="N1454" s="118" t="s">
        <v>4</v>
      </c>
      <c r="O1454" s="118"/>
    </row>
    <row r="1455" spans="2:15" x14ac:dyDescent="0.25">
      <c r="B1455" s="118" t="s">
        <v>73</v>
      </c>
      <c r="C1455" s="118" t="s">
        <v>876</v>
      </c>
      <c r="D1455" s="119">
        <v>44620</v>
      </c>
      <c r="E1455" s="118" t="s">
        <v>338</v>
      </c>
      <c r="F1455" s="123">
        <v>2818.4720000000002</v>
      </c>
      <c r="G1455" s="123">
        <v>861.91804281345571</v>
      </c>
      <c r="H1455" s="118" t="s">
        <v>339</v>
      </c>
      <c r="I1455" s="119"/>
      <c r="J1455" s="119">
        <f t="shared" si="23"/>
        <v>44592</v>
      </c>
      <c r="K145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55" s="118" t="s">
        <v>321</v>
      </c>
      <c r="M1455" s="118" t="s">
        <v>1122</v>
      </c>
      <c r="N1455" s="118" t="s">
        <v>4</v>
      </c>
      <c r="O1455" s="118"/>
    </row>
    <row r="1456" spans="2:15" x14ac:dyDescent="0.25">
      <c r="B1456" s="118" t="s">
        <v>73</v>
      </c>
      <c r="C1456" s="118" t="s">
        <v>849</v>
      </c>
      <c r="D1456" s="119">
        <v>44620</v>
      </c>
      <c r="E1456" s="118" t="s">
        <v>338</v>
      </c>
      <c r="F1456" s="123">
        <v>629.72299999999996</v>
      </c>
      <c r="G1456" s="123">
        <v>192.57584097859325</v>
      </c>
      <c r="H1456" s="118" t="s">
        <v>339</v>
      </c>
      <c r="I1456" s="119"/>
      <c r="J1456" s="119">
        <f t="shared" si="23"/>
        <v>44592</v>
      </c>
      <c r="K145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56" s="118" t="s">
        <v>321</v>
      </c>
      <c r="M1456" s="118" t="s">
        <v>1122</v>
      </c>
      <c r="N1456" s="118" t="s">
        <v>4</v>
      </c>
      <c r="O1456" s="118"/>
    </row>
    <row r="1457" spans="2:15" x14ac:dyDescent="0.25">
      <c r="B1457" s="118" t="s">
        <v>73</v>
      </c>
      <c r="C1457" s="118" t="s">
        <v>1077</v>
      </c>
      <c r="D1457" s="119">
        <v>44620</v>
      </c>
      <c r="E1457" s="118" t="s">
        <v>338</v>
      </c>
      <c r="F1457" s="123">
        <v>194.48099999999999</v>
      </c>
      <c r="G1457" s="123">
        <v>59.474311926605502</v>
      </c>
      <c r="H1457" s="118" t="s">
        <v>339</v>
      </c>
      <c r="I1457" s="119"/>
      <c r="J1457" s="119">
        <f t="shared" si="23"/>
        <v>44592</v>
      </c>
      <c r="K145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57" s="118" t="s">
        <v>321</v>
      </c>
      <c r="M1457" s="118" t="s">
        <v>1122</v>
      </c>
      <c r="N1457" s="118" t="s">
        <v>4</v>
      </c>
      <c r="O1457" s="118"/>
    </row>
    <row r="1458" spans="2:15" x14ac:dyDescent="0.25">
      <c r="B1458" s="118" t="s">
        <v>73</v>
      </c>
      <c r="C1458" s="118" t="s">
        <v>878</v>
      </c>
      <c r="D1458" s="119">
        <v>44620</v>
      </c>
      <c r="E1458" s="118" t="s">
        <v>338</v>
      </c>
      <c r="F1458" s="123">
        <v>485.887</v>
      </c>
      <c r="G1458" s="123">
        <v>148.58929663608563</v>
      </c>
      <c r="H1458" s="118" t="s">
        <v>339</v>
      </c>
      <c r="I1458" s="119"/>
      <c r="J1458" s="119">
        <f t="shared" si="23"/>
        <v>44592</v>
      </c>
      <c r="K145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58" s="118" t="s">
        <v>321</v>
      </c>
      <c r="M1458" s="118" t="s">
        <v>1122</v>
      </c>
      <c r="N1458" s="118" t="s">
        <v>4</v>
      </c>
      <c r="O1458" s="118"/>
    </row>
    <row r="1459" spans="2:15" x14ac:dyDescent="0.25">
      <c r="B1459" s="118" t="s">
        <v>73</v>
      </c>
      <c r="C1459" s="118" t="s">
        <v>871</v>
      </c>
      <c r="D1459" s="119">
        <v>44620</v>
      </c>
      <c r="E1459" s="118" t="s">
        <v>338</v>
      </c>
      <c r="F1459" s="123">
        <v>2054.154</v>
      </c>
      <c r="G1459" s="123">
        <v>628.18165137614676</v>
      </c>
      <c r="H1459" s="118" t="s">
        <v>339</v>
      </c>
      <c r="I1459" s="119"/>
      <c r="J1459" s="119">
        <f t="shared" si="23"/>
        <v>44592</v>
      </c>
      <c r="K145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59" s="118" t="s">
        <v>321</v>
      </c>
      <c r="M1459" s="118" t="s">
        <v>1122</v>
      </c>
      <c r="N1459" s="118" t="s">
        <v>4</v>
      </c>
      <c r="O1459" s="118"/>
    </row>
    <row r="1460" spans="2:15" x14ac:dyDescent="0.25">
      <c r="B1460" s="118" t="s">
        <v>73</v>
      </c>
      <c r="C1460" s="118" t="s">
        <v>1078</v>
      </c>
      <c r="D1460" s="119">
        <v>44620</v>
      </c>
      <c r="E1460" s="118" t="s">
        <v>338</v>
      </c>
      <c r="F1460" s="123">
        <v>2007.8869999999999</v>
      </c>
      <c r="G1460" s="123">
        <v>614.0327217125382</v>
      </c>
      <c r="H1460" s="118" t="s">
        <v>339</v>
      </c>
      <c r="I1460" s="119"/>
      <c r="J1460" s="119">
        <f t="shared" si="23"/>
        <v>44592</v>
      </c>
      <c r="K146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60" s="118" t="s">
        <v>321</v>
      </c>
      <c r="M1460" s="118" t="s">
        <v>1122</v>
      </c>
      <c r="N1460" s="118" t="s">
        <v>4</v>
      </c>
      <c r="O1460" s="118"/>
    </row>
    <row r="1461" spans="2:15" x14ac:dyDescent="0.25">
      <c r="B1461" s="118" t="s">
        <v>73</v>
      </c>
      <c r="C1461" s="118" t="s">
        <v>910</v>
      </c>
      <c r="D1461" s="119">
        <v>44620</v>
      </c>
      <c r="E1461" s="118" t="s">
        <v>338</v>
      </c>
      <c r="F1461" s="123">
        <v>2785.152</v>
      </c>
      <c r="G1461" s="123">
        <v>851.72844036697245</v>
      </c>
      <c r="H1461" s="118" t="s">
        <v>339</v>
      </c>
      <c r="I1461" s="119"/>
      <c r="J1461" s="119">
        <f t="shared" si="23"/>
        <v>44592</v>
      </c>
      <c r="K146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61" s="118" t="s">
        <v>321</v>
      </c>
      <c r="M1461" s="118" t="s">
        <v>1122</v>
      </c>
      <c r="N1461" s="118" t="s">
        <v>4</v>
      </c>
      <c r="O1461" s="118"/>
    </row>
    <row r="1462" spans="2:15" x14ac:dyDescent="0.25">
      <c r="B1462" s="118" t="s">
        <v>73</v>
      </c>
      <c r="C1462" s="118" t="s">
        <v>910</v>
      </c>
      <c r="D1462" s="119">
        <v>44620</v>
      </c>
      <c r="E1462" s="118" t="s">
        <v>338</v>
      </c>
      <c r="F1462" s="123">
        <v>3000</v>
      </c>
      <c r="G1462" s="123">
        <v>917.43119266055044</v>
      </c>
      <c r="H1462" s="118" t="s">
        <v>339</v>
      </c>
      <c r="I1462" s="119"/>
      <c r="J1462" s="119">
        <f t="shared" si="23"/>
        <v>44592</v>
      </c>
      <c r="K146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62" s="118" t="s">
        <v>321</v>
      </c>
      <c r="M1462" s="118" t="s">
        <v>1122</v>
      </c>
      <c r="N1462" s="118" t="s">
        <v>4</v>
      </c>
      <c r="O1462" s="118"/>
    </row>
    <row r="1463" spans="2:15" x14ac:dyDescent="0.25">
      <c r="B1463" s="118" t="s">
        <v>73</v>
      </c>
      <c r="C1463" s="118" t="s">
        <v>396</v>
      </c>
      <c r="D1463" s="119">
        <v>44620</v>
      </c>
      <c r="E1463" s="118" t="s">
        <v>338</v>
      </c>
      <c r="F1463" s="123">
        <v>4473</v>
      </c>
      <c r="G1463" s="123">
        <v>1367.8899082568807</v>
      </c>
      <c r="H1463" s="118" t="s">
        <v>339</v>
      </c>
      <c r="I1463" s="119"/>
      <c r="J1463" s="119">
        <f t="shared" si="23"/>
        <v>44592</v>
      </c>
      <c r="K146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63" s="118" t="s">
        <v>321</v>
      </c>
      <c r="M1463" s="118" t="s">
        <v>1122</v>
      </c>
      <c r="N1463" s="118" t="s">
        <v>4</v>
      </c>
      <c r="O1463" s="118"/>
    </row>
    <row r="1464" spans="2:15" x14ac:dyDescent="0.25">
      <c r="B1464" s="118" t="s">
        <v>73</v>
      </c>
      <c r="C1464" s="118" t="s">
        <v>397</v>
      </c>
      <c r="D1464" s="119">
        <v>44620</v>
      </c>
      <c r="E1464" s="118" t="s">
        <v>338</v>
      </c>
      <c r="F1464" s="123">
        <v>5000</v>
      </c>
      <c r="G1464" s="123">
        <v>1529.051987767584</v>
      </c>
      <c r="H1464" s="118" t="s">
        <v>339</v>
      </c>
      <c r="I1464" s="119"/>
      <c r="J1464" s="119">
        <f t="shared" si="23"/>
        <v>44592</v>
      </c>
      <c r="K146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64" s="118" t="s">
        <v>321</v>
      </c>
      <c r="M1464" s="118" t="s">
        <v>1122</v>
      </c>
      <c r="N1464" s="118" t="s">
        <v>4</v>
      </c>
      <c r="O1464" s="118"/>
    </row>
    <row r="1465" spans="2:15" x14ac:dyDescent="0.25">
      <c r="B1465" s="118" t="s">
        <v>73</v>
      </c>
      <c r="C1465" s="118" t="s">
        <v>903</v>
      </c>
      <c r="D1465" s="119">
        <v>44620</v>
      </c>
      <c r="E1465" s="118" t="s">
        <v>338</v>
      </c>
      <c r="F1465" s="123">
        <v>1901.5360000000001</v>
      </c>
      <c r="G1465" s="123">
        <v>581.50948012232413</v>
      </c>
      <c r="H1465" s="118" t="s">
        <v>339</v>
      </c>
      <c r="I1465" s="119"/>
      <c r="J1465" s="119">
        <f t="shared" si="23"/>
        <v>44592</v>
      </c>
      <c r="K146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65" s="118" t="s">
        <v>321</v>
      </c>
      <c r="M1465" s="118" t="s">
        <v>1122</v>
      </c>
      <c r="N1465" s="118" t="s">
        <v>4</v>
      </c>
      <c r="O1465" s="118"/>
    </row>
    <row r="1466" spans="2:15" x14ac:dyDescent="0.25">
      <c r="B1466" s="118" t="s">
        <v>73</v>
      </c>
      <c r="C1466" s="118" t="s">
        <v>886</v>
      </c>
      <c r="D1466" s="119">
        <v>44620</v>
      </c>
      <c r="E1466" s="118" t="s">
        <v>338</v>
      </c>
      <c r="F1466" s="123">
        <v>5000</v>
      </c>
      <c r="G1466" s="123">
        <v>1529.051987767584</v>
      </c>
      <c r="H1466" s="118" t="s">
        <v>339</v>
      </c>
      <c r="I1466" s="119"/>
      <c r="J1466" s="119">
        <f t="shared" si="23"/>
        <v>44592</v>
      </c>
      <c r="K146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66" s="118" t="s">
        <v>321</v>
      </c>
      <c r="M1466" s="118" t="s">
        <v>1122</v>
      </c>
      <c r="N1466" s="118" t="s">
        <v>4</v>
      </c>
      <c r="O1466" s="118"/>
    </row>
    <row r="1467" spans="2:15" x14ac:dyDescent="0.25">
      <c r="B1467" s="118" t="s">
        <v>73</v>
      </c>
      <c r="C1467" s="118" t="s">
        <v>925</v>
      </c>
      <c r="D1467" s="119">
        <v>44620</v>
      </c>
      <c r="E1467" s="118" t="s">
        <v>338</v>
      </c>
      <c r="F1467" s="123">
        <v>1200</v>
      </c>
      <c r="G1467" s="123">
        <v>366.97247706422019</v>
      </c>
      <c r="H1467" s="118" t="s">
        <v>339</v>
      </c>
      <c r="I1467" s="119"/>
      <c r="J1467" s="119">
        <f t="shared" si="23"/>
        <v>44592</v>
      </c>
      <c r="K146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67" s="118" t="s">
        <v>321</v>
      </c>
      <c r="M1467" s="118" t="s">
        <v>1122</v>
      </c>
      <c r="N1467" s="118" t="s">
        <v>4</v>
      </c>
      <c r="O1467" s="118"/>
    </row>
    <row r="1468" spans="2:15" x14ac:dyDescent="0.25">
      <c r="B1468" s="118" t="s">
        <v>73</v>
      </c>
      <c r="C1468" s="118" t="s">
        <v>494</v>
      </c>
      <c r="D1468" s="119">
        <v>44620</v>
      </c>
      <c r="E1468" s="118" t="s">
        <v>338</v>
      </c>
      <c r="F1468" s="123">
        <v>4047.1909999999998</v>
      </c>
      <c r="G1468" s="123">
        <v>1237.6730886850153</v>
      </c>
      <c r="H1468" s="118" t="s">
        <v>339</v>
      </c>
      <c r="I1468" s="119"/>
      <c r="J1468" s="119">
        <f t="shared" si="23"/>
        <v>44592</v>
      </c>
      <c r="K146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68" s="118" t="s">
        <v>321</v>
      </c>
      <c r="M1468" s="118" t="s">
        <v>1122</v>
      </c>
      <c r="N1468" s="118" t="s">
        <v>4</v>
      </c>
      <c r="O1468" s="118"/>
    </row>
    <row r="1469" spans="2:15" x14ac:dyDescent="0.25">
      <c r="B1469" s="118" t="s">
        <v>73</v>
      </c>
      <c r="C1469" s="118" t="s">
        <v>497</v>
      </c>
      <c r="D1469" s="119">
        <v>44620</v>
      </c>
      <c r="E1469" s="118" t="s">
        <v>338</v>
      </c>
      <c r="F1469" s="123">
        <v>1938.7750000000001</v>
      </c>
      <c r="G1469" s="123">
        <v>592.89755351681958</v>
      </c>
      <c r="H1469" s="118" t="s">
        <v>339</v>
      </c>
      <c r="I1469" s="119"/>
      <c r="J1469" s="119">
        <f t="shared" si="23"/>
        <v>44592</v>
      </c>
      <c r="K146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69" s="118" t="s">
        <v>321</v>
      </c>
      <c r="M1469" s="118" t="s">
        <v>1122</v>
      </c>
      <c r="N1469" s="118" t="s">
        <v>4</v>
      </c>
      <c r="O1469" s="118"/>
    </row>
    <row r="1470" spans="2:15" x14ac:dyDescent="0.25">
      <c r="B1470" s="118" t="s">
        <v>73</v>
      </c>
      <c r="C1470" s="118" t="s">
        <v>943</v>
      </c>
      <c r="D1470" s="119">
        <v>44620</v>
      </c>
      <c r="E1470" s="118" t="s">
        <v>338</v>
      </c>
      <c r="F1470" s="123">
        <v>7853.6319999999996</v>
      </c>
      <c r="G1470" s="123">
        <v>2401.7223241590214</v>
      </c>
      <c r="H1470" s="118" t="s">
        <v>339</v>
      </c>
      <c r="I1470" s="119"/>
      <c r="J1470" s="119">
        <f t="shared" si="23"/>
        <v>44592</v>
      </c>
      <c r="K147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70" s="118" t="s">
        <v>321</v>
      </c>
      <c r="M1470" s="118" t="s">
        <v>1122</v>
      </c>
      <c r="N1470" s="118" t="s">
        <v>4</v>
      </c>
      <c r="O1470" s="118"/>
    </row>
    <row r="1471" spans="2:15" x14ac:dyDescent="0.25">
      <c r="B1471" s="118" t="s">
        <v>73</v>
      </c>
      <c r="C1471" s="118" t="s">
        <v>941</v>
      </c>
      <c r="D1471" s="119">
        <v>44620</v>
      </c>
      <c r="E1471" s="118" t="s">
        <v>338</v>
      </c>
      <c r="F1471" s="123">
        <v>4629.835</v>
      </c>
      <c r="G1471" s="123">
        <v>1415.8516819571867</v>
      </c>
      <c r="H1471" s="118" t="s">
        <v>339</v>
      </c>
      <c r="I1471" s="119"/>
      <c r="J1471" s="119">
        <f t="shared" si="23"/>
        <v>44592</v>
      </c>
      <c r="K147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71" s="118" t="s">
        <v>321</v>
      </c>
      <c r="M1471" s="118" t="s">
        <v>1122</v>
      </c>
      <c r="N1471" s="118" t="s">
        <v>4</v>
      </c>
      <c r="O1471" s="118"/>
    </row>
    <row r="1472" spans="2:15" x14ac:dyDescent="0.25">
      <c r="B1472" s="118" t="s">
        <v>73</v>
      </c>
      <c r="C1472" s="118" t="s">
        <v>933</v>
      </c>
      <c r="D1472" s="119">
        <v>44620</v>
      </c>
      <c r="E1472" s="118" t="s">
        <v>338</v>
      </c>
      <c r="F1472" s="123">
        <v>3088.6030000000001</v>
      </c>
      <c r="G1472" s="123">
        <v>944.52691131498477</v>
      </c>
      <c r="H1472" s="118" t="s">
        <v>339</v>
      </c>
      <c r="I1472" s="119"/>
      <c r="J1472" s="119">
        <f t="shared" si="23"/>
        <v>44592</v>
      </c>
      <c r="K147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72" s="118" t="s">
        <v>321</v>
      </c>
      <c r="M1472" s="118" t="s">
        <v>1122</v>
      </c>
      <c r="N1472" s="118" t="s">
        <v>4</v>
      </c>
      <c r="O1472" s="118"/>
    </row>
    <row r="1473" spans="2:15" x14ac:dyDescent="0.25">
      <c r="B1473" s="118" t="s">
        <v>73</v>
      </c>
      <c r="C1473" s="118" t="s">
        <v>502</v>
      </c>
      <c r="D1473" s="119">
        <v>44620</v>
      </c>
      <c r="E1473" s="118" t="s">
        <v>338</v>
      </c>
      <c r="F1473" s="123">
        <v>790.303</v>
      </c>
      <c r="G1473" s="123">
        <v>241.68287461773701</v>
      </c>
      <c r="H1473" s="118" t="s">
        <v>339</v>
      </c>
      <c r="I1473" s="119"/>
      <c r="J1473" s="119">
        <f t="shared" si="23"/>
        <v>44592</v>
      </c>
      <c r="K147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73" s="118" t="s">
        <v>321</v>
      </c>
      <c r="M1473" s="118" t="s">
        <v>1122</v>
      </c>
      <c r="N1473" s="118" t="s">
        <v>4</v>
      </c>
      <c r="O1473" s="118"/>
    </row>
    <row r="1474" spans="2:15" x14ac:dyDescent="0.25">
      <c r="B1474" s="118" t="s">
        <v>73</v>
      </c>
      <c r="C1474" s="118" t="s">
        <v>946</v>
      </c>
      <c r="D1474" s="119">
        <v>44620</v>
      </c>
      <c r="E1474" s="118" t="s">
        <v>338</v>
      </c>
      <c r="F1474" s="123">
        <v>981.56600000000003</v>
      </c>
      <c r="G1474" s="123">
        <v>300.17308868501527</v>
      </c>
      <c r="H1474" s="118" t="s">
        <v>339</v>
      </c>
      <c r="I1474" s="119"/>
      <c r="J1474" s="119">
        <f t="shared" si="23"/>
        <v>44592</v>
      </c>
      <c r="K147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74" s="118" t="s">
        <v>321</v>
      </c>
      <c r="M1474" s="118" t="s">
        <v>1122</v>
      </c>
      <c r="N1474" s="118" t="s">
        <v>4</v>
      </c>
      <c r="O1474" s="118"/>
    </row>
    <row r="1475" spans="2:15" x14ac:dyDescent="0.25">
      <c r="B1475" s="118" t="s">
        <v>73</v>
      </c>
      <c r="C1475" s="118" t="s">
        <v>962</v>
      </c>
      <c r="D1475" s="119">
        <v>44620</v>
      </c>
      <c r="E1475" s="118" t="s">
        <v>338</v>
      </c>
      <c r="F1475" s="123">
        <v>2100</v>
      </c>
      <c r="G1475" s="123">
        <v>642.20183486238534</v>
      </c>
      <c r="H1475" s="118" t="s">
        <v>339</v>
      </c>
      <c r="I1475" s="119"/>
      <c r="J1475" s="119">
        <f t="shared" si="23"/>
        <v>44592</v>
      </c>
      <c r="K147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75" s="118" t="s">
        <v>321</v>
      </c>
      <c r="M1475" s="118" t="s">
        <v>1122</v>
      </c>
      <c r="N1475" s="118" t="s">
        <v>4</v>
      </c>
      <c r="O1475" s="118"/>
    </row>
    <row r="1476" spans="2:15" x14ac:dyDescent="0.25">
      <c r="B1476" s="118" t="s">
        <v>73</v>
      </c>
      <c r="C1476" s="118" t="s">
        <v>951</v>
      </c>
      <c r="D1476" s="119">
        <v>44620</v>
      </c>
      <c r="E1476" s="118" t="s">
        <v>338</v>
      </c>
      <c r="F1476" s="123">
        <v>931.36400000000003</v>
      </c>
      <c r="G1476" s="123">
        <v>284.82079510703363</v>
      </c>
      <c r="H1476" s="118" t="s">
        <v>339</v>
      </c>
      <c r="I1476" s="119"/>
      <c r="J1476" s="119">
        <f t="shared" si="23"/>
        <v>44592</v>
      </c>
      <c r="K147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76" s="118" t="s">
        <v>321</v>
      </c>
      <c r="M1476" s="118" t="s">
        <v>1122</v>
      </c>
      <c r="N1476" s="118" t="s">
        <v>4</v>
      </c>
      <c r="O1476" s="118"/>
    </row>
    <row r="1477" spans="2:15" x14ac:dyDescent="0.25">
      <c r="B1477" s="118" t="s">
        <v>73</v>
      </c>
      <c r="C1477" s="118" t="s">
        <v>404</v>
      </c>
      <c r="D1477" s="119">
        <v>44620</v>
      </c>
      <c r="E1477" s="118" t="s">
        <v>338</v>
      </c>
      <c r="F1477" s="123">
        <v>2059.913</v>
      </c>
      <c r="G1477" s="123">
        <v>629.94281345565753</v>
      </c>
      <c r="H1477" s="118" t="s">
        <v>339</v>
      </c>
      <c r="I1477" s="119"/>
      <c r="J1477" s="119">
        <f t="shared" si="23"/>
        <v>44592</v>
      </c>
      <c r="K147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77" s="118" t="s">
        <v>321</v>
      </c>
      <c r="M1477" s="118" t="s">
        <v>1122</v>
      </c>
      <c r="N1477" s="118" t="s">
        <v>4</v>
      </c>
      <c r="O1477" s="118"/>
    </row>
    <row r="1478" spans="2:15" x14ac:dyDescent="0.25">
      <c r="B1478" s="118" t="s">
        <v>73</v>
      </c>
      <c r="C1478" s="118" t="s">
        <v>932</v>
      </c>
      <c r="D1478" s="119">
        <v>44620</v>
      </c>
      <c r="E1478" s="118" t="s">
        <v>338</v>
      </c>
      <c r="F1478" s="123">
        <v>4039.7689999999998</v>
      </c>
      <c r="G1478" s="123">
        <v>1235.4033639143729</v>
      </c>
      <c r="H1478" s="118" t="s">
        <v>339</v>
      </c>
      <c r="I1478" s="119"/>
      <c r="J1478" s="119">
        <f t="shared" si="23"/>
        <v>44592</v>
      </c>
      <c r="K147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78" s="118" t="s">
        <v>321</v>
      </c>
      <c r="M1478" s="118" t="s">
        <v>1122</v>
      </c>
      <c r="N1478" s="118" t="s">
        <v>4</v>
      </c>
      <c r="O1478" s="118"/>
    </row>
    <row r="1479" spans="2:15" x14ac:dyDescent="0.25">
      <c r="B1479" s="118" t="s">
        <v>73</v>
      </c>
      <c r="C1479" s="118" t="s">
        <v>936</v>
      </c>
      <c r="D1479" s="119">
        <v>44620</v>
      </c>
      <c r="E1479" s="118" t="s">
        <v>338</v>
      </c>
      <c r="F1479" s="123">
        <v>3500</v>
      </c>
      <c r="G1479" s="123">
        <v>1070.336391437309</v>
      </c>
      <c r="H1479" s="118" t="s">
        <v>339</v>
      </c>
      <c r="I1479" s="119"/>
      <c r="J1479" s="119">
        <f t="shared" si="23"/>
        <v>44592</v>
      </c>
      <c r="K147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79" s="118" t="s">
        <v>321</v>
      </c>
      <c r="M1479" s="118" t="s">
        <v>1122</v>
      </c>
      <c r="N1479" s="118" t="s">
        <v>4</v>
      </c>
      <c r="O1479" s="118"/>
    </row>
    <row r="1480" spans="2:15" x14ac:dyDescent="0.25">
      <c r="B1480" s="118" t="s">
        <v>73</v>
      </c>
      <c r="C1480" s="118" t="s">
        <v>954</v>
      </c>
      <c r="D1480" s="119">
        <v>44620</v>
      </c>
      <c r="E1480" s="118" t="s">
        <v>338</v>
      </c>
      <c r="F1480" s="123">
        <v>2633.27</v>
      </c>
      <c r="G1480" s="123">
        <v>805.28134556574923</v>
      </c>
      <c r="H1480" s="118" t="s">
        <v>339</v>
      </c>
      <c r="I1480" s="119"/>
      <c r="J1480" s="119">
        <f t="shared" si="23"/>
        <v>44592</v>
      </c>
      <c r="K148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80" s="118" t="s">
        <v>321</v>
      </c>
      <c r="M1480" s="118" t="s">
        <v>1122</v>
      </c>
      <c r="N1480" s="118" t="s">
        <v>4</v>
      </c>
      <c r="O1480" s="118"/>
    </row>
    <row r="1481" spans="2:15" x14ac:dyDescent="0.25">
      <c r="B1481" s="118" t="s">
        <v>73</v>
      </c>
      <c r="C1481" s="118" t="s">
        <v>456</v>
      </c>
      <c r="D1481" s="119">
        <v>44620</v>
      </c>
      <c r="E1481" s="118" t="s">
        <v>338</v>
      </c>
      <c r="F1481" s="123">
        <v>2311.4969999999998</v>
      </c>
      <c r="G1481" s="123">
        <v>706.8798165137614</v>
      </c>
      <c r="H1481" s="118" t="s">
        <v>339</v>
      </c>
      <c r="I1481" s="119"/>
      <c r="J1481" s="119">
        <f t="shared" si="23"/>
        <v>44592</v>
      </c>
      <c r="K148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81" s="118" t="s">
        <v>321</v>
      </c>
      <c r="M1481" s="118" t="s">
        <v>1122</v>
      </c>
      <c r="N1481" s="118" t="s">
        <v>4</v>
      </c>
      <c r="O1481" s="118"/>
    </row>
    <row r="1482" spans="2:15" x14ac:dyDescent="0.25">
      <c r="B1482" s="118" t="s">
        <v>73</v>
      </c>
      <c r="C1482" s="118" t="s">
        <v>953</v>
      </c>
      <c r="D1482" s="119">
        <v>44620</v>
      </c>
      <c r="E1482" s="118" t="s">
        <v>338</v>
      </c>
      <c r="F1482" s="123">
        <v>2223.0320000000002</v>
      </c>
      <c r="G1482" s="123">
        <v>679.82629969418963</v>
      </c>
      <c r="H1482" s="118" t="s">
        <v>339</v>
      </c>
      <c r="I1482" s="119"/>
      <c r="J1482" s="119">
        <f t="shared" si="23"/>
        <v>44592</v>
      </c>
      <c r="K148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82" s="118" t="s">
        <v>321</v>
      </c>
      <c r="M1482" s="118" t="s">
        <v>1122</v>
      </c>
      <c r="N1482" s="118" t="s">
        <v>4</v>
      </c>
      <c r="O1482" s="118"/>
    </row>
    <row r="1483" spans="2:15" x14ac:dyDescent="0.25">
      <c r="B1483" s="118" t="s">
        <v>73</v>
      </c>
      <c r="C1483" s="118" t="s">
        <v>931</v>
      </c>
      <c r="D1483" s="119">
        <v>44620</v>
      </c>
      <c r="E1483" s="118" t="s">
        <v>338</v>
      </c>
      <c r="F1483" s="123">
        <v>382.96499999999997</v>
      </c>
      <c r="G1483" s="123">
        <v>117.11467889908256</v>
      </c>
      <c r="H1483" s="118" t="s">
        <v>339</v>
      </c>
      <c r="I1483" s="119"/>
      <c r="J1483" s="119">
        <f t="shared" si="23"/>
        <v>44592</v>
      </c>
      <c r="K148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83" s="118" t="s">
        <v>321</v>
      </c>
      <c r="M1483" s="118" t="s">
        <v>1122</v>
      </c>
      <c r="N1483" s="118" t="s">
        <v>4</v>
      </c>
      <c r="O1483" s="118"/>
    </row>
    <row r="1484" spans="2:15" x14ac:dyDescent="0.25">
      <c r="B1484" s="118" t="s">
        <v>73</v>
      </c>
      <c r="C1484" s="118" t="s">
        <v>808</v>
      </c>
      <c r="D1484" s="119">
        <v>44620</v>
      </c>
      <c r="E1484" s="118" t="s">
        <v>338</v>
      </c>
      <c r="F1484" s="123">
        <v>1500</v>
      </c>
      <c r="G1484" s="123">
        <v>458.71559633027522</v>
      </c>
      <c r="H1484" s="118" t="s">
        <v>339</v>
      </c>
      <c r="I1484" s="119"/>
      <c r="J1484" s="119">
        <f t="shared" ref="J1484:J1547" si="24">$J$1</f>
        <v>44592</v>
      </c>
      <c r="K148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84" s="118" t="s">
        <v>321</v>
      </c>
      <c r="M1484" s="118" t="s">
        <v>1122</v>
      </c>
      <c r="N1484" s="118" t="s">
        <v>4</v>
      </c>
      <c r="O1484" s="118"/>
    </row>
    <row r="1485" spans="2:15" x14ac:dyDescent="0.25">
      <c r="B1485" s="118" t="s">
        <v>73</v>
      </c>
      <c r="C1485" s="118" t="s">
        <v>787</v>
      </c>
      <c r="D1485" s="119">
        <v>44620</v>
      </c>
      <c r="E1485" s="118" t="s">
        <v>338</v>
      </c>
      <c r="F1485" s="123">
        <v>5566</v>
      </c>
      <c r="G1485" s="123">
        <v>1702.1406727828746</v>
      </c>
      <c r="H1485" s="118" t="s">
        <v>339</v>
      </c>
      <c r="I1485" s="119"/>
      <c r="J1485" s="119">
        <f t="shared" si="24"/>
        <v>44592</v>
      </c>
      <c r="K148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85" s="118" t="s">
        <v>321</v>
      </c>
      <c r="M1485" s="118" t="s">
        <v>1122</v>
      </c>
      <c r="N1485" s="118" t="s">
        <v>4</v>
      </c>
      <c r="O1485" s="118"/>
    </row>
    <row r="1486" spans="2:15" x14ac:dyDescent="0.25">
      <c r="B1486" s="118" t="s">
        <v>73</v>
      </c>
      <c r="C1486" s="118" t="s">
        <v>814</v>
      </c>
      <c r="D1486" s="119">
        <v>44620</v>
      </c>
      <c r="E1486" s="118" t="s">
        <v>338</v>
      </c>
      <c r="F1486" s="123">
        <v>800</v>
      </c>
      <c r="G1486" s="123">
        <v>244.64831804281346</v>
      </c>
      <c r="H1486" s="118" t="s">
        <v>339</v>
      </c>
      <c r="I1486" s="119"/>
      <c r="J1486" s="119">
        <f t="shared" si="24"/>
        <v>44592</v>
      </c>
      <c r="K148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86" s="118" t="s">
        <v>321</v>
      </c>
      <c r="M1486" s="118" t="s">
        <v>1122</v>
      </c>
      <c r="N1486" s="118" t="s">
        <v>4</v>
      </c>
      <c r="O1486" s="118"/>
    </row>
    <row r="1487" spans="2:15" x14ac:dyDescent="0.25">
      <c r="B1487" s="118" t="s">
        <v>73</v>
      </c>
      <c r="C1487" s="118" t="s">
        <v>1079</v>
      </c>
      <c r="D1487" s="119">
        <v>44620</v>
      </c>
      <c r="E1487" s="118" t="s">
        <v>338</v>
      </c>
      <c r="F1487" s="123">
        <v>19000</v>
      </c>
      <c r="G1487" s="123">
        <v>5810.3975535168192</v>
      </c>
      <c r="H1487" s="118" t="s">
        <v>339</v>
      </c>
      <c r="I1487" s="119"/>
      <c r="J1487" s="119">
        <f t="shared" si="24"/>
        <v>44592</v>
      </c>
      <c r="K148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87" s="118" t="s">
        <v>321</v>
      </c>
      <c r="M1487" s="118" t="s">
        <v>1122</v>
      </c>
      <c r="N1487" s="118" t="s">
        <v>4</v>
      </c>
      <c r="O1487" s="118"/>
    </row>
    <row r="1488" spans="2:15" x14ac:dyDescent="0.25">
      <c r="B1488" s="118" t="s">
        <v>73</v>
      </c>
      <c r="C1488" s="118" t="s">
        <v>796</v>
      </c>
      <c r="D1488" s="119">
        <v>44620</v>
      </c>
      <c r="E1488" s="118" t="s">
        <v>338</v>
      </c>
      <c r="F1488" s="123">
        <v>3274.7719999999999</v>
      </c>
      <c r="G1488" s="123">
        <v>1001.4593272171254</v>
      </c>
      <c r="H1488" s="118" t="s">
        <v>339</v>
      </c>
      <c r="I1488" s="119"/>
      <c r="J1488" s="119">
        <f t="shared" si="24"/>
        <v>44592</v>
      </c>
      <c r="K148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88" s="118" t="s">
        <v>321</v>
      </c>
      <c r="M1488" s="118" t="s">
        <v>1122</v>
      </c>
      <c r="N1488" s="118" t="s">
        <v>4</v>
      </c>
      <c r="O1488" s="118"/>
    </row>
    <row r="1489" spans="2:15" x14ac:dyDescent="0.25">
      <c r="B1489" s="118" t="s">
        <v>73</v>
      </c>
      <c r="C1489" s="118" t="s">
        <v>485</v>
      </c>
      <c r="D1489" s="119">
        <v>44620</v>
      </c>
      <c r="E1489" s="118" t="s">
        <v>338</v>
      </c>
      <c r="F1489" s="123">
        <v>2630.6489999999999</v>
      </c>
      <c r="G1489" s="123">
        <v>804.47981651376142</v>
      </c>
      <c r="H1489" s="118" t="s">
        <v>339</v>
      </c>
      <c r="I1489" s="119"/>
      <c r="J1489" s="119">
        <f t="shared" si="24"/>
        <v>44592</v>
      </c>
      <c r="K148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89" s="118" t="s">
        <v>321</v>
      </c>
      <c r="M1489" s="118" t="s">
        <v>1122</v>
      </c>
      <c r="N1489" s="118" t="s">
        <v>4</v>
      </c>
      <c r="O1489" s="118"/>
    </row>
    <row r="1490" spans="2:15" x14ac:dyDescent="0.25">
      <c r="B1490" s="118" t="s">
        <v>73</v>
      </c>
      <c r="C1490" s="118" t="s">
        <v>1080</v>
      </c>
      <c r="D1490" s="119">
        <v>44620</v>
      </c>
      <c r="E1490" s="118" t="s">
        <v>338</v>
      </c>
      <c r="F1490" s="123">
        <v>1941.6690000000001</v>
      </c>
      <c r="G1490" s="123">
        <v>593.78256880733943</v>
      </c>
      <c r="H1490" s="118" t="s">
        <v>339</v>
      </c>
      <c r="I1490" s="119"/>
      <c r="J1490" s="119">
        <f t="shared" si="24"/>
        <v>44592</v>
      </c>
      <c r="K149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90" s="118" t="s">
        <v>321</v>
      </c>
      <c r="M1490" s="118" t="s">
        <v>1122</v>
      </c>
      <c r="N1490" s="118" t="s">
        <v>4</v>
      </c>
      <c r="O1490" s="118"/>
    </row>
    <row r="1491" spans="2:15" x14ac:dyDescent="0.25">
      <c r="B1491" s="118" t="s">
        <v>73</v>
      </c>
      <c r="C1491" s="118" t="s">
        <v>814</v>
      </c>
      <c r="D1491" s="119">
        <v>44620</v>
      </c>
      <c r="E1491" s="118" t="s">
        <v>338</v>
      </c>
      <c r="F1491" s="123">
        <v>5218.2719999999999</v>
      </c>
      <c r="G1491" s="123">
        <v>1595.8018348623852</v>
      </c>
      <c r="H1491" s="118" t="s">
        <v>339</v>
      </c>
      <c r="I1491" s="119"/>
      <c r="J1491" s="119">
        <f t="shared" si="24"/>
        <v>44592</v>
      </c>
      <c r="K149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91" s="118" t="s">
        <v>321</v>
      </c>
      <c r="M1491" s="118" t="s">
        <v>1122</v>
      </c>
      <c r="N1491" s="118" t="s">
        <v>4</v>
      </c>
      <c r="O1491" s="118"/>
    </row>
    <row r="1492" spans="2:15" x14ac:dyDescent="0.25">
      <c r="B1492" s="118" t="s">
        <v>73</v>
      </c>
      <c r="C1492" s="118" t="s">
        <v>814</v>
      </c>
      <c r="D1492" s="119">
        <v>44620</v>
      </c>
      <c r="E1492" s="118" t="s">
        <v>338</v>
      </c>
      <c r="F1492" s="123">
        <v>240</v>
      </c>
      <c r="G1492" s="123">
        <v>73.394495412844037</v>
      </c>
      <c r="H1492" s="118" t="s">
        <v>339</v>
      </c>
      <c r="I1492" s="119"/>
      <c r="J1492" s="119">
        <f t="shared" si="24"/>
        <v>44592</v>
      </c>
      <c r="K149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92" s="118" t="s">
        <v>321</v>
      </c>
      <c r="M1492" s="118" t="s">
        <v>1122</v>
      </c>
      <c r="N1492" s="118" t="s">
        <v>4</v>
      </c>
      <c r="O1492" s="118"/>
    </row>
    <row r="1493" spans="2:15" x14ac:dyDescent="0.25">
      <c r="B1493" s="118" t="s">
        <v>73</v>
      </c>
      <c r="C1493" s="118" t="s">
        <v>1081</v>
      </c>
      <c r="D1493" s="119">
        <v>44620</v>
      </c>
      <c r="E1493" s="118" t="s">
        <v>338</v>
      </c>
      <c r="F1493" s="123">
        <v>2496.1509999999998</v>
      </c>
      <c r="G1493" s="123">
        <v>763.34892966360849</v>
      </c>
      <c r="H1493" s="118" t="s">
        <v>339</v>
      </c>
      <c r="I1493" s="119"/>
      <c r="J1493" s="119">
        <f t="shared" si="24"/>
        <v>44592</v>
      </c>
      <c r="K149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93" s="118" t="s">
        <v>321</v>
      </c>
      <c r="M1493" s="118" t="s">
        <v>1122</v>
      </c>
      <c r="N1493" s="118" t="s">
        <v>4</v>
      </c>
      <c r="O1493" s="118"/>
    </row>
    <row r="1494" spans="2:15" x14ac:dyDescent="0.25">
      <c r="B1494" s="118" t="s">
        <v>73</v>
      </c>
      <c r="C1494" s="118" t="s">
        <v>829</v>
      </c>
      <c r="D1494" s="119">
        <v>44620</v>
      </c>
      <c r="E1494" s="118" t="s">
        <v>338</v>
      </c>
      <c r="F1494" s="123">
        <v>492.71300000000002</v>
      </c>
      <c r="G1494" s="123">
        <v>150.67675840978595</v>
      </c>
      <c r="H1494" s="118" t="s">
        <v>339</v>
      </c>
      <c r="I1494" s="119"/>
      <c r="J1494" s="119">
        <f t="shared" si="24"/>
        <v>44592</v>
      </c>
      <c r="K149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94" s="118" t="s">
        <v>321</v>
      </c>
      <c r="M1494" s="118" t="s">
        <v>1122</v>
      </c>
      <c r="N1494" s="118" t="s">
        <v>4</v>
      </c>
      <c r="O1494" s="118"/>
    </row>
    <row r="1495" spans="2:15" x14ac:dyDescent="0.25">
      <c r="B1495" s="118" t="s">
        <v>73</v>
      </c>
      <c r="C1495" s="118" t="s">
        <v>830</v>
      </c>
      <c r="D1495" s="119">
        <v>44620</v>
      </c>
      <c r="E1495" s="118" t="s">
        <v>338</v>
      </c>
      <c r="F1495" s="123">
        <v>682.327</v>
      </c>
      <c r="G1495" s="123">
        <v>208.66269113149846</v>
      </c>
      <c r="H1495" s="118" t="s">
        <v>339</v>
      </c>
      <c r="I1495" s="119"/>
      <c r="J1495" s="119">
        <f t="shared" si="24"/>
        <v>44592</v>
      </c>
      <c r="K149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95" s="118" t="s">
        <v>321</v>
      </c>
      <c r="M1495" s="118" t="s">
        <v>1122</v>
      </c>
      <c r="N1495" s="118" t="s">
        <v>4</v>
      </c>
      <c r="O1495" s="118"/>
    </row>
    <row r="1496" spans="2:15" x14ac:dyDescent="0.25">
      <c r="B1496" s="118" t="s">
        <v>73</v>
      </c>
      <c r="C1496" s="118" t="s">
        <v>1082</v>
      </c>
      <c r="D1496" s="119">
        <v>44620</v>
      </c>
      <c r="E1496" s="118" t="s">
        <v>338</v>
      </c>
      <c r="F1496" s="123">
        <v>1980.402</v>
      </c>
      <c r="G1496" s="123">
        <v>605.62752293577978</v>
      </c>
      <c r="H1496" s="118" t="s">
        <v>339</v>
      </c>
      <c r="I1496" s="119"/>
      <c r="J1496" s="119">
        <f t="shared" si="24"/>
        <v>44592</v>
      </c>
      <c r="K149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96" s="118" t="s">
        <v>321</v>
      </c>
      <c r="M1496" s="118" t="s">
        <v>1122</v>
      </c>
      <c r="N1496" s="118" t="s">
        <v>4</v>
      </c>
      <c r="O1496" s="118"/>
    </row>
    <row r="1497" spans="2:15" x14ac:dyDescent="0.25">
      <c r="B1497" s="118" t="s">
        <v>73</v>
      </c>
      <c r="C1497" s="118" t="s">
        <v>822</v>
      </c>
      <c r="D1497" s="119">
        <v>44620</v>
      </c>
      <c r="E1497" s="118" t="s">
        <v>338</v>
      </c>
      <c r="F1497" s="123">
        <v>2669.0079999999998</v>
      </c>
      <c r="G1497" s="123">
        <v>816.21039755351671</v>
      </c>
      <c r="H1497" s="118" t="s">
        <v>339</v>
      </c>
      <c r="I1497" s="119"/>
      <c r="J1497" s="119">
        <f t="shared" si="24"/>
        <v>44592</v>
      </c>
      <c r="K149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97" s="118" t="s">
        <v>321</v>
      </c>
      <c r="M1497" s="118" t="s">
        <v>1122</v>
      </c>
      <c r="N1497" s="118" t="s">
        <v>4</v>
      </c>
      <c r="O1497" s="118"/>
    </row>
    <row r="1498" spans="2:15" x14ac:dyDescent="0.25">
      <c r="B1498" s="118" t="s">
        <v>73</v>
      </c>
      <c r="C1498" s="118" t="s">
        <v>821</v>
      </c>
      <c r="D1498" s="119">
        <v>44620</v>
      </c>
      <c r="E1498" s="118" t="s">
        <v>338</v>
      </c>
      <c r="F1498" s="123">
        <v>734.34199999999998</v>
      </c>
      <c r="G1498" s="123">
        <v>224.56941896024463</v>
      </c>
      <c r="H1498" s="118" t="s">
        <v>339</v>
      </c>
      <c r="I1498" s="119"/>
      <c r="J1498" s="119">
        <f t="shared" si="24"/>
        <v>44592</v>
      </c>
      <c r="K149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98" s="118" t="s">
        <v>321</v>
      </c>
      <c r="M1498" s="118" t="s">
        <v>1122</v>
      </c>
      <c r="N1498" s="118" t="s">
        <v>4</v>
      </c>
      <c r="O1498" s="118"/>
    </row>
    <row r="1499" spans="2:15" x14ac:dyDescent="0.25">
      <c r="B1499" s="118" t="s">
        <v>73</v>
      </c>
      <c r="C1499" s="118" t="s">
        <v>753</v>
      </c>
      <c r="D1499" s="119">
        <v>44620</v>
      </c>
      <c r="E1499" s="118" t="s">
        <v>338</v>
      </c>
      <c r="F1499" s="123">
        <v>6966.1559999999999</v>
      </c>
      <c r="G1499" s="123">
        <v>2130.3229357798164</v>
      </c>
      <c r="H1499" s="118" t="s">
        <v>339</v>
      </c>
      <c r="I1499" s="119"/>
      <c r="J1499" s="119">
        <f t="shared" si="24"/>
        <v>44592</v>
      </c>
      <c r="K149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499" s="118" t="s">
        <v>321</v>
      </c>
      <c r="M1499" s="118" t="s">
        <v>1122</v>
      </c>
      <c r="N1499" s="118" t="s">
        <v>4</v>
      </c>
      <c r="O1499" s="118"/>
    </row>
    <row r="1500" spans="2:15" x14ac:dyDescent="0.25">
      <c r="B1500" s="118" t="s">
        <v>73</v>
      </c>
      <c r="C1500" s="118" t="s">
        <v>770</v>
      </c>
      <c r="D1500" s="119">
        <v>44620</v>
      </c>
      <c r="E1500" s="118" t="s">
        <v>338</v>
      </c>
      <c r="F1500" s="123">
        <v>3189.7429999999999</v>
      </c>
      <c r="G1500" s="123">
        <v>975.45657492354735</v>
      </c>
      <c r="H1500" s="118" t="s">
        <v>339</v>
      </c>
      <c r="I1500" s="119"/>
      <c r="J1500" s="119">
        <f t="shared" si="24"/>
        <v>44592</v>
      </c>
      <c r="K150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00" s="118" t="s">
        <v>321</v>
      </c>
      <c r="M1500" s="118" t="s">
        <v>1122</v>
      </c>
      <c r="N1500" s="118" t="s">
        <v>4</v>
      </c>
      <c r="O1500" s="118"/>
    </row>
    <row r="1501" spans="2:15" x14ac:dyDescent="0.25">
      <c r="B1501" s="118" t="s">
        <v>73</v>
      </c>
      <c r="C1501" s="118" t="s">
        <v>767</v>
      </c>
      <c r="D1501" s="119">
        <v>44620</v>
      </c>
      <c r="E1501" s="118" t="s">
        <v>338</v>
      </c>
      <c r="F1501" s="123">
        <v>3985.971</v>
      </c>
      <c r="G1501" s="123">
        <v>1218.951376146789</v>
      </c>
      <c r="H1501" s="118" t="s">
        <v>339</v>
      </c>
      <c r="I1501" s="119"/>
      <c r="J1501" s="119">
        <f t="shared" si="24"/>
        <v>44592</v>
      </c>
      <c r="K150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01" s="118" t="s">
        <v>321</v>
      </c>
      <c r="M1501" s="118" t="s">
        <v>1122</v>
      </c>
      <c r="N1501" s="118" t="s">
        <v>4</v>
      </c>
      <c r="O1501" s="118"/>
    </row>
    <row r="1502" spans="2:15" x14ac:dyDescent="0.25">
      <c r="B1502" s="118" t="s">
        <v>73</v>
      </c>
      <c r="C1502" s="118" t="s">
        <v>751</v>
      </c>
      <c r="D1502" s="119">
        <v>44620</v>
      </c>
      <c r="E1502" s="118" t="s">
        <v>338</v>
      </c>
      <c r="F1502" s="123">
        <v>1719.6790000000001</v>
      </c>
      <c r="G1502" s="123">
        <v>525.89571865443429</v>
      </c>
      <c r="H1502" s="118" t="s">
        <v>339</v>
      </c>
      <c r="I1502" s="119"/>
      <c r="J1502" s="119">
        <f t="shared" si="24"/>
        <v>44592</v>
      </c>
      <c r="K150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02" s="118" t="s">
        <v>321</v>
      </c>
      <c r="M1502" s="118" t="s">
        <v>1122</v>
      </c>
      <c r="N1502" s="118" t="s">
        <v>4</v>
      </c>
      <c r="O1502" s="118"/>
    </row>
    <row r="1503" spans="2:15" x14ac:dyDescent="0.25">
      <c r="B1503" s="118" t="s">
        <v>73</v>
      </c>
      <c r="C1503" s="118" t="s">
        <v>721</v>
      </c>
      <c r="D1503" s="119">
        <v>44620</v>
      </c>
      <c r="E1503" s="118" t="s">
        <v>338</v>
      </c>
      <c r="F1503" s="123">
        <v>1027.4570000000001</v>
      </c>
      <c r="G1503" s="123">
        <v>314.20703363914379</v>
      </c>
      <c r="H1503" s="118" t="s">
        <v>339</v>
      </c>
      <c r="I1503" s="119"/>
      <c r="J1503" s="119">
        <f t="shared" si="24"/>
        <v>44592</v>
      </c>
      <c r="K150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03" s="118" t="s">
        <v>321</v>
      </c>
      <c r="M1503" s="118" t="s">
        <v>1122</v>
      </c>
      <c r="N1503" s="118" t="s">
        <v>4</v>
      </c>
      <c r="O1503" s="118"/>
    </row>
    <row r="1504" spans="2:15" x14ac:dyDescent="0.25">
      <c r="B1504" s="118" t="s">
        <v>73</v>
      </c>
      <c r="C1504" s="118" t="s">
        <v>762</v>
      </c>
      <c r="D1504" s="119">
        <v>44620</v>
      </c>
      <c r="E1504" s="118" t="s">
        <v>338</v>
      </c>
      <c r="F1504" s="123">
        <v>17339.163</v>
      </c>
      <c r="G1504" s="123">
        <v>5302.4963302752294</v>
      </c>
      <c r="H1504" s="118" t="s">
        <v>339</v>
      </c>
      <c r="I1504" s="119"/>
      <c r="J1504" s="119">
        <f t="shared" si="24"/>
        <v>44592</v>
      </c>
      <c r="K150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04" s="118" t="s">
        <v>321</v>
      </c>
      <c r="M1504" s="118" t="s">
        <v>1122</v>
      </c>
      <c r="N1504" s="118" t="s">
        <v>4</v>
      </c>
      <c r="O1504" s="118"/>
    </row>
    <row r="1505" spans="2:15" x14ac:dyDescent="0.25">
      <c r="B1505" s="118" t="s">
        <v>73</v>
      </c>
      <c r="C1505" s="118" t="s">
        <v>752</v>
      </c>
      <c r="D1505" s="119">
        <v>44620</v>
      </c>
      <c r="E1505" s="118" t="s">
        <v>338</v>
      </c>
      <c r="F1505" s="123">
        <v>2550.681</v>
      </c>
      <c r="G1505" s="123">
        <v>780.02477064220182</v>
      </c>
      <c r="H1505" s="118" t="s">
        <v>339</v>
      </c>
      <c r="I1505" s="119"/>
      <c r="J1505" s="119">
        <f t="shared" si="24"/>
        <v>44592</v>
      </c>
      <c r="K150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05" s="118" t="s">
        <v>321</v>
      </c>
      <c r="M1505" s="118" t="s">
        <v>1122</v>
      </c>
      <c r="N1505" s="118" t="s">
        <v>4</v>
      </c>
      <c r="O1505" s="118"/>
    </row>
    <row r="1506" spans="2:15" x14ac:dyDescent="0.25">
      <c r="B1506" s="118" t="s">
        <v>73</v>
      </c>
      <c r="C1506" s="118" t="s">
        <v>710</v>
      </c>
      <c r="D1506" s="119">
        <v>44620</v>
      </c>
      <c r="E1506" s="118" t="s">
        <v>338</v>
      </c>
      <c r="F1506" s="123">
        <v>4783.4780000000001</v>
      </c>
      <c r="G1506" s="123">
        <v>1462.8373088685016</v>
      </c>
      <c r="H1506" s="118" t="s">
        <v>339</v>
      </c>
      <c r="I1506" s="119"/>
      <c r="J1506" s="119">
        <f t="shared" si="24"/>
        <v>44592</v>
      </c>
      <c r="K150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06" s="118" t="s">
        <v>321</v>
      </c>
      <c r="M1506" s="118" t="s">
        <v>1122</v>
      </c>
      <c r="N1506" s="118" t="s">
        <v>4</v>
      </c>
      <c r="O1506" s="118"/>
    </row>
    <row r="1507" spans="2:15" x14ac:dyDescent="0.25">
      <c r="B1507" s="118" t="s">
        <v>73</v>
      </c>
      <c r="C1507" s="118" t="s">
        <v>990</v>
      </c>
      <c r="D1507" s="119">
        <v>44620</v>
      </c>
      <c r="E1507" s="118" t="s">
        <v>338</v>
      </c>
      <c r="F1507" s="123">
        <v>971.20899999999995</v>
      </c>
      <c r="G1507" s="123">
        <v>297.00581039755349</v>
      </c>
      <c r="H1507" s="118" t="s">
        <v>339</v>
      </c>
      <c r="I1507" s="119"/>
      <c r="J1507" s="119">
        <f t="shared" si="24"/>
        <v>44592</v>
      </c>
      <c r="K150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07" s="118" t="s">
        <v>321</v>
      </c>
      <c r="M1507" s="118" t="s">
        <v>1122</v>
      </c>
      <c r="N1507" s="118" t="s">
        <v>4</v>
      </c>
      <c r="O1507" s="118"/>
    </row>
    <row r="1508" spans="2:15" x14ac:dyDescent="0.25">
      <c r="B1508" s="118" t="s">
        <v>73</v>
      </c>
      <c r="C1508" s="118" t="s">
        <v>705</v>
      </c>
      <c r="D1508" s="119">
        <v>44620</v>
      </c>
      <c r="E1508" s="118" t="s">
        <v>338</v>
      </c>
      <c r="F1508" s="123">
        <v>3882.422</v>
      </c>
      <c r="G1508" s="123">
        <v>1187.2850152905198</v>
      </c>
      <c r="H1508" s="118" t="s">
        <v>339</v>
      </c>
      <c r="I1508" s="119"/>
      <c r="J1508" s="119">
        <f t="shared" si="24"/>
        <v>44592</v>
      </c>
      <c r="K150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08" s="118" t="s">
        <v>321</v>
      </c>
      <c r="M1508" s="118" t="s">
        <v>1122</v>
      </c>
      <c r="N1508" s="118" t="s">
        <v>4</v>
      </c>
      <c r="O1508" s="118"/>
    </row>
    <row r="1509" spans="2:15" x14ac:dyDescent="0.25">
      <c r="B1509" s="118" t="s">
        <v>73</v>
      </c>
      <c r="C1509" s="118" t="s">
        <v>698</v>
      </c>
      <c r="D1509" s="119">
        <v>44620</v>
      </c>
      <c r="E1509" s="118" t="s">
        <v>338</v>
      </c>
      <c r="F1509" s="123">
        <v>2769.2849999999999</v>
      </c>
      <c r="G1509" s="123">
        <v>846.87614678899081</v>
      </c>
      <c r="H1509" s="118" t="s">
        <v>339</v>
      </c>
      <c r="I1509" s="119"/>
      <c r="J1509" s="119">
        <f t="shared" si="24"/>
        <v>44592</v>
      </c>
      <c r="K150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09" s="118" t="s">
        <v>321</v>
      </c>
      <c r="M1509" s="118" t="s">
        <v>1122</v>
      </c>
      <c r="N1509" s="118" t="s">
        <v>4</v>
      </c>
      <c r="O1509" s="118"/>
    </row>
    <row r="1510" spans="2:15" x14ac:dyDescent="0.25">
      <c r="B1510" s="118" t="s">
        <v>73</v>
      </c>
      <c r="C1510" s="118" t="s">
        <v>761</v>
      </c>
      <c r="D1510" s="119">
        <v>44620</v>
      </c>
      <c r="E1510" s="118" t="s">
        <v>338</v>
      </c>
      <c r="F1510" s="123">
        <v>1976.5340000000001</v>
      </c>
      <c r="G1510" s="123">
        <v>604.44464831804282</v>
      </c>
      <c r="H1510" s="118" t="s">
        <v>339</v>
      </c>
      <c r="I1510" s="119"/>
      <c r="J1510" s="119">
        <f t="shared" si="24"/>
        <v>44592</v>
      </c>
      <c r="K151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10" s="118" t="s">
        <v>321</v>
      </c>
      <c r="M1510" s="118" t="s">
        <v>1122</v>
      </c>
      <c r="N1510" s="118" t="s">
        <v>4</v>
      </c>
      <c r="O1510" s="118"/>
    </row>
    <row r="1511" spans="2:15" x14ac:dyDescent="0.25">
      <c r="B1511" s="118" t="s">
        <v>73</v>
      </c>
      <c r="C1511" s="118" t="s">
        <v>749</v>
      </c>
      <c r="D1511" s="119">
        <v>44620</v>
      </c>
      <c r="E1511" s="118" t="s">
        <v>338</v>
      </c>
      <c r="F1511" s="123">
        <v>3003.9580000000001</v>
      </c>
      <c r="G1511" s="123">
        <v>918.64159021406726</v>
      </c>
      <c r="H1511" s="118" t="s">
        <v>339</v>
      </c>
      <c r="I1511" s="119"/>
      <c r="J1511" s="119">
        <f t="shared" si="24"/>
        <v>44592</v>
      </c>
      <c r="K151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11" s="118" t="s">
        <v>321</v>
      </c>
      <c r="M1511" s="118" t="s">
        <v>1122</v>
      </c>
      <c r="N1511" s="118" t="s">
        <v>4</v>
      </c>
      <c r="O1511" s="118"/>
    </row>
    <row r="1512" spans="2:15" x14ac:dyDescent="0.25">
      <c r="B1512" s="118" t="s">
        <v>73</v>
      </c>
      <c r="C1512" s="118" t="s">
        <v>479</v>
      </c>
      <c r="D1512" s="119">
        <v>44620</v>
      </c>
      <c r="E1512" s="118" t="s">
        <v>338</v>
      </c>
      <c r="F1512" s="123">
        <v>932.7</v>
      </c>
      <c r="G1512" s="123">
        <v>285.22935779816515</v>
      </c>
      <c r="H1512" s="118" t="s">
        <v>339</v>
      </c>
      <c r="I1512" s="119"/>
      <c r="J1512" s="119">
        <f t="shared" si="24"/>
        <v>44592</v>
      </c>
      <c r="K151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12" s="118" t="s">
        <v>321</v>
      </c>
      <c r="M1512" s="118" t="s">
        <v>1122</v>
      </c>
      <c r="N1512" s="118" t="s">
        <v>4</v>
      </c>
      <c r="O1512" s="118"/>
    </row>
    <row r="1513" spans="2:15" x14ac:dyDescent="0.25">
      <c r="B1513" s="118" t="s">
        <v>73</v>
      </c>
      <c r="C1513" s="118" t="s">
        <v>990</v>
      </c>
      <c r="D1513" s="119">
        <v>44620</v>
      </c>
      <c r="E1513" s="118" t="s">
        <v>338</v>
      </c>
      <c r="F1513" s="123">
        <v>651.19600000000003</v>
      </c>
      <c r="G1513" s="123">
        <v>199.14250764525994</v>
      </c>
      <c r="H1513" s="118" t="s">
        <v>339</v>
      </c>
      <c r="I1513" s="119"/>
      <c r="J1513" s="119">
        <f t="shared" si="24"/>
        <v>44592</v>
      </c>
      <c r="K151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13" s="118" t="s">
        <v>321</v>
      </c>
      <c r="M1513" s="118" t="s">
        <v>1122</v>
      </c>
      <c r="N1513" s="118" t="s">
        <v>4</v>
      </c>
      <c r="O1513" s="118"/>
    </row>
    <row r="1514" spans="2:15" x14ac:dyDescent="0.25">
      <c r="B1514" s="118" t="s">
        <v>73</v>
      </c>
      <c r="C1514" s="118" t="s">
        <v>747</v>
      </c>
      <c r="D1514" s="119">
        <v>44620</v>
      </c>
      <c r="E1514" s="118" t="s">
        <v>338</v>
      </c>
      <c r="F1514" s="123">
        <v>200</v>
      </c>
      <c r="G1514" s="123">
        <v>61.162079510703364</v>
      </c>
      <c r="H1514" s="118" t="s">
        <v>339</v>
      </c>
      <c r="I1514" s="119"/>
      <c r="J1514" s="119">
        <f t="shared" si="24"/>
        <v>44592</v>
      </c>
      <c r="K151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14" s="118" t="s">
        <v>321</v>
      </c>
      <c r="M1514" s="118" t="s">
        <v>1122</v>
      </c>
      <c r="N1514" s="118" t="s">
        <v>4</v>
      </c>
      <c r="O1514" s="118"/>
    </row>
    <row r="1515" spans="2:15" x14ac:dyDescent="0.25">
      <c r="B1515" s="118" t="s">
        <v>73</v>
      </c>
      <c r="C1515" s="118" t="s">
        <v>743</v>
      </c>
      <c r="D1515" s="119">
        <v>44620</v>
      </c>
      <c r="E1515" s="118" t="s">
        <v>338</v>
      </c>
      <c r="F1515" s="123">
        <v>1769.481</v>
      </c>
      <c r="G1515" s="123">
        <v>541.12568807339449</v>
      </c>
      <c r="H1515" s="118" t="s">
        <v>339</v>
      </c>
      <c r="I1515" s="119"/>
      <c r="J1515" s="119">
        <f t="shared" si="24"/>
        <v>44592</v>
      </c>
      <c r="K151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15" s="118" t="s">
        <v>321</v>
      </c>
      <c r="M1515" s="118" t="s">
        <v>1122</v>
      </c>
      <c r="N1515" s="118" t="s">
        <v>4</v>
      </c>
      <c r="O1515" s="118"/>
    </row>
    <row r="1516" spans="2:15" x14ac:dyDescent="0.25">
      <c r="B1516" s="118" t="s">
        <v>73</v>
      </c>
      <c r="C1516" s="118" t="s">
        <v>756</v>
      </c>
      <c r="D1516" s="119">
        <v>44620</v>
      </c>
      <c r="E1516" s="118" t="s">
        <v>338</v>
      </c>
      <c r="F1516" s="123">
        <v>6800</v>
      </c>
      <c r="G1516" s="123">
        <v>2079.5107033639142</v>
      </c>
      <c r="H1516" s="118" t="s">
        <v>339</v>
      </c>
      <c r="I1516" s="119"/>
      <c r="J1516" s="119">
        <f t="shared" si="24"/>
        <v>44592</v>
      </c>
      <c r="K151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16" s="118" t="s">
        <v>321</v>
      </c>
      <c r="M1516" s="118" t="s">
        <v>1122</v>
      </c>
      <c r="N1516" s="118" t="s">
        <v>4</v>
      </c>
      <c r="O1516" s="118"/>
    </row>
    <row r="1517" spans="2:15" x14ac:dyDescent="0.25">
      <c r="B1517" s="118" t="s">
        <v>73</v>
      </c>
      <c r="C1517" s="118" t="s">
        <v>370</v>
      </c>
      <c r="D1517" s="119">
        <v>44620</v>
      </c>
      <c r="E1517" s="118" t="s">
        <v>338</v>
      </c>
      <c r="F1517" s="123">
        <v>5623.7359999999999</v>
      </c>
      <c r="G1517" s="123">
        <v>1719.7969418960245</v>
      </c>
      <c r="H1517" s="118" t="s">
        <v>339</v>
      </c>
      <c r="I1517" s="119"/>
      <c r="J1517" s="119">
        <f t="shared" si="24"/>
        <v>44592</v>
      </c>
      <c r="K151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17" s="118" t="s">
        <v>321</v>
      </c>
      <c r="M1517" s="118" t="s">
        <v>1122</v>
      </c>
      <c r="N1517" s="118" t="s">
        <v>4</v>
      </c>
      <c r="O1517" s="118"/>
    </row>
    <row r="1518" spans="2:15" x14ac:dyDescent="0.25">
      <c r="B1518" s="118" t="s">
        <v>73</v>
      </c>
      <c r="C1518" s="118" t="s">
        <v>740</v>
      </c>
      <c r="D1518" s="119">
        <v>44620</v>
      </c>
      <c r="E1518" s="118" t="s">
        <v>338</v>
      </c>
      <c r="F1518" s="123">
        <v>1261.9100000000001</v>
      </c>
      <c r="G1518" s="123">
        <v>385.90519877675843</v>
      </c>
      <c r="H1518" s="118" t="s">
        <v>339</v>
      </c>
      <c r="I1518" s="119"/>
      <c r="J1518" s="119">
        <f t="shared" si="24"/>
        <v>44592</v>
      </c>
      <c r="K151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18" s="118" t="s">
        <v>321</v>
      </c>
      <c r="M1518" s="118" t="s">
        <v>1122</v>
      </c>
      <c r="N1518" s="118" t="s">
        <v>4</v>
      </c>
      <c r="O1518" s="118"/>
    </row>
    <row r="1519" spans="2:15" x14ac:dyDescent="0.25">
      <c r="B1519" s="118" t="s">
        <v>73</v>
      </c>
      <c r="C1519" s="118" t="s">
        <v>770</v>
      </c>
      <c r="D1519" s="119">
        <v>44620</v>
      </c>
      <c r="E1519" s="118" t="s">
        <v>338</v>
      </c>
      <c r="F1519" s="123">
        <v>3082.8589999999999</v>
      </c>
      <c r="G1519" s="123">
        <v>942.77033639143724</v>
      </c>
      <c r="H1519" s="118" t="s">
        <v>339</v>
      </c>
      <c r="I1519" s="119"/>
      <c r="J1519" s="119">
        <f t="shared" si="24"/>
        <v>44592</v>
      </c>
      <c r="K151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19" s="118" t="s">
        <v>321</v>
      </c>
      <c r="M1519" s="118" t="s">
        <v>1122</v>
      </c>
      <c r="N1519" s="118" t="s">
        <v>4</v>
      </c>
      <c r="O1519" s="118"/>
    </row>
    <row r="1520" spans="2:15" x14ac:dyDescent="0.25">
      <c r="B1520" s="118" t="s">
        <v>73</v>
      </c>
      <c r="C1520" s="118" t="s">
        <v>691</v>
      </c>
      <c r="D1520" s="119">
        <v>44620</v>
      </c>
      <c r="E1520" s="118" t="s">
        <v>338</v>
      </c>
      <c r="F1520" s="123">
        <v>1000</v>
      </c>
      <c r="G1520" s="123">
        <v>305.81039755351679</v>
      </c>
      <c r="H1520" s="118" t="s">
        <v>339</v>
      </c>
      <c r="I1520" s="119"/>
      <c r="J1520" s="119">
        <f t="shared" si="24"/>
        <v>44592</v>
      </c>
      <c r="K152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20" s="118" t="s">
        <v>321</v>
      </c>
      <c r="M1520" s="118" t="s">
        <v>1122</v>
      </c>
      <c r="N1520" s="118" t="s">
        <v>4</v>
      </c>
      <c r="O1520" s="118"/>
    </row>
    <row r="1521" spans="2:15" x14ac:dyDescent="0.25">
      <c r="B1521" s="118" t="s">
        <v>73</v>
      </c>
      <c r="C1521" s="118" t="s">
        <v>1083</v>
      </c>
      <c r="D1521" s="119">
        <v>44620</v>
      </c>
      <c r="E1521" s="118" t="s">
        <v>338</v>
      </c>
      <c r="F1521" s="123">
        <v>2051.6179999999999</v>
      </c>
      <c r="G1521" s="123">
        <v>627.40611620795107</v>
      </c>
      <c r="H1521" s="118" t="s">
        <v>339</v>
      </c>
      <c r="I1521" s="119"/>
      <c r="J1521" s="119">
        <f t="shared" si="24"/>
        <v>44592</v>
      </c>
      <c r="K152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21" s="118" t="s">
        <v>321</v>
      </c>
      <c r="M1521" s="118" t="s">
        <v>1122</v>
      </c>
      <c r="N1521" s="118" t="s">
        <v>4</v>
      </c>
      <c r="O1521" s="118"/>
    </row>
    <row r="1522" spans="2:15" x14ac:dyDescent="0.25">
      <c r="B1522" s="118" t="s">
        <v>73</v>
      </c>
      <c r="C1522" s="118" t="s">
        <v>1059</v>
      </c>
      <c r="D1522" s="119">
        <v>44620</v>
      </c>
      <c r="E1522" s="118" t="s">
        <v>338</v>
      </c>
      <c r="F1522" s="123">
        <v>100</v>
      </c>
      <c r="G1522" s="123">
        <v>30.581039755351682</v>
      </c>
      <c r="H1522" s="118" t="s">
        <v>339</v>
      </c>
      <c r="I1522" s="119"/>
      <c r="J1522" s="119">
        <f t="shared" si="24"/>
        <v>44592</v>
      </c>
      <c r="K152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22" s="118" t="s">
        <v>321</v>
      </c>
      <c r="M1522" s="118" t="s">
        <v>1122</v>
      </c>
      <c r="N1522" s="118" t="s">
        <v>4</v>
      </c>
      <c r="O1522" s="118"/>
    </row>
    <row r="1523" spans="2:15" x14ac:dyDescent="0.25">
      <c r="B1523" s="118" t="s">
        <v>73</v>
      </c>
      <c r="C1523" s="118" t="s">
        <v>648</v>
      </c>
      <c r="D1523" s="119">
        <v>44620</v>
      </c>
      <c r="E1523" s="118" t="s">
        <v>338</v>
      </c>
      <c r="F1523" s="123">
        <v>530.15599999999995</v>
      </c>
      <c r="G1523" s="123">
        <v>162.12721712538226</v>
      </c>
      <c r="H1523" s="118" t="s">
        <v>339</v>
      </c>
      <c r="I1523" s="119"/>
      <c r="J1523" s="119">
        <f t="shared" si="24"/>
        <v>44592</v>
      </c>
      <c r="K152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23" s="118" t="s">
        <v>321</v>
      </c>
      <c r="M1523" s="118" t="s">
        <v>1122</v>
      </c>
      <c r="N1523" s="118" t="s">
        <v>4</v>
      </c>
      <c r="O1523" s="118"/>
    </row>
    <row r="1524" spans="2:15" x14ac:dyDescent="0.25">
      <c r="B1524" s="118" t="s">
        <v>73</v>
      </c>
      <c r="C1524" s="118" t="s">
        <v>570</v>
      </c>
      <c r="D1524" s="119">
        <v>44620</v>
      </c>
      <c r="E1524" s="118" t="s">
        <v>338</v>
      </c>
      <c r="F1524" s="123">
        <v>887.47799999999995</v>
      </c>
      <c r="G1524" s="123">
        <v>271.39999999999998</v>
      </c>
      <c r="H1524" s="118" t="s">
        <v>339</v>
      </c>
      <c r="I1524" s="119"/>
      <c r="J1524" s="119">
        <f t="shared" si="24"/>
        <v>44592</v>
      </c>
      <c r="K152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24" s="118" t="s">
        <v>321</v>
      </c>
      <c r="M1524" s="118" t="s">
        <v>1122</v>
      </c>
      <c r="N1524" s="118" t="s">
        <v>4</v>
      </c>
      <c r="O1524" s="118"/>
    </row>
    <row r="1525" spans="2:15" x14ac:dyDescent="0.25">
      <c r="B1525" s="118" t="s">
        <v>73</v>
      </c>
      <c r="C1525" s="118" t="s">
        <v>1066</v>
      </c>
      <c r="D1525" s="119">
        <v>44620</v>
      </c>
      <c r="E1525" s="118" t="s">
        <v>338</v>
      </c>
      <c r="F1525" s="123">
        <v>1234.527</v>
      </c>
      <c r="G1525" s="123">
        <v>377.53119266055046</v>
      </c>
      <c r="H1525" s="118" t="s">
        <v>339</v>
      </c>
      <c r="I1525" s="119"/>
      <c r="J1525" s="119">
        <f t="shared" si="24"/>
        <v>44592</v>
      </c>
      <c r="K152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25" s="118" t="s">
        <v>321</v>
      </c>
      <c r="M1525" s="118" t="s">
        <v>1122</v>
      </c>
      <c r="N1525" s="118" t="s">
        <v>4</v>
      </c>
      <c r="O1525" s="118"/>
    </row>
    <row r="1526" spans="2:15" x14ac:dyDescent="0.25">
      <c r="B1526" s="118" t="s">
        <v>73</v>
      </c>
      <c r="C1526" s="118" t="s">
        <v>1084</v>
      </c>
      <c r="D1526" s="119">
        <v>44620</v>
      </c>
      <c r="E1526" s="118" t="s">
        <v>338</v>
      </c>
      <c r="F1526" s="123">
        <v>588.5</v>
      </c>
      <c r="G1526" s="123">
        <v>179.96941896024464</v>
      </c>
      <c r="H1526" s="118" t="s">
        <v>339</v>
      </c>
      <c r="I1526" s="119"/>
      <c r="J1526" s="119">
        <f t="shared" si="24"/>
        <v>44592</v>
      </c>
      <c r="K152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26" s="118" t="s">
        <v>321</v>
      </c>
      <c r="M1526" s="118" t="s">
        <v>1122</v>
      </c>
      <c r="N1526" s="118" t="s">
        <v>4</v>
      </c>
      <c r="O1526" s="118"/>
    </row>
    <row r="1527" spans="2:15" x14ac:dyDescent="0.25">
      <c r="B1527" s="118" t="s">
        <v>73</v>
      </c>
      <c r="C1527" s="118" t="s">
        <v>346</v>
      </c>
      <c r="D1527" s="119">
        <v>44620</v>
      </c>
      <c r="E1527" s="118" t="s">
        <v>338</v>
      </c>
      <c r="F1527" s="123">
        <v>2850.306</v>
      </c>
      <c r="G1527" s="123">
        <v>871.65321100917436</v>
      </c>
      <c r="H1527" s="118" t="s">
        <v>339</v>
      </c>
      <c r="I1527" s="119"/>
      <c r="J1527" s="119">
        <f t="shared" si="24"/>
        <v>44592</v>
      </c>
      <c r="K152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27" s="118" t="s">
        <v>321</v>
      </c>
      <c r="M1527" s="118" t="s">
        <v>1122</v>
      </c>
      <c r="N1527" s="118" t="s">
        <v>4</v>
      </c>
      <c r="O1527" s="118"/>
    </row>
    <row r="1528" spans="2:15" x14ac:dyDescent="0.25">
      <c r="B1528" s="118" t="s">
        <v>73</v>
      </c>
      <c r="C1528" s="118" t="s">
        <v>462</v>
      </c>
      <c r="D1528" s="119">
        <v>44620</v>
      </c>
      <c r="E1528" s="118" t="s">
        <v>338</v>
      </c>
      <c r="F1528" s="123">
        <v>5000</v>
      </c>
      <c r="G1528" s="123">
        <v>1529.051987767584</v>
      </c>
      <c r="H1528" s="118" t="s">
        <v>339</v>
      </c>
      <c r="I1528" s="119"/>
      <c r="J1528" s="119">
        <f t="shared" si="24"/>
        <v>44592</v>
      </c>
      <c r="K152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28" s="118" t="s">
        <v>321</v>
      </c>
      <c r="M1528" s="118" t="s">
        <v>1122</v>
      </c>
      <c r="N1528" s="118" t="s">
        <v>4</v>
      </c>
      <c r="O1528" s="118"/>
    </row>
    <row r="1529" spans="2:15" x14ac:dyDescent="0.25">
      <c r="B1529" s="118" t="s">
        <v>73</v>
      </c>
      <c r="C1529" s="118" t="s">
        <v>566</v>
      </c>
      <c r="D1529" s="119">
        <v>44620</v>
      </c>
      <c r="E1529" s="118" t="s">
        <v>338</v>
      </c>
      <c r="F1529" s="123">
        <v>9606.9609999999993</v>
      </c>
      <c r="G1529" s="123">
        <v>2937.9085626911315</v>
      </c>
      <c r="H1529" s="118" t="s">
        <v>339</v>
      </c>
      <c r="I1529" s="119"/>
      <c r="J1529" s="119">
        <f t="shared" si="24"/>
        <v>44592</v>
      </c>
      <c r="K152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29" s="118" t="s">
        <v>321</v>
      </c>
      <c r="M1529" s="118" t="s">
        <v>1122</v>
      </c>
      <c r="N1529" s="118" t="s">
        <v>4</v>
      </c>
      <c r="O1529" s="118"/>
    </row>
    <row r="1530" spans="2:15" x14ac:dyDescent="0.25">
      <c r="B1530" s="118" t="s">
        <v>73</v>
      </c>
      <c r="C1530" s="118" t="s">
        <v>587</v>
      </c>
      <c r="D1530" s="119">
        <v>44620</v>
      </c>
      <c r="E1530" s="118" t="s">
        <v>338</v>
      </c>
      <c r="F1530" s="123">
        <v>6000</v>
      </c>
      <c r="G1530" s="123">
        <v>1834.8623853211009</v>
      </c>
      <c r="H1530" s="118" t="s">
        <v>339</v>
      </c>
      <c r="I1530" s="119"/>
      <c r="J1530" s="119">
        <f t="shared" si="24"/>
        <v>44592</v>
      </c>
      <c r="K153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30" s="118" t="s">
        <v>321</v>
      </c>
      <c r="M1530" s="118" t="s">
        <v>1122</v>
      </c>
      <c r="N1530" s="118" t="s">
        <v>4</v>
      </c>
      <c r="O1530" s="118"/>
    </row>
    <row r="1531" spans="2:15" x14ac:dyDescent="0.25">
      <c r="B1531" s="118" t="s">
        <v>73</v>
      </c>
      <c r="C1531" s="118" t="s">
        <v>620</v>
      </c>
      <c r="D1531" s="119">
        <v>44620</v>
      </c>
      <c r="E1531" s="118" t="s">
        <v>338</v>
      </c>
      <c r="F1531" s="123">
        <v>5603.07</v>
      </c>
      <c r="G1531" s="123">
        <v>1713.4770642201834</v>
      </c>
      <c r="H1531" s="118" t="s">
        <v>339</v>
      </c>
      <c r="I1531" s="119"/>
      <c r="J1531" s="119">
        <f t="shared" si="24"/>
        <v>44592</v>
      </c>
      <c r="K153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31" s="118" t="s">
        <v>321</v>
      </c>
      <c r="M1531" s="118" t="s">
        <v>1122</v>
      </c>
      <c r="N1531" s="118" t="s">
        <v>4</v>
      </c>
      <c r="O1531" s="118"/>
    </row>
    <row r="1532" spans="2:15" x14ac:dyDescent="0.25">
      <c r="B1532" s="118" t="s">
        <v>73</v>
      </c>
      <c r="C1532" s="118" t="s">
        <v>1072</v>
      </c>
      <c r="D1532" s="119">
        <v>44620</v>
      </c>
      <c r="E1532" s="118" t="s">
        <v>338</v>
      </c>
      <c r="F1532" s="123">
        <v>2151.9470000000001</v>
      </c>
      <c r="G1532" s="123">
        <v>658.08776758409795</v>
      </c>
      <c r="H1532" s="118" t="s">
        <v>339</v>
      </c>
      <c r="I1532" s="119"/>
      <c r="J1532" s="119">
        <f t="shared" si="24"/>
        <v>44592</v>
      </c>
      <c r="K153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32" s="118" t="s">
        <v>321</v>
      </c>
      <c r="M1532" s="118" t="s">
        <v>1122</v>
      </c>
      <c r="N1532" s="118" t="s">
        <v>4</v>
      </c>
      <c r="O1532" s="118"/>
    </row>
    <row r="1533" spans="2:15" x14ac:dyDescent="0.25">
      <c r="B1533" s="118" t="s">
        <v>73</v>
      </c>
      <c r="C1533" s="118" t="s">
        <v>1068</v>
      </c>
      <c r="D1533" s="119">
        <v>44620</v>
      </c>
      <c r="E1533" s="118" t="s">
        <v>338</v>
      </c>
      <c r="F1533" s="123">
        <v>1000</v>
      </c>
      <c r="G1533" s="123">
        <v>305.81039755351679</v>
      </c>
      <c r="H1533" s="118" t="s">
        <v>339</v>
      </c>
      <c r="I1533" s="119"/>
      <c r="J1533" s="119">
        <f t="shared" si="24"/>
        <v>44592</v>
      </c>
      <c r="K153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33" s="118" t="s">
        <v>321</v>
      </c>
      <c r="M1533" s="118" t="s">
        <v>1122</v>
      </c>
      <c r="N1533" s="118" t="s">
        <v>4</v>
      </c>
      <c r="O1533" s="118"/>
    </row>
    <row r="1534" spans="2:15" x14ac:dyDescent="0.25">
      <c r="B1534" s="118" t="s">
        <v>73</v>
      </c>
      <c r="C1534" s="118" t="s">
        <v>1085</v>
      </c>
      <c r="D1534" s="119">
        <v>44620</v>
      </c>
      <c r="E1534" s="118" t="s">
        <v>338</v>
      </c>
      <c r="F1534" s="123">
        <v>3459.7069999999999</v>
      </c>
      <c r="G1534" s="123">
        <v>1058.014373088685</v>
      </c>
      <c r="H1534" s="118" t="s">
        <v>339</v>
      </c>
      <c r="I1534" s="119"/>
      <c r="J1534" s="119">
        <f t="shared" si="24"/>
        <v>44592</v>
      </c>
      <c r="K153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34" s="118" t="s">
        <v>321</v>
      </c>
      <c r="M1534" s="118" t="s">
        <v>1122</v>
      </c>
      <c r="N1534" s="118" t="s">
        <v>4</v>
      </c>
      <c r="O1534" s="118"/>
    </row>
    <row r="1535" spans="2:15" x14ac:dyDescent="0.25">
      <c r="B1535" s="118" t="s">
        <v>73</v>
      </c>
      <c r="C1535" s="118" t="s">
        <v>656</v>
      </c>
      <c r="D1535" s="119">
        <v>44620</v>
      </c>
      <c r="E1535" s="118" t="s">
        <v>338</v>
      </c>
      <c r="F1535" s="123">
        <v>1324.1189999999999</v>
      </c>
      <c r="G1535" s="123">
        <v>404.92935779816509</v>
      </c>
      <c r="H1535" s="118" t="s">
        <v>339</v>
      </c>
      <c r="I1535" s="119"/>
      <c r="J1535" s="119">
        <f t="shared" si="24"/>
        <v>44592</v>
      </c>
      <c r="K153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35" s="118" t="s">
        <v>321</v>
      </c>
      <c r="M1535" s="118" t="s">
        <v>1122</v>
      </c>
      <c r="N1535" s="118" t="s">
        <v>4</v>
      </c>
      <c r="O1535" s="118"/>
    </row>
    <row r="1536" spans="2:15" x14ac:dyDescent="0.25">
      <c r="B1536" s="118" t="s">
        <v>73</v>
      </c>
      <c r="C1536" s="118" t="s">
        <v>627</v>
      </c>
      <c r="D1536" s="119">
        <v>44620</v>
      </c>
      <c r="E1536" s="118" t="s">
        <v>338</v>
      </c>
      <c r="F1536" s="123">
        <v>2993.4360000000001</v>
      </c>
      <c r="G1536" s="123">
        <v>915.42385321100926</v>
      </c>
      <c r="H1536" s="118" t="s">
        <v>339</v>
      </c>
      <c r="I1536" s="119"/>
      <c r="J1536" s="119">
        <f t="shared" si="24"/>
        <v>44592</v>
      </c>
      <c r="K153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36" s="118" t="s">
        <v>321</v>
      </c>
      <c r="M1536" s="118" t="s">
        <v>1122</v>
      </c>
      <c r="N1536" s="118" t="s">
        <v>4</v>
      </c>
      <c r="O1536" s="118"/>
    </row>
    <row r="1537" spans="2:15" x14ac:dyDescent="0.25">
      <c r="B1537" s="118" t="s">
        <v>73</v>
      </c>
      <c r="C1537" s="118" t="s">
        <v>588</v>
      </c>
      <c r="D1537" s="119">
        <v>44620</v>
      </c>
      <c r="E1537" s="118" t="s">
        <v>338</v>
      </c>
      <c r="F1537" s="123">
        <v>1185.403</v>
      </c>
      <c r="G1537" s="123">
        <v>362.50856269113149</v>
      </c>
      <c r="H1537" s="118" t="s">
        <v>339</v>
      </c>
      <c r="I1537" s="119"/>
      <c r="J1537" s="119">
        <f t="shared" si="24"/>
        <v>44592</v>
      </c>
      <c r="K153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37" s="118" t="s">
        <v>321</v>
      </c>
      <c r="M1537" s="118" t="s">
        <v>1122</v>
      </c>
      <c r="N1537" s="118" t="s">
        <v>4</v>
      </c>
      <c r="O1537" s="118"/>
    </row>
    <row r="1538" spans="2:15" x14ac:dyDescent="0.25">
      <c r="B1538" s="118" t="s">
        <v>73</v>
      </c>
      <c r="C1538" s="118" t="s">
        <v>554</v>
      </c>
      <c r="D1538" s="119">
        <v>44620</v>
      </c>
      <c r="E1538" s="118" t="s">
        <v>338</v>
      </c>
      <c r="F1538" s="123">
        <v>1500</v>
      </c>
      <c r="G1538" s="123">
        <v>458.71559633027522</v>
      </c>
      <c r="H1538" s="118" t="s">
        <v>339</v>
      </c>
      <c r="I1538" s="119"/>
      <c r="J1538" s="119">
        <f t="shared" si="24"/>
        <v>44592</v>
      </c>
      <c r="K153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38" s="118" t="s">
        <v>321</v>
      </c>
      <c r="M1538" s="118" t="s">
        <v>1122</v>
      </c>
      <c r="N1538" s="118" t="s">
        <v>4</v>
      </c>
      <c r="O1538" s="118"/>
    </row>
    <row r="1539" spans="2:15" x14ac:dyDescent="0.25">
      <c r="B1539" s="118" t="s">
        <v>73</v>
      </c>
      <c r="C1539" s="118" t="s">
        <v>1004</v>
      </c>
      <c r="D1539" s="119">
        <v>44620</v>
      </c>
      <c r="E1539" s="118" t="s">
        <v>338</v>
      </c>
      <c r="F1539" s="123">
        <v>780.65700000000004</v>
      </c>
      <c r="G1539" s="123">
        <v>238.7330275229358</v>
      </c>
      <c r="H1539" s="118" t="s">
        <v>339</v>
      </c>
      <c r="I1539" s="119"/>
      <c r="J1539" s="119">
        <f t="shared" si="24"/>
        <v>44592</v>
      </c>
      <c r="K153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39" s="118" t="s">
        <v>321</v>
      </c>
      <c r="M1539" s="118" t="s">
        <v>1122</v>
      </c>
      <c r="N1539" s="118" t="s">
        <v>4</v>
      </c>
      <c r="O1539" s="118"/>
    </row>
    <row r="1540" spans="2:15" x14ac:dyDescent="0.25">
      <c r="B1540" s="118" t="s">
        <v>73</v>
      </c>
      <c r="C1540" s="118" t="s">
        <v>531</v>
      </c>
      <c r="D1540" s="119">
        <v>44620</v>
      </c>
      <c r="E1540" s="118" t="s">
        <v>338</v>
      </c>
      <c r="F1540" s="123">
        <v>1307.82</v>
      </c>
      <c r="G1540" s="123">
        <v>399.94495412844037</v>
      </c>
      <c r="H1540" s="118" t="s">
        <v>339</v>
      </c>
      <c r="I1540" s="119"/>
      <c r="J1540" s="119">
        <f t="shared" si="24"/>
        <v>44592</v>
      </c>
      <c r="K154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40" s="118" t="s">
        <v>321</v>
      </c>
      <c r="M1540" s="118" t="s">
        <v>1122</v>
      </c>
      <c r="N1540" s="118" t="s">
        <v>4</v>
      </c>
      <c r="O1540" s="118"/>
    </row>
    <row r="1541" spans="2:15" x14ac:dyDescent="0.25">
      <c r="B1541" s="118" t="s">
        <v>73</v>
      </c>
      <c r="C1541" s="118" t="s">
        <v>566</v>
      </c>
      <c r="D1541" s="119">
        <v>44620</v>
      </c>
      <c r="E1541" s="118" t="s">
        <v>338</v>
      </c>
      <c r="F1541" s="123">
        <v>6567.4639999999999</v>
      </c>
      <c r="G1541" s="123">
        <v>2008.3987767584097</v>
      </c>
      <c r="H1541" s="118" t="s">
        <v>339</v>
      </c>
      <c r="I1541" s="119"/>
      <c r="J1541" s="119">
        <f t="shared" si="24"/>
        <v>44592</v>
      </c>
      <c r="K154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41" s="118" t="s">
        <v>321</v>
      </c>
      <c r="M1541" s="118" t="s">
        <v>1122</v>
      </c>
      <c r="N1541" s="118" t="s">
        <v>4</v>
      </c>
      <c r="O1541" s="118"/>
    </row>
    <row r="1542" spans="2:15" x14ac:dyDescent="0.25">
      <c r="B1542" s="118" t="s">
        <v>73</v>
      </c>
      <c r="C1542" s="118" t="s">
        <v>584</v>
      </c>
      <c r="D1542" s="119">
        <v>44620</v>
      </c>
      <c r="E1542" s="118" t="s">
        <v>338</v>
      </c>
      <c r="F1542" s="123">
        <v>814.38199999999995</v>
      </c>
      <c r="G1542" s="123">
        <v>249.04648318042811</v>
      </c>
      <c r="H1542" s="118" t="s">
        <v>339</v>
      </c>
      <c r="I1542" s="119"/>
      <c r="J1542" s="119">
        <f t="shared" si="24"/>
        <v>44592</v>
      </c>
      <c r="K154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42" s="118" t="s">
        <v>321</v>
      </c>
      <c r="M1542" s="118" t="s">
        <v>1122</v>
      </c>
      <c r="N1542" s="118" t="s">
        <v>4</v>
      </c>
      <c r="O1542" s="118"/>
    </row>
    <row r="1543" spans="2:15" x14ac:dyDescent="0.25">
      <c r="B1543" s="118" t="s">
        <v>73</v>
      </c>
      <c r="C1543" s="118" t="s">
        <v>678</v>
      </c>
      <c r="D1543" s="119">
        <v>44620</v>
      </c>
      <c r="E1543" s="118" t="s">
        <v>338</v>
      </c>
      <c r="F1543" s="123">
        <v>1171.798</v>
      </c>
      <c r="G1543" s="123">
        <v>358.3480122324159</v>
      </c>
      <c r="H1543" s="118" t="s">
        <v>339</v>
      </c>
      <c r="I1543" s="119"/>
      <c r="J1543" s="119">
        <f t="shared" si="24"/>
        <v>44592</v>
      </c>
      <c r="K154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43" s="118" t="s">
        <v>321</v>
      </c>
      <c r="M1543" s="118" t="s">
        <v>1122</v>
      </c>
      <c r="N1543" s="118" t="s">
        <v>4</v>
      </c>
      <c r="O1543" s="118"/>
    </row>
    <row r="1544" spans="2:15" x14ac:dyDescent="0.25">
      <c r="B1544" s="118" t="s">
        <v>73</v>
      </c>
      <c r="C1544" s="118" t="s">
        <v>598</v>
      </c>
      <c r="D1544" s="119">
        <v>44620</v>
      </c>
      <c r="E1544" s="118" t="s">
        <v>338</v>
      </c>
      <c r="F1544" s="123">
        <v>1181.6959999999999</v>
      </c>
      <c r="G1544" s="123">
        <v>361.37492354740056</v>
      </c>
      <c r="H1544" s="118" t="s">
        <v>339</v>
      </c>
      <c r="I1544" s="119"/>
      <c r="J1544" s="119">
        <f t="shared" si="24"/>
        <v>44592</v>
      </c>
      <c r="K154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44" s="118" t="s">
        <v>321</v>
      </c>
      <c r="M1544" s="118" t="s">
        <v>1122</v>
      </c>
      <c r="N1544" s="118" t="s">
        <v>4</v>
      </c>
      <c r="O1544" s="118"/>
    </row>
    <row r="1545" spans="2:15" x14ac:dyDescent="0.25">
      <c r="B1545" s="118" t="s">
        <v>73</v>
      </c>
      <c r="C1545" s="118" t="s">
        <v>606</v>
      </c>
      <c r="D1545" s="119">
        <v>44620</v>
      </c>
      <c r="E1545" s="118" t="s">
        <v>338</v>
      </c>
      <c r="F1545" s="123">
        <v>1383.703</v>
      </c>
      <c r="G1545" s="123">
        <v>423.15076452599385</v>
      </c>
      <c r="H1545" s="118" t="s">
        <v>339</v>
      </c>
      <c r="I1545" s="119"/>
      <c r="J1545" s="119">
        <f t="shared" si="24"/>
        <v>44592</v>
      </c>
      <c r="K154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45" s="118" t="s">
        <v>321</v>
      </c>
      <c r="M1545" s="118" t="s">
        <v>1122</v>
      </c>
      <c r="N1545" s="118" t="s">
        <v>4</v>
      </c>
      <c r="O1545" s="118"/>
    </row>
    <row r="1546" spans="2:15" x14ac:dyDescent="0.25">
      <c r="B1546" s="118" t="s">
        <v>73</v>
      </c>
      <c r="C1546" s="118" t="s">
        <v>653</v>
      </c>
      <c r="D1546" s="119">
        <v>44620</v>
      </c>
      <c r="E1546" s="118" t="s">
        <v>338</v>
      </c>
      <c r="F1546" s="123">
        <v>2163.3739999999998</v>
      </c>
      <c r="G1546" s="123">
        <v>661.58226299694184</v>
      </c>
      <c r="H1546" s="118" t="s">
        <v>339</v>
      </c>
      <c r="I1546" s="119"/>
      <c r="J1546" s="119">
        <f t="shared" si="24"/>
        <v>44592</v>
      </c>
      <c r="K154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46" s="118" t="s">
        <v>321</v>
      </c>
      <c r="M1546" s="118" t="s">
        <v>1122</v>
      </c>
      <c r="N1546" s="118" t="s">
        <v>4</v>
      </c>
      <c r="O1546" s="118"/>
    </row>
    <row r="1547" spans="2:15" x14ac:dyDescent="0.25">
      <c r="B1547" s="118" t="s">
        <v>73</v>
      </c>
      <c r="C1547" s="118" t="s">
        <v>626</v>
      </c>
      <c r="D1547" s="119">
        <v>44620</v>
      </c>
      <c r="E1547" s="118" t="s">
        <v>338</v>
      </c>
      <c r="F1547" s="123">
        <v>1400</v>
      </c>
      <c r="G1547" s="123">
        <v>428.13455657492352</v>
      </c>
      <c r="H1547" s="118" t="s">
        <v>339</v>
      </c>
      <c r="I1547" s="119"/>
      <c r="J1547" s="119">
        <f t="shared" si="24"/>
        <v>44592</v>
      </c>
      <c r="K154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47" s="118" t="s">
        <v>321</v>
      </c>
      <c r="M1547" s="118" t="s">
        <v>1122</v>
      </c>
      <c r="N1547" s="118" t="s">
        <v>4</v>
      </c>
      <c r="O1547" s="118"/>
    </row>
    <row r="1548" spans="2:15" x14ac:dyDescent="0.25">
      <c r="B1548" s="118" t="s">
        <v>73</v>
      </c>
      <c r="C1548" s="118" t="s">
        <v>1049</v>
      </c>
      <c r="D1548" s="119">
        <v>44620</v>
      </c>
      <c r="E1548" s="118" t="s">
        <v>338</v>
      </c>
      <c r="F1548" s="123">
        <v>2870.5250000000001</v>
      </c>
      <c r="G1548" s="123">
        <v>877.83639143730886</v>
      </c>
      <c r="H1548" s="118" t="s">
        <v>339</v>
      </c>
      <c r="I1548" s="119"/>
      <c r="J1548" s="119">
        <f t="shared" ref="J1548:J1611" si="25">$J$1</f>
        <v>44592</v>
      </c>
      <c r="K154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48" s="118" t="s">
        <v>321</v>
      </c>
      <c r="M1548" s="118" t="s">
        <v>1122</v>
      </c>
      <c r="N1548" s="118" t="s">
        <v>4</v>
      </c>
      <c r="O1548" s="118"/>
    </row>
    <row r="1549" spans="2:15" x14ac:dyDescent="0.25">
      <c r="B1549" s="118" t="s">
        <v>73</v>
      </c>
      <c r="C1549" s="118" t="s">
        <v>345</v>
      </c>
      <c r="D1549" s="119">
        <v>44620</v>
      </c>
      <c r="E1549" s="118" t="s">
        <v>338</v>
      </c>
      <c r="F1549" s="123">
        <v>4363.1589999999997</v>
      </c>
      <c r="G1549" s="123">
        <v>1334.2993883792049</v>
      </c>
      <c r="H1549" s="118" t="s">
        <v>339</v>
      </c>
      <c r="I1549" s="119"/>
      <c r="J1549" s="119">
        <f t="shared" si="25"/>
        <v>44592</v>
      </c>
      <c r="K154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49" s="118" t="s">
        <v>321</v>
      </c>
      <c r="M1549" s="118" t="s">
        <v>1122</v>
      </c>
      <c r="N1549" s="118" t="s">
        <v>4</v>
      </c>
      <c r="O1549" s="118"/>
    </row>
    <row r="1550" spans="2:15" x14ac:dyDescent="0.25">
      <c r="B1550" s="118" t="s">
        <v>73</v>
      </c>
      <c r="C1550" s="118" t="s">
        <v>524</v>
      </c>
      <c r="D1550" s="119">
        <v>44620</v>
      </c>
      <c r="E1550" s="118" t="s">
        <v>338</v>
      </c>
      <c r="F1550" s="123">
        <v>1943.864</v>
      </c>
      <c r="G1550" s="123">
        <v>594.45382262996941</v>
      </c>
      <c r="H1550" s="118" t="s">
        <v>339</v>
      </c>
      <c r="I1550" s="119"/>
      <c r="J1550" s="119">
        <f t="shared" si="25"/>
        <v>44592</v>
      </c>
      <c r="K155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50" s="118" t="s">
        <v>321</v>
      </c>
      <c r="M1550" s="118" t="s">
        <v>1122</v>
      </c>
      <c r="N1550" s="118" t="s">
        <v>4</v>
      </c>
      <c r="O1550" s="118"/>
    </row>
    <row r="1551" spans="2:15" x14ac:dyDescent="0.25">
      <c r="B1551" s="118" t="s">
        <v>73</v>
      </c>
      <c r="C1551" s="118" t="s">
        <v>1086</v>
      </c>
      <c r="D1551" s="119">
        <v>44620</v>
      </c>
      <c r="E1551" s="118" t="s">
        <v>338</v>
      </c>
      <c r="F1551" s="123">
        <v>1372.2090000000001</v>
      </c>
      <c r="G1551" s="123">
        <v>419.63577981651378</v>
      </c>
      <c r="H1551" s="118" t="s">
        <v>339</v>
      </c>
      <c r="I1551" s="119"/>
      <c r="J1551" s="119">
        <f t="shared" si="25"/>
        <v>44592</v>
      </c>
      <c r="K155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51" s="118" t="s">
        <v>321</v>
      </c>
      <c r="M1551" s="118" t="s">
        <v>1122</v>
      </c>
      <c r="N1551" s="118" t="s">
        <v>4</v>
      </c>
      <c r="O1551" s="118"/>
    </row>
    <row r="1552" spans="2:15" x14ac:dyDescent="0.25">
      <c r="B1552" s="118" t="s">
        <v>73</v>
      </c>
      <c r="C1552" s="118" t="s">
        <v>519</v>
      </c>
      <c r="D1552" s="119">
        <v>44620</v>
      </c>
      <c r="E1552" s="118" t="s">
        <v>338</v>
      </c>
      <c r="F1552" s="123">
        <v>8959.8960000000006</v>
      </c>
      <c r="G1552" s="123">
        <v>2740.0293577981652</v>
      </c>
      <c r="H1552" s="118" t="s">
        <v>339</v>
      </c>
      <c r="I1552" s="119"/>
      <c r="J1552" s="119">
        <f t="shared" si="25"/>
        <v>44592</v>
      </c>
      <c r="K155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52" s="118" t="s">
        <v>321</v>
      </c>
      <c r="M1552" s="118" t="s">
        <v>1122</v>
      </c>
      <c r="N1552" s="118" t="s">
        <v>4</v>
      </c>
      <c r="O1552" s="118"/>
    </row>
    <row r="1553" spans="2:15" x14ac:dyDescent="0.25">
      <c r="B1553" s="118" t="s">
        <v>73</v>
      </c>
      <c r="C1553" s="118" t="s">
        <v>1087</v>
      </c>
      <c r="D1553" s="119">
        <v>44620</v>
      </c>
      <c r="E1553" s="118" t="s">
        <v>338</v>
      </c>
      <c r="F1553" s="123">
        <v>4021.7939999999999</v>
      </c>
      <c r="G1553" s="123">
        <v>1229.9064220183486</v>
      </c>
      <c r="H1553" s="118" t="s">
        <v>339</v>
      </c>
      <c r="I1553" s="119"/>
      <c r="J1553" s="119">
        <f t="shared" si="25"/>
        <v>44592</v>
      </c>
      <c r="K155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53" s="118" t="s">
        <v>321</v>
      </c>
      <c r="M1553" s="118" t="s">
        <v>1122</v>
      </c>
      <c r="N1553" s="118" t="s">
        <v>4</v>
      </c>
      <c r="O1553" s="118"/>
    </row>
    <row r="1554" spans="2:15" x14ac:dyDescent="0.25">
      <c r="B1554" s="118" t="s">
        <v>73</v>
      </c>
      <c r="C1554" s="118" t="s">
        <v>644</v>
      </c>
      <c r="D1554" s="119">
        <v>44620</v>
      </c>
      <c r="E1554" s="118" t="s">
        <v>338</v>
      </c>
      <c r="F1554" s="123">
        <v>2000</v>
      </c>
      <c r="G1554" s="123">
        <v>611.62079510703359</v>
      </c>
      <c r="H1554" s="118" t="s">
        <v>339</v>
      </c>
      <c r="I1554" s="119"/>
      <c r="J1554" s="119">
        <f t="shared" si="25"/>
        <v>44592</v>
      </c>
      <c r="K155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54" s="118" t="s">
        <v>321</v>
      </c>
      <c r="M1554" s="118" t="s">
        <v>1122</v>
      </c>
      <c r="N1554" s="118" t="s">
        <v>4</v>
      </c>
      <c r="O1554" s="118"/>
    </row>
    <row r="1555" spans="2:15" x14ac:dyDescent="0.25">
      <c r="B1555" s="118" t="s">
        <v>73</v>
      </c>
      <c r="C1555" s="118" t="s">
        <v>1088</v>
      </c>
      <c r="D1555" s="119">
        <v>44620</v>
      </c>
      <c r="E1555" s="118" t="s">
        <v>338</v>
      </c>
      <c r="F1555" s="123">
        <v>1417.357</v>
      </c>
      <c r="G1555" s="123">
        <v>433.44250764525992</v>
      </c>
      <c r="H1555" s="118" t="s">
        <v>339</v>
      </c>
      <c r="I1555" s="119"/>
      <c r="J1555" s="119">
        <f t="shared" si="25"/>
        <v>44592</v>
      </c>
      <c r="K155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55" s="118" t="s">
        <v>321</v>
      </c>
      <c r="M1555" s="118" t="s">
        <v>1122</v>
      </c>
      <c r="N1555" s="118" t="s">
        <v>4</v>
      </c>
      <c r="O1555" s="118"/>
    </row>
    <row r="1556" spans="2:15" x14ac:dyDescent="0.25">
      <c r="B1556" s="118" t="s">
        <v>73</v>
      </c>
      <c r="C1556" s="118" t="s">
        <v>1014</v>
      </c>
      <c r="D1556" s="119">
        <v>44620</v>
      </c>
      <c r="E1556" s="118" t="s">
        <v>338</v>
      </c>
      <c r="F1556" s="123">
        <v>1882.069</v>
      </c>
      <c r="G1556" s="123">
        <v>575.55626911314982</v>
      </c>
      <c r="H1556" s="118" t="s">
        <v>339</v>
      </c>
      <c r="I1556" s="119"/>
      <c r="J1556" s="119">
        <f t="shared" si="25"/>
        <v>44592</v>
      </c>
      <c r="K155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56" s="118" t="s">
        <v>321</v>
      </c>
      <c r="M1556" s="118" t="s">
        <v>1122</v>
      </c>
      <c r="N1556" s="118" t="s">
        <v>4</v>
      </c>
      <c r="O1556" s="118"/>
    </row>
    <row r="1557" spans="2:15" x14ac:dyDescent="0.25">
      <c r="B1557" s="118" t="s">
        <v>73</v>
      </c>
      <c r="C1557" s="118" t="s">
        <v>617</v>
      </c>
      <c r="D1557" s="119">
        <v>44620</v>
      </c>
      <c r="E1557" s="118" t="s">
        <v>338</v>
      </c>
      <c r="F1557" s="123">
        <v>1617.202</v>
      </c>
      <c r="G1557" s="123">
        <v>494.55718654434253</v>
      </c>
      <c r="H1557" s="118" t="s">
        <v>339</v>
      </c>
      <c r="I1557" s="119"/>
      <c r="J1557" s="119">
        <f t="shared" si="25"/>
        <v>44592</v>
      </c>
      <c r="K155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57" s="118" t="s">
        <v>321</v>
      </c>
      <c r="M1557" s="118" t="s">
        <v>1122</v>
      </c>
      <c r="N1557" s="118" t="s">
        <v>4</v>
      </c>
      <c r="O1557" s="118"/>
    </row>
    <row r="1558" spans="2:15" x14ac:dyDescent="0.25">
      <c r="B1558" s="118" t="s">
        <v>73</v>
      </c>
      <c r="C1558" s="118" t="s">
        <v>532</v>
      </c>
      <c r="D1558" s="119">
        <v>44620</v>
      </c>
      <c r="E1558" s="118" t="s">
        <v>338</v>
      </c>
      <c r="F1558" s="123">
        <v>3637</v>
      </c>
      <c r="G1558" s="123">
        <v>1112.2324159021407</v>
      </c>
      <c r="H1558" s="118" t="s">
        <v>339</v>
      </c>
      <c r="I1558" s="119"/>
      <c r="J1558" s="119">
        <f t="shared" si="25"/>
        <v>44592</v>
      </c>
      <c r="K155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58" s="118" t="s">
        <v>321</v>
      </c>
      <c r="M1558" s="118" t="s">
        <v>1122</v>
      </c>
      <c r="N1558" s="118" t="s">
        <v>4</v>
      </c>
      <c r="O1558" s="118"/>
    </row>
    <row r="1559" spans="2:15" x14ac:dyDescent="0.25">
      <c r="B1559" s="118" t="s">
        <v>73</v>
      </c>
      <c r="C1559" s="118" t="s">
        <v>514</v>
      </c>
      <c r="D1559" s="119">
        <v>44620</v>
      </c>
      <c r="E1559" s="118" t="s">
        <v>338</v>
      </c>
      <c r="F1559" s="123">
        <v>1141.2</v>
      </c>
      <c r="G1559" s="123">
        <v>348.99082568807341</v>
      </c>
      <c r="H1559" s="118" t="s">
        <v>339</v>
      </c>
      <c r="I1559" s="119"/>
      <c r="J1559" s="119">
        <f t="shared" si="25"/>
        <v>44592</v>
      </c>
      <c r="K155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59" s="118" t="s">
        <v>321</v>
      </c>
      <c r="M1559" s="118" t="s">
        <v>1122</v>
      </c>
      <c r="N1559" s="118" t="s">
        <v>4</v>
      </c>
      <c r="O1559" s="118"/>
    </row>
    <row r="1560" spans="2:15" x14ac:dyDescent="0.25">
      <c r="B1560" s="118" t="s">
        <v>73</v>
      </c>
      <c r="C1560" s="118" t="s">
        <v>416</v>
      </c>
      <c r="D1560" s="119">
        <v>44620</v>
      </c>
      <c r="E1560" s="118" t="s">
        <v>338</v>
      </c>
      <c r="F1560" s="123">
        <v>2038.2360000000001</v>
      </c>
      <c r="G1560" s="123">
        <v>623.31376146788989</v>
      </c>
      <c r="H1560" s="118" t="s">
        <v>339</v>
      </c>
      <c r="I1560" s="119"/>
      <c r="J1560" s="119">
        <f t="shared" si="25"/>
        <v>44592</v>
      </c>
      <c r="K156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60" s="118" t="s">
        <v>321</v>
      </c>
      <c r="M1560" s="118" t="s">
        <v>1122</v>
      </c>
      <c r="N1560" s="118" t="s">
        <v>4</v>
      </c>
      <c r="O1560" s="118"/>
    </row>
    <row r="1561" spans="2:15" x14ac:dyDescent="0.25">
      <c r="B1561" s="118" t="s">
        <v>73</v>
      </c>
      <c r="C1561" s="118" t="s">
        <v>579</v>
      </c>
      <c r="D1561" s="119">
        <v>44620</v>
      </c>
      <c r="E1561" s="118" t="s">
        <v>338</v>
      </c>
      <c r="F1561" s="123">
        <v>1059.3140000000001</v>
      </c>
      <c r="G1561" s="123">
        <v>323.94923547400612</v>
      </c>
      <c r="H1561" s="118" t="s">
        <v>339</v>
      </c>
      <c r="I1561" s="119"/>
      <c r="J1561" s="119">
        <f t="shared" si="25"/>
        <v>44592</v>
      </c>
      <c r="K156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61" s="118" t="s">
        <v>321</v>
      </c>
      <c r="M1561" s="118" t="s">
        <v>1122</v>
      </c>
      <c r="N1561" s="118" t="s">
        <v>4</v>
      </c>
      <c r="O1561" s="118"/>
    </row>
    <row r="1562" spans="2:15" x14ac:dyDescent="0.25">
      <c r="B1562" s="118" t="s">
        <v>73</v>
      </c>
      <c r="C1562" s="118" t="s">
        <v>652</v>
      </c>
      <c r="D1562" s="119">
        <v>44620</v>
      </c>
      <c r="E1562" s="118" t="s">
        <v>338</v>
      </c>
      <c r="F1562" s="123">
        <v>5702.2690000000002</v>
      </c>
      <c r="G1562" s="123">
        <v>1743.8131498470948</v>
      </c>
      <c r="H1562" s="118" t="s">
        <v>339</v>
      </c>
      <c r="I1562" s="119"/>
      <c r="J1562" s="119">
        <f t="shared" si="25"/>
        <v>44592</v>
      </c>
      <c r="K156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62" s="118" t="s">
        <v>321</v>
      </c>
      <c r="M1562" s="118" t="s">
        <v>1122</v>
      </c>
      <c r="N1562" s="118" t="s">
        <v>4</v>
      </c>
      <c r="O1562" s="118"/>
    </row>
    <row r="1563" spans="2:15" x14ac:dyDescent="0.25">
      <c r="B1563" s="118" t="s">
        <v>73</v>
      </c>
      <c r="C1563" s="118" t="s">
        <v>1070</v>
      </c>
      <c r="D1563" s="119">
        <v>44620</v>
      </c>
      <c r="E1563" s="118" t="s">
        <v>338</v>
      </c>
      <c r="F1563" s="123">
        <v>6713.5379999999996</v>
      </c>
      <c r="G1563" s="123">
        <v>2053.0697247706421</v>
      </c>
      <c r="H1563" s="118" t="s">
        <v>339</v>
      </c>
      <c r="I1563" s="119"/>
      <c r="J1563" s="119">
        <f t="shared" si="25"/>
        <v>44592</v>
      </c>
      <c r="K156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63" s="118" t="s">
        <v>321</v>
      </c>
      <c r="M1563" s="118" t="s">
        <v>1122</v>
      </c>
      <c r="N1563" s="118" t="s">
        <v>4</v>
      </c>
      <c r="O1563" s="118"/>
    </row>
    <row r="1564" spans="2:15" x14ac:dyDescent="0.25">
      <c r="B1564" s="118" t="s">
        <v>73</v>
      </c>
      <c r="C1564" s="118" t="s">
        <v>1089</v>
      </c>
      <c r="D1564" s="119">
        <v>44620</v>
      </c>
      <c r="E1564" s="118" t="s">
        <v>338</v>
      </c>
      <c r="F1564" s="123">
        <v>440.77</v>
      </c>
      <c r="G1564" s="123">
        <v>134.79204892966359</v>
      </c>
      <c r="H1564" s="118" t="s">
        <v>339</v>
      </c>
      <c r="I1564" s="119"/>
      <c r="J1564" s="119">
        <f t="shared" si="25"/>
        <v>44592</v>
      </c>
      <c r="K156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64" s="118" t="s">
        <v>321</v>
      </c>
      <c r="M1564" s="118" t="s">
        <v>1122</v>
      </c>
      <c r="N1564" s="118" t="s">
        <v>4</v>
      </c>
      <c r="O1564" s="118"/>
    </row>
    <row r="1565" spans="2:15" x14ac:dyDescent="0.25">
      <c r="B1565" s="118" t="s">
        <v>73</v>
      </c>
      <c r="C1565" s="118" t="s">
        <v>564</v>
      </c>
      <c r="D1565" s="119">
        <v>44620</v>
      </c>
      <c r="E1565" s="118" t="s">
        <v>338</v>
      </c>
      <c r="F1565" s="123">
        <v>1145</v>
      </c>
      <c r="G1565" s="123">
        <v>350.15290519877675</v>
      </c>
      <c r="H1565" s="118" t="s">
        <v>339</v>
      </c>
      <c r="I1565" s="119"/>
      <c r="J1565" s="119">
        <f t="shared" si="25"/>
        <v>44592</v>
      </c>
      <c r="K156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65" s="118" t="s">
        <v>321</v>
      </c>
      <c r="M1565" s="118" t="s">
        <v>1122</v>
      </c>
      <c r="N1565" s="118" t="s">
        <v>4</v>
      </c>
      <c r="O1565" s="118"/>
    </row>
    <row r="1566" spans="2:15" x14ac:dyDescent="0.25">
      <c r="B1566" s="118" t="s">
        <v>73</v>
      </c>
      <c r="C1566" s="118" t="s">
        <v>645</v>
      </c>
      <c r="D1566" s="119">
        <v>44620</v>
      </c>
      <c r="E1566" s="118" t="s">
        <v>338</v>
      </c>
      <c r="F1566" s="123">
        <v>983.44399999999996</v>
      </c>
      <c r="G1566" s="123">
        <v>300.74740061162078</v>
      </c>
      <c r="H1566" s="118" t="s">
        <v>339</v>
      </c>
      <c r="I1566" s="119"/>
      <c r="J1566" s="119">
        <f t="shared" si="25"/>
        <v>44592</v>
      </c>
      <c r="K156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66" s="118" t="s">
        <v>321</v>
      </c>
      <c r="M1566" s="118" t="s">
        <v>1122</v>
      </c>
      <c r="N1566" s="118" t="s">
        <v>4</v>
      </c>
      <c r="O1566" s="118"/>
    </row>
    <row r="1567" spans="2:15" x14ac:dyDescent="0.25">
      <c r="B1567" s="118" t="s">
        <v>73</v>
      </c>
      <c r="C1567" s="118" t="s">
        <v>644</v>
      </c>
      <c r="D1567" s="119">
        <v>44620</v>
      </c>
      <c r="E1567" s="118" t="s">
        <v>338</v>
      </c>
      <c r="F1567" s="123">
        <v>4000</v>
      </c>
      <c r="G1567" s="123">
        <v>1223.2415902140672</v>
      </c>
      <c r="H1567" s="118" t="s">
        <v>339</v>
      </c>
      <c r="I1567" s="119"/>
      <c r="J1567" s="119">
        <f t="shared" si="25"/>
        <v>44592</v>
      </c>
      <c r="K156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67" s="118" t="s">
        <v>321</v>
      </c>
      <c r="M1567" s="118" t="s">
        <v>1122</v>
      </c>
      <c r="N1567" s="118" t="s">
        <v>4</v>
      </c>
      <c r="O1567" s="118"/>
    </row>
    <row r="1568" spans="2:15" x14ac:dyDescent="0.25">
      <c r="B1568" s="118" t="s">
        <v>73</v>
      </c>
      <c r="C1568" s="118" t="s">
        <v>1090</v>
      </c>
      <c r="D1568" s="119">
        <v>44620</v>
      </c>
      <c r="E1568" s="118" t="s">
        <v>338</v>
      </c>
      <c r="F1568" s="123">
        <v>1216.453</v>
      </c>
      <c r="G1568" s="123">
        <v>372.00397553516819</v>
      </c>
      <c r="H1568" s="118" t="s">
        <v>339</v>
      </c>
      <c r="I1568" s="119"/>
      <c r="J1568" s="119">
        <f t="shared" si="25"/>
        <v>44592</v>
      </c>
      <c r="K156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68" s="118" t="s">
        <v>321</v>
      </c>
      <c r="M1568" s="118" t="s">
        <v>1122</v>
      </c>
      <c r="N1568" s="118" t="s">
        <v>4</v>
      </c>
      <c r="O1568" s="118"/>
    </row>
    <row r="1569" spans="2:15" x14ac:dyDescent="0.25">
      <c r="B1569" s="118" t="s">
        <v>73</v>
      </c>
      <c r="C1569" s="118" t="s">
        <v>575</v>
      </c>
      <c r="D1569" s="119">
        <v>44620</v>
      </c>
      <c r="E1569" s="118" t="s">
        <v>338</v>
      </c>
      <c r="F1569" s="123">
        <v>1617.7809999999999</v>
      </c>
      <c r="G1569" s="123">
        <v>494.734250764526</v>
      </c>
      <c r="H1569" s="118" t="s">
        <v>339</v>
      </c>
      <c r="I1569" s="119"/>
      <c r="J1569" s="119">
        <f t="shared" si="25"/>
        <v>44592</v>
      </c>
      <c r="K156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69" s="118" t="s">
        <v>321</v>
      </c>
      <c r="M1569" s="118" t="s">
        <v>1122</v>
      </c>
      <c r="N1569" s="118" t="s">
        <v>4</v>
      </c>
      <c r="O1569" s="118"/>
    </row>
    <row r="1570" spans="2:15" x14ac:dyDescent="0.25">
      <c r="B1570" s="118" t="s">
        <v>73</v>
      </c>
      <c r="C1570" s="118" t="s">
        <v>1061</v>
      </c>
      <c r="D1570" s="119">
        <v>44620</v>
      </c>
      <c r="E1570" s="118" t="s">
        <v>338</v>
      </c>
      <c r="F1570" s="123">
        <v>1786.1669999999999</v>
      </c>
      <c r="G1570" s="123">
        <v>546.22844036697245</v>
      </c>
      <c r="H1570" s="118" t="s">
        <v>339</v>
      </c>
      <c r="I1570" s="119"/>
      <c r="J1570" s="119">
        <f t="shared" si="25"/>
        <v>44592</v>
      </c>
      <c r="K157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70" s="118" t="s">
        <v>321</v>
      </c>
      <c r="M1570" s="118" t="s">
        <v>1122</v>
      </c>
      <c r="N1570" s="118" t="s">
        <v>4</v>
      </c>
      <c r="O1570" s="118"/>
    </row>
    <row r="1571" spans="2:15" x14ac:dyDescent="0.25">
      <c r="B1571" s="118" t="s">
        <v>73</v>
      </c>
      <c r="C1571" s="118" t="s">
        <v>1091</v>
      </c>
      <c r="D1571" s="119">
        <v>44620</v>
      </c>
      <c r="E1571" s="118" t="s">
        <v>338</v>
      </c>
      <c r="F1571" s="123">
        <v>261.22800000000001</v>
      </c>
      <c r="G1571" s="123">
        <v>79.886238532110099</v>
      </c>
      <c r="H1571" s="118" t="s">
        <v>339</v>
      </c>
      <c r="I1571" s="119"/>
      <c r="J1571" s="119">
        <f t="shared" si="25"/>
        <v>44592</v>
      </c>
      <c r="K157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71" s="118" t="s">
        <v>321</v>
      </c>
      <c r="M1571" s="118" t="s">
        <v>1122</v>
      </c>
      <c r="N1571" s="118" t="s">
        <v>4</v>
      </c>
      <c r="O1571" s="118"/>
    </row>
    <row r="1572" spans="2:15" x14ac:dyDescent="0.25">
      <c r="B1572" s="118" t="s">
        <v>73</v>
      </c>
      <c r="C1572" s="118" t="s">
        <v>418</v>
      </c>
      <c r="D1572" s="119">
        <v>44620</v>
      </c>
      <c r="E1572" s="118" t="s">
        <v>338</v>
      </c>
      <c r="F1572" s="123">
        <v>2268.0039999999999</v>
      </c>
      <c r="G1572" s="123">
        <v>693.57920489296635</v>
      </c>
      <c r="H1572" s="118" t="s">
        <v>339</v>
      </c>
      <c r="I1572" s="119"/>
      <c r="J1572" s="119">
        <f t="shared" si="25"/>
        <v>44592</v>
      </c>
      <c r="K157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72" s="118" t="s">
        <v>321</v>
      </c>
      <c r="M1572" s="118" t="s">
        <v>1122</v>
      </c>
      <c r="N1572" s="118" t="s">
        <v>4</v>
      </c>
      <c r="O1572" s="118"/>
    </row>
    <row r="1573" spans="2:15" x14ac:dyDescent="0.25">
      <c r="B1573" s="118" t="s">
        <v>73</v>
      </c>
      <c r="C1573" s="118" t="s">
        <v>622</v>
      </c>
      <c r="D1573" s="119">
        <v>44620</v>
      </c>
      <c r="E1573" s="118" t="s">
        <v>338</v>
      </c>
      <c r="F1573" s="123">
        <v>264.02999999999997</v>
      </c>
      <c r="G1573" s="123">
        <v>80.743119266055032</v>
      </c>
      <c r="H1573" s="118" t="s">
        <v>339</v>
      </c>
      <c r="I1573" s="119"/>
      <c r="J1573" s="119">
        <f t="shared" si="25"/>
        <v>44592</v>
      </c>
      <c r="K157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73" s="118" t="s">
        <v>321</v>
      </c>
      <c r="M1573" s="118" t="s">
        <v>1122</v>
      </c>
      <c r="N1573" s="118" t="s">
        <v>4</v>
      </c>
      <c r="O1573" s="118"/>
    </row>
    <row r="1574" spans="2:15" x14ac:dyDescent="0.25">
      <c r="B1574" s="118" t="s">
        <v>73</v>
      </c>
      <c r="C1574" s="118" t="s">
        <v>599</v>
      </c>
      <c r="D1574" s="119">
        <v>44620</v>
      </c>
      <c r="E1574" s="118" t="s">
        <v>338</v>
      </c>
      <c r="F1574" s="123">
        <v>590.15599999999995</v>
      </c>
      <c r="G1574" s="123">
        <v>180.47584097859325</v>
      </c>
      <c r="H1574" s="118" t="s">
        <v>339</v>
      </c>
      <c r="I1574" s="119"/>
      <c r="J1574" s="119">
        <f t="shared" si="25"/>
        <v>44592</v>
      </c>
      <c r="K157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74" s="118" t="s">
        <v>321</v>
      </c>
      <c r="M1574" s="118" t="s">
        <v>1122</v>
      </c>
      <c r="N1574" s="118" t="s">
        <v>4</v>
      </c>
      <c r="O1574" s="118"/>
    </row>
    <row r="1575" spans="2:15" x14ac:dyDescent="0.25">
      <c r="B1575" s="118" t="s">
        <v>73</v>
      </c>
      <c r="C1575" s="118" t="s">
        <v>665</v>
      </c>
      <c r="D1575" s="119">
        <v>44620</v>
      </c>
      <c r="E1575" s="118" t="s">
        <v>338</v>
      </c>
      <c r="F1575" s="123">
        <v>741.53599999999994</v>
      </c>
      <c r="G1575" s="123">
        <v>226.76941896024462</v>
      </c>
      <c r="H1575" s="118" t="s">
        <v>339</v>
      </c>
      <c r="I1575" s="119"/>
      <c r="J1575" s="119">
        <f t="shared" si="25"/>
        <v>44592</v>
      </c>
      <c r="K157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75" s="118" t="s">
        <v>321</v>
      </c>
      <c r="M1575" s="118" t="s">
        <v>1122</v>
      </c>
      <c r="N1575" s="118" t="s">
        <v>4</v>
      </c>
      <c r="O1575" s="118"/>
    </row>
    <row r="1576" spans="2:15" x14ac:dyDescent="0.25">
      <c r="B1576" s="118" t="s">
        <v>73</v>
      </c>
      <c r="C1576" s="118" t="s">
        <v>558</v>
      </c>
      <c r="D1576" s="119">
        <v>44620</v>
      </c>
      <c r="E1576" s="118" t="s">
        <v>338</v>
      </c>
      <c r="F1576" s="123">
        <v>1210.9000000000001</v>
      </c>
      <c r="G1576" s="123">
        <v>370.30581039755356</v>
      </c>
      <c r="H1576" s="118" t="s">
        <v>339</v>
      </c>
      <c r="I1576" s="119"/>
      <c r="J1576" s="119">
        <f t="shared" si="25"/>
        <v>44592</v>
      </c>
      <c r="K157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76" s="118" t="s">
        <v>321</v>
      </c>
      <c r="M1576" s="118" t="s">
        <v>1122</v>
      </c>
      <c r="N1576" s="118" t="s">
        <v>4</v>
      </c>
      <c r="O1576" s="118"/>
    </row>
    <row r="1577" spans="2:15" x14ac:dyDescent="0.25">
      <c r="B1577" s="118" t="s">
        <v>73</v>
      </c>
      <c r="C1577" s="118" t="s">
        <v>691</v>
      </c>
      <c r="D1577" s="119">
        <v>44620</v>
      </c>
      <c r="E1577" s="118" t="s">
        <v>338</v>
      </c>
      <c r="F1577" s="123">
        <v>2000</v>
      </c>
      <c r="G1577" s="123">
        <v>611.62079510703359</v>
      </c>
      <c r="H1577" s="118" t="s">
        <v>339</v>
      </c>
      <c r="I1577" s="119"/>
      <c r="J1577" s="119">
        <f t="shared" si="25"/>
        <v>44592</v>
      </c>
      <c r="K157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77" s="118" t="s">
        <v>321</v>
      </c>
      <c r="M1577" s="118" t="s">
        <v>1122</v>
      </c>
      <c r="N1577" s="118" t="s">
        <v>4</v>
      </c>
      <c r="O1577" s="118"/>
    </row>
    <row r="1578" spans="2:15" x14ac:dyDescent="0.25">
      <c r="B1578" s="118" t="s">
        <v>73</v>
      </c>
      <c r="C1578" s="118" t="s">
        <v>536</v>
      </c>
      <c r="D1578" s="119">
        <v>44620</v>
      </c>
      <c r="E1578" s="118" t="s">
        <v>338</v>
      </c>
      <c r="F1578" s="123">
        <v>472.81299999999999</v>
      </c>
      <c r="G1578" s="123">
        <v>144.59113149847096</v>
      </c>
      <c r="H1578" s="118" t="s">
        <v>339</v>
      </c>
      <c r="I1578" s="119"/>
      <c r="J1578" s="119">
        <f t="shared" si="25"/>
        <v>44592</v>
      </c>
      <c r="K157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78" s="118" t="s">
        <v>321</v>
      </c>
      <c r="M1578" s="118" t="s">
        <v>1122</v>
      </c>
      <c r="N1578" s="118" t="s">
        <v>4</v>
      </c>
      <c r="O1578" s="118"/>
    </row>
    <row r="1579" spans="2:15" x14ac:dyDescent="0.25">
      <c r="B1579" s="118" t="s">
        <v>73</v>
      </c>
      <c r="C1579" s="118" t="s">
        <v>1068</v>
      </c>
      <c r="D1579" s="119">
        <v>44620</v>
      </c>
      <c r="E1579" s="118" t="s">
        <v>338</v>
      </c>
      <c r="F1579" s="123">
        <v>1500</v>
      </c>
      <c r="G1579" s="123">
        <v>458.71559633027522</v>
      </c>
      <c r="H1579" s="118" t="s">
        <v>339</v>
      </c>
      <c r="I1579" s="119"/>
      <c r="J1579" s="119">
        <f t="shared" si="25"/>
        <v>44592</v>
      </c>
      <c r="K157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79" s="118" t="s">
        <v>321</v>
      </c>
      <c r="M1579" s="118" t="s">
        <v>1122</v>
      </c>
      <c r="N1579" s="118" t="s">
        <v>4</v>
      </c>
      <c r="O1579" s="118"/>
    </row>
    <row r="1580" spans="2:15" x14ac:dyDescent="0.25">
      <c r="B1580" s="118" t="s">
        <v>73</v>
      </c>
      <c r="C1580" s="118" t="s">
        <v>649</v>
      </c>
      <c r="D1580" s="119">
        <v>44620</v>
      </c>
      <c r="E1580" s="118" t="s">
        <v>338</v>
      </c>
      <c r="F1580" s="123">
        <v>1439.6569999999999</v>
      </c>
      <c r="G1580" s="123">
        <v>440.26207951070336</v>
      </c>
      <c r="H1580" s="118" t="s">
        <v>339</v>
      </c>
      <c r="I1580" s="119"/>
      <c r="J1580" s="119">
        <f t="shared" si="25"/>
        <v>44592</v>
      </c>
      <c r="K158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80" s="118" t="s">
        <v>321</v>
      </c>
      <c r="M1580" s="118" t="s">
        <v>1122</v>
      </c>
      <c r="N1580" s="118" t="s">
        <v>4</v>
      </c>
      <c r="O1580" s="118"/>
    </row>
    <row r="1581" spans="2:15" x14ac:dyDescent="0.25">
      <c r="B1581" s="118" t="s">
        <v>73</v>
      </c>
      <c r="C1581" s="118" t="s">
        <v>1092</v>
      </c>
      <c r="D1581" s="119">
        <v>44620</v>
      </c>
      <c r="E1581" s="118" t="s">
        <v>338</v>
      </c>
      <c r="F1581" s="123">
        <v>6014.0349999999999</v>
      </c>
      <c r="G1581" s="123">
        <v>1839.1544342507646</v>
      </c>
      <c r="H1581" s="118" t="s">
        <v>339</v>
      </c>
      <c r="I1581" s="119"/>
      <c r="J1581" s="119">
        <f t="shared" si="25"/>
        <v>44592</v>
      </c>
      <c r="K158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81" s="118" t="s">
        <v>321</v>
      </c>
      <c r="M1581" s="118" t="s">
        <v>1122</v>
      </c>
      <c r="N1581" s="118" t="s">
        <v>4</v>
      </c>
      <c r="O1581" s="118"/>
    </row>
    <row r="1582" spans="2:15" x14ac:dyDescent="0.25">
      <c r="B1582" s="118" t="s">
        <v>73</v>
      </c>
      <c r="C1582" s="118" t="s">
        <v>609</v>
      </c>
      <c r="D1582" s="119">
        <v>44620</v>
      </c>
      <c r="E1582" s="118" t="s">
        <v>338</v>
      </c>
      <c r="F1582" s="123">
        <v>1629.1089999999999</v>
      </c>
      <c r="G1582" s="123">
        <v>498.19847094801219</v>
      </c>
      <c r="H1582" s="118" t="s">
        <v>339</v>
      </c>
      <c r="I1582" s="119"/>
      <c r="J1582" s="119">
        <f t="shared" si="25"/>
        <v>44592</v>
      </c>
      <c r="K158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82" s="118" t="s">
        <v>321</v>
      </c>
      <c r="M1582" s="118" t="s">
        <v>1122</v>
      </c>
      <c r="N1582" s="118" t="s">
        <v>4</v>
      </c>
      <c r="O1582" s="118"/>
    </row>
    <row r="1583" spans="2:15" x14ac:dyDescent="0.25">
      <c r="B1583" s="118" t="s">
        <v>73</v>
      </c>
      <c r="C1583" s="118" t="s">
        <v>601</v>
      </c>
      <c r="D1583" s="119">
        <v>44620</v>
      </c>
      <c r="E1583" s="118" t="s">
        <v>338</v>
      </c>
      <c r="F1583" s="123">
        <v>737.75800000000004</v>
      </c>
      <c r="G1583" s="123">
        <v>225.61406727828748</v>
      </c>
      <c r="H1583" s="118" t="s">
        <v>339</v>
      </c>
      <c r="I1583" s="119"/>
      <c r="J1583" s="119">
        <f t="shared" si="25"/>
        <v>44592</v>
      </c>
      <c r="K158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83" s="118" t="s">
        <v>321</v>
      </c>
      <c r="M1583" s="118" t="s">
        <v>1122</v>
      </c>
      <c r="N1583" s="118" t="s">
        <v>4</v>
      </c>
      <c r="O1583" s="118"/>
    </row>
    <row r="1584" spans="2:15" x14ac:dyDescent="0.25">
      <c r="B1584" s="118" t="s">
        <v>73</v>
      </c>
      <c r="C1584" s="118" t="s">
        <v>585</v>
      </c>
      <c r="D1584" s="119">
        <v>44620</v>
      </c>
      <c r="E1584" s="118" t="s">
        <v>338</v>
      </c>
      <c r="F1584" s="123">
        <v>766.66600000000005</v>
      </c>
      <c r="G1584" s="123">
        <v>234.45443425076454</v>
      </c>
      <c r="H1584" s="118" t="s">
        <v>339</v>
      </c>
      <c r="I1584" s="119"/>
      <c r="J1584" s="119">
        <f t="shared" si="25"/>
        <v>44592</v>
      </c>
      <c r="K158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84" s="118" t="s">
        <v>321</v>
      </c>
      <c r="M1584" s="118" t="s">
        <v>1122</v>
      </c>
      <c r="N1584" s="118" t="s">
        <v>4</v>
      </c>
      <c r="O1584" s="118"/>
    </row>
    <row r="1585" spans="2:15" x14ac:dyDescent="0.25">
      <c r="B1585" s="118" t="s">
        <v>73</v>
      </c>
      <c r="C1585" s="118" t="s">
        <v>555</v>
      </c>
      <c r="D1585" s="119">
        <v>44620</v>
      </c>
      <c r="E1585" s="118" t="s">
        <v>338</v>
      </c>
      <c r="F1585" s="123">
        <v>907.87900000000002</v>
      </c>
      <c r="G1585" s="123">
        <v>277.63883792048932</v>
      </c>
      <c r="H1585" s="118" t="s">
        <v>339</v>
      </c>
      <c r="I1585" s="119"/>
      <c r="J1585" s="119">
        <f t="shared" si="25"/>
        <v>44592</v>
      </c>
      <c r="K158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85" s="118" t="s">
        <v>321</v>
      </c>
      <c r="M1585" s="118" t="s">
        <v>1122</v>
      </c>
      <c r="N1585" s="118" t="s">
        <v>4</v>
      </c>
      <c r="O1585" s="118"/>
    </row>
    <row r="1586" spans="2:15" x14ac:dyDescent="0.25">
      <c r="B1586" s="118" t="s">
        <v>73</v>
      </c>
      <c r="C1586" s="118" t="s">
        <v>619</v>
      </c>
      <c r="D1586" s="119">
        <v>44620</v>
      </c>
      <c r="E1586" s="118" t="s">
        <v>338</v>
      </c>
      <c r="F1586" s="123">
        <v>3687.9470000000001</v>
      </c>
      <c r="G1586" s="123">
        <v>1127.8125382262997</v>
      </c>
      <c r="H1586" s="118" t="s">
        <v>339</v>
      </c>
      <c r="I1586" s="119"/>
      <c r="J1586" s="119">
        <f t="shared" si="25"/>
        <v>44592</v>
      </c>
      <c r="K158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86" s="118" t="s">
        <v>321</v>
      </c>
      <c r="M1586" s="118" t="s">
        <v>1122</v>
      </c>
      <c r="N1586" s="118" t="s">
        <v>4</v>
      </c>
      <c r="O1586" s="118"/>
    </row>
    <row r="1587" spans="2:15" x14ac:dyDescent="0.25">
      <c r="B1587" s="118" t="s">
        <v>73</v>
      </c>
      <c r="C1587" s="118" t="s">
        <v>582</v>
      </c>
      <c r="D1587" s="119">
        <v>44620</v>
      </c>
      <c r="E1587" s="118" t="s">
        <v>338</v>
      </c>
      <c r="F1587" s="123">
        <v>1239.2080000000001</v>
      </c>
      <c r="G1587" s="123">
        <v>378.9626911314985</v>
      </c>
      <c r="H1587" s="118" t="s">
        <v>339</v>
      </c>
      <c r="I1587" s="119"/>
      <c r="J1587" s="119">
        <f t="shared" si="25"/>
        <v>44592</v>
      </c>
      <c r="K158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87" s="118" t="s">
        <v>321</v>
      </c>
      <c r="M1587" s="118" t="s">
        <v>1122</v>
      </c>
      <c r="N1587" s="118" t="s">
        <v>4</v>
      </c>
      <c r="O1587" s="118"/>
    </row>
    <row r="1588" spans="2:15" x14ac:dyDescent="0.25">
      <c r="B1588" s="118" t="s">
        <v>73</v>
      </c>
      <c r="C1588" s="118" t="s">
        <v>561</v>
      </c>
      <c r="D1588" s="119">
        <v>44620</v>
      </c>
      <c r="E1588" s="118" t="s">
        <v>338</v>
      </c>
      <c r="F1588" s="123">
        <v>866.68399999999997</v>
      </c>
      <c r="G1588" s="123">
        <v>265.04097859327214</v>
      </c>
      <c r="H1588" s="118" t="s">
        <v>339</v>
      </c>
      <c r="I1588" s="119"/>
      <c r="J1588" s="119">
        <f t="shared" si="25"/>
        <v>44592</v>
      </c>
      <c r="K158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88" s="118" t="s">
        <v>321</v>
      </c>
      <c r="M1588" s="118" t="s">
        <v>1122</v>
      </c>
      <c r="N1588" s="118" t="s">
        <v>4</v>
      </c>
      <c r="O1588" s="118"/>
    </row>
    <row r="1589" spans="2:15" x14ac:dyDescent="0.25">
      <c r="B1589" s="118" t="s">
        <v>73</v>
      </c>
      <c r="C1589" s="118" t="s">
        <v>552</v>
      </c>
      <c r="D1589" s="119">
        <v>44620</v>
      </c>
      <c r="E1589" s="118" t="s">
        <v>338</v>
      </c>
      <c r="F1589" s="123">
        <v>634.18499999999995</v>
      </c>
      <c r="G1589" s="123">
        <v>193.94036697247705</v>
      </c>
      <c r="H1589" s="118" t="s">
        <v>339</v>
      </c>
      <c r="I1589" s="119"/>
      <c r="J1589" s="119">
        <f t="shared" si="25"/>
        <v>44592</v>
      </c>
      <c r="K158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89" s="118" t="s">
        <v>321</v>
      </c>
      <c r="M1589" s="118" t="s">
        <v>1122</v>
      </c>
      <c r="N1589" s="118" t="s">
        <v>4</v>
      </c>
      <c r="O1589" s="118"/>
    </row>
    <row r="1590" spans="2:15" x14ac:dyDescent="0.25">
      <c r="B1590" s="118" t="s">
        <v>73</v>
      </c>
      <c r="C1590" s="118" t="s">
        <v>1093</v>
      </c>
      <c r="D1590" s="119">
        <v>44620</v>
      </c>
      <c r="E1590" s="118" t="s">
        <v>338</v>
      </c>
      <c r="F1590" s="123">
        <v>250</v>
      </c>
      <c r="G1590" s="123">
        <v>76.452599388379198</v>
      </c>
      <c r="H1590" s="118" t="s">
        <v>339</v>
      </c>
      <c r="I1590" s="119"/>
      <c r="J1590" s="119">
        <f t="shared" si="25"/>
        <v>44592</v>
      </c>
      <c r="K159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90" s="118" t="s">
        <v>321</v>
      </c>
      <c r="M1590" s="118" t="s">
        <v>1122</v>
      </c>
      <c r="N1590" s="118" t="s">
        <v>4</v>
      </c>
      <c r="O1590" s="118"/>
    </row>
    <row r="1591" spans="2:15" x14ac:dyDescent="0.25">
      <c r="B1591" s="118" t="s">
        <v>73</v>
      </c>
      <c r="C1591" s="118" t="s">
        <v>1094</v>
      </c>
      <c r="D1591" s="119">
        <v>44620</v>
      </c>
      <c r="E1591" s="118" t="s">
        <v>338</v>
      </c>
      <c r="F1591" s="123">
        <v>3248.5410000000002</v>
      </c>
      <c r="G1591" s="123">
        <v>993.43761467889908</v>
      </c>
      <c r="H1591" s="118" t="s">
        <v>339</v>
      </c>
      <c r="I1591" s="119"/>
      <c r="J1591" s="119">
        <f t="shared" si="25"/>
        <v>44592</v>
      </c>
      <c r="K159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91" s="118" t="s">
        <v>321</v>
      </c>
      <c r="M1591" s="118" t="s">
        <v>1122</v>
      </c>
      <c r="N1591" s="118" t="s">
        <v>4</v>
      </c>
      <c r="O1591" s="118"/>
    </row>
    <row r="1592" spans="2:15" x14ac:dyDescent="0.25">
      <c r="B1592" s="118" t="s">
        <v>73</v>
      </c>
      <c r="C1592" s="118" t="s">
        <v>539</v>
      </c>
      <c r="D1592" s="119">
        <v>44620</v>
      </c>
      <c r="E1592" s="118" t="s">
        <v>338</v>
      </c>
      <c r="F1592" s="123">
        <v>990.35299999999995</v>
      </c>
      <c r="G1592" s="123">
        <v>302.86024464831803</v>
      </c>
      <c r="H1592" s="118" t="s">
        <v>339</v>
      </c>
      <c r="I1592" s="119"/>
      <c r="J1592" s="119">
        <f t="shared" si="25"/>
        <v>44592</v>
      </c>
      <c r="K159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92" s="118" t="s">
        <v>321</v>
      </c>
      <c r="M1592" s="118" t="s">
        <v>1122</v>
      </c>
      <c r="N1592" s="118" t="s">
        <v>4</v>
      </c>
      <c r="O1592" s="118"/>
    </row>
    <row r="1593" spans="2:15" x14ac:dyDescent="0.25">
      <c r="B1593" s="118" t="s">
        <v>73</v>
      </c>
      <c r="C1593" s="118" t="s">
        <v>1014</v>
      </c>
      <c r="D1593" s="119">
        <v>44620</v>
      </c>
      <c r="E1593" s="118" t="s">
        <v>338</v>
      </c>
      <c r="F1593" s="123">
        <v>1500</v>
      </c>
      <c r="G1593" s="123">
        <v>458.71559633027522</v>
      </c>
      <c r="H1593" s="118" t="s">
        <v>339</v>
      </c>
      <c r="I1593" s="119"/>
      <c r="J1593" s="119">
        <f t="shared" si="25"/>
        <v>44592</v>
      </c>
      <c r="K159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93" s="118" t="s">
        <v>321</v>
      </c>
      <c r="M1593" s="118" t="s">
        <v>1122</v>
      </c>
      <c r="N1593" s="118" t="s">
        <v>4</v>
      </c>
      <c r="O1593" s="118"/>
    </row>
    <row r="1594" spans="2:15" x14ac:dyDescent="0.25">
      <c r="B1594" s="118" t="s">
        <v>73</v>
      </c>
      <c r="C1594" s="118" t="s">
        <v>337</v>
      </c>
      <c r="D1594" s="119">
        <v>44620</v>
      </c>
      <c r="E1594" s="118" t="s">
        <v>338</v>
      </c>
      <c r="F1594" s="123">
        <v>266.11900000000003</v>
      </c>
      <c r="G1594" s="123">
        <v>81.381957186544355</v>
      </c>
      <c r="H1594" s="118" t="s">
        <v>339</v>
      </c>
      <c r="I1594" s="119"/>
      <c r="J1594" s="119">
        <f t="shared" si="25"/>
        <v>44592</v>
      </c>
      <c r="K159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94" s="118" t="s">
        <v>321</v>
      </c>
      <c r="M1594" s="118" t="s">
        <v>1122</v>
      </c>
      <c r="N1594" s="118" t="s">
        <v>4</v>
      </c>
      <c r="O1594" s="118"/>
    </row>
    <row r="1595" spans="2:15" x14ac:dyDescent="0.25">
      <c r="B1595" s="118" t="s">
        <v>73</v>
      </c>
      <c r="C1595" s="118" t="s">
        <v>363</v>
      </c>
      <c r="D1595" s="119">
        <v>44620</v>
      </c>
      <c r="E1595" s="118" t="s">
        <v>338</v>
      </c>
      <c r="F1595" s="123">
        <v>859.78</v>
      </c>
      <c r="G1595" s="123">
        <v>262.92966360856269</v>
      </c>
      <c r="H1595" s="118" t="s">
        <v>339</v>
      </c>
      <c r="I1595" s="119"/>
      <c r="J1595" s="119">
        <f t="shared" si="25"/>
        <v>44592</v>
      </c>
      <c r="K159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95" s="118" t="s">
        <v>321</v>
      </c>
      <c r="M1595" s="118" t="s">
        <v>1122</v>
      </c>
      <c r="N1595" s="118" t="s">
        <v>4</v>
      </c>
      <c r="O1595" s="118"/>
    </row>
    <row r="1596" spans="2:15" x14ac:dyDescent="0.25">
      <c r="B1596" s="118" t="s">
        <v>73</v>
      </c>
      <c r="C1596" s="118" t="s">
        <v>673</v>
      </c>
      <c r="D1596" s="119">
        <v>44620</v>
      </c>
      <c r="E1596" s="118" t="s">
        <v>338</v>
      </c>
      <c r="F1596" s="123">
        <v>1271.441</v>
      </c>
      <c r="G1596" s="123">
        <v>388.81987767584098</v>
      </c>
      <c r="H1596" s="118" t="s">
        <v>339</v>
      </c>
      <c r="I1596" s="119"/>
      <c r="J1596" s="119">
        <f t="shared" si="25"/>
        <v>44592</v>
      </c>
      <c r="K159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96" s="118" t="s">
        <v>321</v>
      </c>
      <c r="M1596" s="118" t="s">
        <v>1122</v>
      </c>
      <c r="N1596" s="118" t="s">
        <v>4</v>
      </c>
      <c r="O1596" s="118"/>
    </row>
    <row r="1597" spans="2:15" x14ac:dyDescent="0.25">
      <c r="B1597" s="118" t="s">
        <v>73</v>
      </c>
      <c r="C1597" s="118" t="s">
        <v>918</v>
      </c>
      <c r="D1597" s="119">
        <v>44621</v>
      </c>
      <c r="E1597" s="118" t="s">
        <v>338</v>
      </c>
      <c r="F1597" s="123">
        <v>14034.739</v>
      </c>
      <c r="G1597" s="123">
        <v>4291.9691131498466</v>
      </c>
      <c r="H1597" s="118" t="s">
        <v>339</v>
      </c>
      <c r="I1597" s="119"/>
      <c r="J1597" s="119">
        <f t="shared" si="25"/>
        <v>44592</v>
      </c>
      <c r="K159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97" s="118" t="s">
        <v>321</v>
      </c>
      <c r="M1597" s="118" t="s">
        <v>1122</v>
      </c>
      <c r="N1597" s="118" t="s">
        <v>4</v>
      </c>
      <c r="O1597" s="118"/>
    </row>
    <row r="1598" spans="2:15" x14ac:dyDescent="0.25">
      <c r="B1598" s="118" t="s">
        <v>73</v>
      </c>
      <c r="C1598" s="118" t="s">
        <v>1043</v>
      </c>
      <c r="D1598" s="119">
        <v>44621</v>
      </c>
      <c r="E1598" s="118" t="s">
        <v>338</v>
      </c>
      <c r="F1598" s="123">
        <v>5587.3220000000001</v>
      </c>
      <c r="G1598" s="123">
        <v>1708.6611620795106</v>
      </c>
      <c r="H1598" s="118" t="s">
        <v>339</v>
      </c>
      <c r="I1598" s="119"/>
      <c r="J1598" s="119">
        <f t="shared" si="25"/>
        <v>44592</v>
      </c>
      <c r="K159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98" s="118" t="s">
        <v>321</v>
      </c>
      <c r="M1598" s="118" t="s">
        <v>1122</v>
      </c>
      <c r="N1598" s="118" t="s">
        <v>4</v>
      </c>
      <c r="O1598" s="118"/>
    </row>
    <row r="1599" spans="2:15" x14ac:dyDescent="0.25">
      <c r="B1599" s="118" t="s">
        <v>73</v>
      </c>
      <c r="C1599" s="118" t="s">
        <v>486</v>
      </c>
      <c r="D1599" s="119">
        <v>44621</v>
      </c>
      <c r="E1599" s="118" t="s">
        <v>338</v>
      </c>
      <c r="F1599" s="123">
        <v>1813.751</v>
      </c>
      <c r="G1599" s="123">
        <v>554.66391437308869</v>
      </c>
      <c r="H1599" s="118" t="s">
        <v>339</v>
      </c>
      <c r="I1599" s="119"/>
      <c r="J1599" s="119">
        <f t="shared" si="25"/>
        <v>44592</v>
      </c>
      <c r="K159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599" s="118" t="s">
        <v>321</v>
      </c>
      <c r="M1599" s="118" t="s">
        <v>1122</v>
      </c>
      <c r="N1599" s="118" t="s">
        <v>4</v>
      </c>
      <c r="O1599" s="118"/>
    </row>
    <row r="1600" spans="2:15" x14ac:dyDescent="0.25">
      <c r="B1600" s="118" t="s">
        <v>73</v>
      </c>
      <c r="C1600" s="118" t="s">
        <v>479</v>
      </c>
      <c r="D1600" s="119">
        <v>44621</v>
      </c>
      <c r="E1600" s="118" t="s">
        <v>338</v>
      </c>
      <c r="F1600" s="123">
        <v>1000</v>
      </c>
      <c r="G1600" s="123">
        <v>305.81039755351679</v>
      </c>
      <c r="H1600" s="118" t="s">
        <v>339</v>
      </c>
      <c r="I1600" s="119"/>
      <c r="J1600" s="119">
        <f t="shared" si="25"/>
        <v>44592</v>
      </c>
      <c r="K160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00" s="118" t="s">
        <v>321</v>
      </c>
      <c r="M1600" s="118" t="s">
        <v>1122</v>
      </c>
      <c r="N1600" s="118" t="s">
        <v>4</v>
      </c>
      <c r="O1600" s="118"/>
    </row>
    <row r="1601" spans="2:15" x14ac:dyDescent="0.25">
      <c r="B1601" s="118" t="s">
        <v>73</v>
      </c>
      <c r="C1601" s="118" t="s">
        <v>709</v>
      </c>
      <c r="D1601" s="119">
        <v>44621</v>
      </c>
      <c r="E1601" s="118" t="s">
        <v>338</v>
      </c>
      <c r="F1601" s="123">
        <v>1517.385</v>
      </c>
      <c r="G1601" s="123">
        <v>464.03211009174311</v>
      </c>
      <c r="H1601" s="118" t="s">
        <v>339</v>
      </c>
      <c r="I1601" s="119"/>
      <c r="J1601" s="119">
        <f t="shared" si="25"/>
        <v>44592</v>
      </c>
      <c r="K160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01" s="118" t="s">
        <v>321</v>
      </c>
      <c r="M1601" s="118" t="s">
        <v>1122</v>
      </c>
      <c r="N1601" s="118" t="s">
        <v>4</v>
      </c>
      <c r="O1601" s="118"/>
    </row>
    <row r="1602" spans="2:15" x14ac:dyDescent="0.25">
      <c r="B1602" s="118" t="s">
        <v>73</v>
      </c>
      <c r="C1602" s="118" t="s">
        <v>435</v>
      </c>
      <c r="D1602" s="119">
        <v>44621</v>
      </c>
      <c r="E1602" s="118" t="s">
        <v>338</v>
      </c>
      <c r="F1602" s="123">
        <v>4555.5460000000003</v>
      </c>
      <c r="G1602" s="123">
        <v>1393.1333333333334</v>
      </c>
      <c r="H1602" s="118" t="s">
        <v>339</v>
      </c>
      <c r="I1602" s="119"/>
      <c r="J1602" s="119">
        <f t="shared" si="25"/>
        <v>44592</v>
      </c>
      <c r="K160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02" s="118" t="s">
        <v>321</v>
      </c>
      <c r="M1602" s="118" t="s">
        <v>1122</v>
      </c>
      <c r="N1602" s="118" t="s">
        <v>4</v>
      </c>
      <c r="O1602" s="118"/>
    </row>
    <row r="1603" spans="2:15" x14ac:dyDescent="0.25">
      <c r="B1603" s="118" t="s">
        <v>73</v>
      </c>
      <c r="C1603" s="118" t="s">
        <v>729</v>
      </c>
      <c r="D1603" s="119">
        <v>44621</v>
      </c>
      <c r="E1603" s="118" t="s">
        <v>338</v>
      </c>
      <c r="F1603" s="123">
        <v>2250</v>
      </c>
      <c r="G1603" s="123">
        <v>688.0733944954128</v>
      </c>
      <c r="H1603" s="118" t="s">
        <v>339</v>
      </c>
      <c r="I1603" s="119"/>
      <c r="J1603" s="119">
        <f t="shared" si="25"/>
        <v>44592</v>
      </c>
      <c r="K160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03" s="118" t="s">
        <v>321</v>
      </c>
      <c r="M1603" s="118" t="s">
        <v>1122</v>
      </c>
      <c r="N1603" s="118" t="s">
        <v>4</v>
      </c>
      <c r="O1603" s="118"/>
    </row>
    <row r="1604" spans="2:15" x14ac:dyDescent="0.25">
      <c r="B1604" s="118" t="s">
        <v>73</v>
      </c>
      <c r="C1604" s="118" t="s">
        <v>672</v>
      </c>
      <c r="D1604" s="119">
        <v>44621</v>
      </c>
      <c r="E1604" s="118" t="s">
        <v>338</v>
      </c>
      <c r="F1604" s="123">
        <v>3541.9090000000001</v>
      </c>
      <c r="G1604" s="123">
        <v>1083.1525993883793</v>
      </c>
      <c r="H1604" s="118" t="s">
        <v>339</v>
      </c>
      <c r="I1604" s="119"/>
      <c r="J1604" s="119">
        <f t="shared" si="25"/>
        <v>44592</v>
      </c>
      <c r="K160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04" s="118" t="s">
        <v>321</v>
      </c>
      <c r="M1604" s="118" t="s">
        <v>1122</v>
      </c>
      <c r="N1604" s="118" t="s">
        <v>4</v>
      </c>
      <c r="O1604" s="118"/>
    </row>
    <row r="1605" spans="2:15" x14ac:dyDescent="0.25">
      <c r="B1605" s="118" t="s">
        <v>73</v>
      </c>
      <c r="C1605" s="118" t="s">
        <v>573</v>
      </c>
      <c r="D1605" s="119">
        <v>44621</v>
      </c>
      <c r="E1605" s="118" t="s">
        <v>338</v>
      </c>
      <c r="F1605" s="123">
        <v>2322.0819999999999</v>
      </c>
      <c r="G1605" s="123">
        <v>710.11681957186545</v>
      </c>
      <c r="H1605" s="118" t="s">
        <v>339</v>
      </c>
      <c r="I1605" s="119"/>
      <c r="J1605" s="119">
        <f t="shared" si="25"/>
        <v>44592</v>
      </c>
      <c r="K160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05" s="118" t="s">
        <v>321</v>
      </c>
      <c r="M1605" s="118" t="s">
        <v>1122</v>
      </c>
      <c r="N1605" s="118" t="s">
        <v>4</v>
      </c>
      <c r="O1605" s="118"/>
    </row>
    <row r="1606" spans="2:15" x14ac:dyDescent="0.25">
      <c r="B1606" s="118" t="s">
        <v>73</v>
      </c>
      <c r="C1606" s="118" t="s">
        <v>643</v>
      </c>
      <c r="D1606" s="119">
        <v>44621</v>
      </c>
      <c r="E1606" s="118" t="s">
        <v>338</v>
      </c>
      <c r="F1606" s="123">
        <v>5000</v>
      </c>
      <c r="G1606" s="123">
        <v>1529.051987767584</v>
      </c>
      <c r="H1606" s="118" t="s">
        <v>339</v>
      </c>
      <c r="I1606" s="119"/>
      <c r="J1606" s="119">
        <f t="shared" si="25"/>
        <v>44592</v>
      </c>
      <c r="K160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06" s="118" t="s">
        <v>321</v>
      </c>
      <c r="M1606" s="118" t="s">
        <v>1122</v>
      </c>
      <c r="N1606" s="118" t="s">
        <v>4</v>
      </c>
      <c r="O1606" s="118"/>
    </row>
    <row r="1607" spans="2:15" x14ac:dyDescent="0.25">
      <c r="B1607" s="118" t="s">
        <v>73</v>
      </c>
      <c r="C1607" s="118" t="s">
        <v>1095</v>
      </c>
      <c r="D1607" s="119">
        <v>44621</v>
      </c>
      <c r="E1607" s="118" t="s">
        <v>338</v>
      </c>
      <c r="F1607" s="123">
        <v>1806.9939999999999</v>
      </c>
      <c r="G1607" s="123">
        <v>552.59755351681952</v>
      </c>
      <c r="H1607" s="118" t="s">
        <v>339</v>
      </c>
      <c r="I1607" s="119"/>
      <c r="J1607" s="119">
        <f t="shared" si="25"/>
        <v>44592</v>
      </c>
      <c r="K160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07" s="118" t="s">
        <v>321</v>
      </c>
      <c r="M1607" s="118" t="s">
        <v>1122</v>
      </c>
      <c r="N1607" s="118" t="s">
        <v>4</v>
      </c>
      <c r="O1607" s="118"/>
    </row>
    <row r="1608" spans="2:15" x14ac:dyDescent="0.25">
      <c r="B1608" s="118" t="s">
        <v>73</v>
      </c>
      <c r="C1608" s="118" t="s">
        <v>947</v>
      </c>
      <c r="D1608" s="119">
        <v>44622</v>
      </c>
      <c r="E1608" s="118" t="s">
        <v>338</v>
      </c>
      <c r="F1608" s="123">
        <v>1670</v>
      </c>
      <c r="G1608" s="123">
        <v>510.70336391437309</v>
      </c>
      <c r="H1608" s="118" t="s">
        <v>339</v>
      </c>
      <c r="I1608" s="119"/>
      <c r="J1608" s="119">
        <f t="shared" si="25"/>
        <v>44592</v>
      </c>
      <c r="K160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08" s="118" t="s">
        <v>321</v>
      </c>
      <c r="M1608" s="118" t="s">
        <v>1122</v>
      </c>
      <c r="N1608" s="118" t="s">
        <v>4</v>
      </c>
      <c r="O1608" s="118"/>
    </row>
    <row r="1609" spans="2:15" x14ac:dyDescent="0.25">
      <c r="B1609" s="118" t="s">
        <v>73</v>
      </c>
      <c r="C1609" s="118" t="s">
        <v>481</v>
      </c>
      <c r="D1609" s="119">
        <v>44622</v>
      </c>
      <c r="E1609" s="118" t="s">
        <v>338</v>
      </c>
      <c r="F1609" s="123">
        <v>3800</v>
      </c>
      <c r="G1609" s="123">
        <v>1162.0795107033639</v>
      </c>
      <c r="H1609" s="118" t="s">
        <v>339</v>
      </c>
      <c r="I1609" s="119"/>
      <c r="J1609" s="119">
        <f t="shared" si="25"/>
        <v>44592</v>
      </c>
      <c r="K160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09" s="118" t="s">
        <v>321</v>
      </c>
      <c r="M1609" s="118" t="s">
        <v>1122</v>
      </c>
      <c r="N1609" s="118" t="s">
        <v>4</v>
      </c>
      <c r="O1609" s="118"/>
    </row>
    <row r="1610" spans="2:15" x14ac:dyDescent="0.25">
      <c r="B1610" s="118" t="s">
        <v>73</v>
      </c>
      <c r="C1610" s="118" t="s">
        <v>753</v>
      </c>
      <c r="D1610" s="119">
        <v>44622</v>
      </c>
      <c r="E1610" s="118" t="s">
        <v>338</v>
      </c>
      <c r="F1610" s="123">
        <v>6218</v>
      </c>
      <c r="G1610" s="123">
        <v>1901.5290519877676</v>
      </c>
      <c r="H1610" s="118" t="s">
        <v>339</v>
      </c>
      <c r="I1610" s="119"/>
      <c r="J1610" s="119">
        <f t="shared" si="25"/>
        <v>44592</v>
      </c>
      <c r="K161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10" s="118" t="s">
        <v>321</v>
      </c>
      <c r="M1610" s="118" t="s">
        <v>1122</v>
      </c>
      <c r="N1610" s="118" t="s">
        <v>4</v>
      </c>
      <c r="O1610" s="118"/>
    </row>
    <row r="1611" spans="2:15" x14ac:dyDescent="0.25">
      <c r="B1611" s="118" t="s">
        <v>73</v>
      </c>
      <c r="C1611" s="118" t="s">
        <v>1042</v>
      </c>
      <c r="D1611" s="119">
        <v>44623</v>
      </c>
      <c r="E1611" s="118" t="s">
        <v>338</v>
      </c>
      <c r="F1611" s="123">
        <v>457.09</v>
      </c>
      <c r="G1611" s="123">
        <v>139.78287461773701</v>
      </c>
      <c r="H1611" s="118" t="s">
        <v>339</v>
      </c>
      <c r="I1611" s="119"/>
      <c r="J1611" s="119">
        <f t="shared" si="25"/>
        <v>44592</v>
      </c>
      <c r="K161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11" s="118" t="s">
        <v>321</v>
      </c>
      <c r="M1611" s="118" t="s">
        <v>1122</v>
      </c>
      <c r="N1611" s="118" t="s">
        <v>4</v>
      </c>
      <c r="O1611" s="118"/>
    </row>
    <row r="1612" spans="2:15" x14ac:dyDescent="0.25">
      <c r="B1612" s="118" t="s">
        <v>73</v>
      </c>
      <c r="C1612" s="118" t="s">
        <v>808</v>
      </c>
      <c r="D1612" s="119">
        <v>44623</v>
      </c>
      <c r="E1612" s="118" t="s">
        <v>338</v>
      </c>
      <c r="F1612" s="123">
        <v>1500</v>
      </c>
      <c r="G1612" s="123">
        <v>458.71559633027522</v>
      </c>
      <c r="H1612" s="118" t="s">
        <v>339</v>
      </c>
      <c r="I1612" s="119"/>
      <c r="J1612" s="119">
        <f t="shared" ref="J1612:J1675" si="26">$J$1</f>
        <v>44592</v>
      </c>
      <c r="K161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12" s="118" t="s">
        <v>321</v>
      </c>
      <c r="M1612" s="118" t="s">
        <v>1122</v>
      </c>
      <c r="N1612" s="118" t="s">
        <v>4</v>
      </c>
      <c r="O1612" s="118"/>
    </row>
    <row r="1613" spans="2:15" x14ac:dyDescent="0.25">
      <c r="B1613" s="118" t="s">
        <v>73</v>
      </c>
      <c r="C1613" s="118" t="s">
        <v>804</v>
      </c>
      <c r="D1613" s="119">
        <v>44623</v>
      </c>
      <c r="E1613" s="118" t="s">
        <v>338</v>
      </c>
      <c r="F1613" s="123">
        <v>339.185</v>
      </c>
      <c r="G1613" s="123">
        <v>103.72629969418961</v>
      </c>
      <c r="H1613" s="118" t="s">
        <v>339</v>
      </c>
      <c r="I1613" s="119"/>
      <c r="J1613" s="119">
        <f t="shared" si="26"/>
        <v>44592</v>
      </c>
      <c r="K161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13" s="118" t="s">
        <v>321</v>
      </c>
      <c r="M1613" s="118" t="s">
        <v>1122</v>
      </c>
      <c r="N1613" s="118" t="s">
        <v>4</v>
      </c>
      <c r="O1613" s="118"/>
    </row>
    <row r="1614" spans="2:15" x14ac:dyDescent="0.25">
      <c r="B1614" s="118" t="s">
        <v>73</v>
      </c>
      <c r="C1614" s="118" t="s">
        <v>728</v>
      </c>
      <c r="D1614" s="119">
        <v>44623</v>
      </c>
      <c r="E1614" s="118" t="s">
        <v>338</v>
      </c>
      <c r="F1614" s="123">
        <v>960</v>
      </c>
      <c r="G1614" s="123">
        <v>293.57798165137615</v>
      </c>
      <c r="H1614" s="118" t="s">
        <v>339</v>
      </c>
      <c r="I1614" s="119"/>
      <c r="J1614" s="119">
        <f t="shared" si="26"/>
        <v>44592</v>
      </c>
      <c r="K161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14" s="118" t="s">
        <v>321</v>
      </c>
      <c r="M1614" s="118" t="s">
        <v>1122</v>
      </c>
      <c r="N1614" s="118" t="s">
        <v>4</v>
      </c>
      <c r="O1614" s="118"/>
    </row>
    <row r="1615" spans="2:15" x14ac:dyDescent="0.25">
      <c r="B1615" s="118" t="s">
        <v>73</v>
      </c>
      <c r="C1615" s="118" t="s">
        <v>598</v>
      </c>
      <c r="D1615" s="119">
        <v>44623</v>
      </c>
      <c r="E1615" s="118" t="s">
        <v>338</v>
      </c>
      <c r="F1615" s="123">
        <v>1181.6959999999999</v>
      </c>
      <c r="G1615" s="123">
        <v>361.37492354740056</v>
      </c>
      <c r="H1615" s="118" t="s">
        <v>339</v>
      </c>
      <c r="I1615" s="119"/>
      <c r="J1615" s="119">
        <f t="shared" si="26"/>
        <v>44592</v>
      </c>
      <c r="K161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15" s="118" t="s">
        <v>321</v>
      </c>
      <c r="M1615" s="118" t="s">
        <v>1122</v>
      </c>
      <c r="N1615" s="118" t="s">
        <v>4</v>
      </c>
      <c r="O1615" s="118"/>
    </row>
    <row r="1616" spans="2:15" x14ac:dyDescent="0.25">
      <c r="B1616" s="118" t="s">
        <v>73</v>
      </c>
      <c r="C1616" s="118" t="s">
        <v>1096</v>
      </c>
      <c r="D1616" s="119">
        <v>44623</v>
      </c>
      <c r="E1616" s="118" t="s">
        <v>338</v>
      </c>
      <c r="F1616" s="123">
        <v>3378.203</v>
      </c>
      <c r="G1616" s="123">
        <v>1033.0896024464832</v>
      </c>
      <c r="H1616" s="118" t="s">
        <v>339</v>
      </c>
      <c r="I1616" s="119"/>
      <c r="J1616" s="119">
        <f t="shared" si="26"/>
        <v>44592</v>
      </c>
      <c r="K161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16" s="118" t="s">
        <v>321</v>
      </c>
      <c r="M1616" s="118" t="s">
        <v>1122</v>
      </c>
      <c r="N1616" s="118" t="s">
        <v>4</v>
      </c>
      <c r="O1616" s="118"/>
    </row>
    <row r="1617" spans="2:15" x14ac:dyDescent="0.25">
      <c r="B1617" s="118" t="s">
        <v>73</v>
      </c>
      <c r="C1617" s="118" t="s">
        <v>993</v>
      </c>
      <c r="D1617" s="119">
        <v>44624</v>
      </c>
      <c r="E1617" s="118" t="s">
        <v>338</v>
      </c>
      <c r="F1617" s="123">
        <v>755.04700000000003</v>
      </c>
      <c r="G1617" s="123">
        <v>230.90122324159023</v>
      </c>
      <c r="H1617" s="118" t="s">
        <v>339</v>
      </c>
      <c r="I1617" s="119"/>
      <c r="J1617" s="119">
        <f t="shared" si="26"/>
        <v>44592</v>
      </c>
      <c r="K161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17" s="118" t="s">
        <v>321</v>
      </c>
      <c r="M1617" s="118" t="s">
        <v>1122</v>
      </c>
      <c r="N1617" s="118" t="s">
        <v>4</v>
      </c>
      <c r="O1617" s="118"/>
    </row>
    <row r="1618" spans="2:15" x14ac:dyDescent="0.25">
      <c r="B1618" s="118" t="s">
        <v>73</v>
      </c>
      <c r="C1618" s="118" t="s">
        <v>1039</v>
      </c>
      <c r="D1618" s="119">
        <v>44624</v>
      </c>
      <c r="E1618" s="118" t="s">
        <v>338</v>
      </c>
      <c r="F1618" s="123">
        <v>3450</v>
      </c>
      <c r="G1618" s="123">
        <v>1055.045871559633</v>
      </c>
      <c r="H1618" s="118" t="s">
        <v>339</v>
      </c>
      <c r="I1618" s="119"/>
      <c r="J1618" s="119">
        <f t="shared" si="26"/>
        <v>44592</v>
      </c>
      <c r="K161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18" s="118" t="s">
        <v>321</v>
      </c>
      <c r="M1618" s="118" t="s">
        <v>1122</v>
      </c>
      <c r="N1618" s="118" t="s">
        <v>4</v>
      </c>
      <c r="O1618" s="118"/>
    </row>
    <row r="1619" spans="2:15" x14ac:dyDescent="0.25">
      <c r="B1619" s="118" t="s">
        <v>73</v>
      </c>
      <c r="C1619" s="118" t="s">
        <v>856</v>
      </c>
      <c r="D1619" s="119">
        <v>44624</v>
      </c>
      <c r="E1619" s="118" t="s">
        <v>338</v>
      </c>
      <c r="F1619" s="123">
        <v>2500</v>
      </c>
      <c r="G1619" s="123">
        <v>764.52599388379201</v>
      </c>
      <c r="H1619" s="118" t="s">
        <v>339</v>
      </c>
      <c r="I1619" s="119"/>
      <c r="J1619" s="119">
        <f t="shared" si="26"/>
        <v>44592</v>
      </c>
      <c r="K161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19" s="118" t="s">
        <v>321</v>
      </c>
      <c r="M1619" s="118" t="s">
        <v>1122</v>
      </c>
      <c r="N1619" s="118" t="s">
        <v>4</v>
      </c>
      <c r="O1619" s="118"/>
    </row>
    <row r="1620" spans="2:15" x14ac:dyDescent="0.25">
      <c r="B1620" s="118" t="s">
        <v>73</v>
      </c>
      <c r="C1620" s="118" t="s">
        <v>960</v>
      </c>
      <c r="D1620" s="119">
        <v>44624</v>
      </c>
      <c r="E1620" s="118" t="s">
        <v>338</v>
      </c>
      <c r="F1620" s="123">
        <v>2319.1509999999998</v>
      </c>
      <c r="G1620" s="123">
        <v>709.22048929663606</v>
      </c>
      <c r="H1620" s="118" t="s">
        <v>339</v>
      </c>
      <c r="I1620" s="119"/>
      <c r="J1620" s="119">
        <f t="shared" si="26"/>
        <v>44592</v>
      </c>
      <c r="K162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20" s="118" t="s">
        <v>321</v>
      </c>
      <c r="M1620" s="118" t="s">
        <v>1122</v>
      </c>
      <c r="N1620" s="118" t="s">
        <v>4</v>
      </c>
      <c r="O1620" s="118"/>
    </row>
    <row r="1621" spans="2:15" x14ac:dyDescent="0.25">
      <c r="B1621" s="118" t="s">
        <v>73</v>
      </c>
      <c r="C1621" s="118" t="s">
        <v>1097</v>
      </c>
      <c r="D1621" s="119">
        <v>44624</v>
      </c>
      <c r="E1621" s="118" t="s">
        <v>338</v>
      </c>
      <c r="F1621" s="123">
        <v>2154.75</v>
      </c>
      <c r="G1621" s="123">
        <v>658.94495412844037</v>
      </c>
      <c r="H1621" s="118" t="s">
        <v>339</v>
      </c>
      <c r="I1621" s="119"/>
      <c r="J1621" s="119">
        <f t="shared" si="26"/>
        <v>44592</v>
      </c>
      <c r="K162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21" s="118" t="s">
        <v>321</v>
      </c>
      <c r="M1621" s="118" t="s">
        <v>1122</v>
      </c>
      <c r="N1621" s="118" t="s">
        <v>4</v>
      </c>
      <c r="O1621" s="118"/>
    </row>
    <row r="1622" spans="2:15" x14ac:dyDescent="0.25">
      <c r="B1622" s="118" t="s">
        <v>73</v>
      </c>
      <c r="C1622" s="118" t="s">
        <v>803</v>
      </c>
      <c r="D1622" s="119">
        <v>44624</v>
      </c>
      <c r="E1622" s="118" t="s">
        <v>338</v>
      </c>
      <c r="F1622" s="123">
        <v>1271.529</v>
      </c>
      <c r="G1622" s="123">
        <v>388.8467889908257</v>
      </c>
      <c r="H1622" s="118" t="s">
        <v>339</v>
      </c>
      <c r="I1622" s="119"/>
      <c r="J1622" s="119">
        <f t="shared" si="26"/>
        <v>44592</v>
      </c>
      <c r="K162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22" s="118" t="s">
        <v>321</v>
      </c>
      <c r="M1622" s="118" t="s">
        <v>1122</v>
      </c>
      <c r="N1622" s="118" t="s">
        <v>4</v>
      </c>
      <c r="O1622" s="118"/>
    </row>
    <row r="1623" spans="2:15" x14ac:dyDescent="0.25">
      <c r="B1623" s="118" t="s">
        <v>73</v>
      </c>
      <c r="C1623" s="118" t="s">
        <v>844</v>
      </c>
      <c r="D1623" s="119">
        <v>44625</v>
      </c>
      <c r="E1623" s="118" t="s">
        <v>338</v>
      </c>
      <c r="F1623" s="123">
        <v>900</v>
      </c>
      <c r="G1623" s="123">
        <v>275.22935779816515</v>
      </c>
      <c r="H1623" s="118" t="s">
        <v>339</v>
      </c>
      <c r="I1623" s="119"/>
      <c r="J1623" s="119">
        <f t="shared" si="26"/>
        <v>44592</v>
      </c>
      <c r="K162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23" s="118" t="s">
        <v>321</v>
      </c>
      <c r="M1623" s="118" t="s">
        <v>1122</v>
      </c>
      <c r="N1623" s="118" t="s">
        <v>4</v>
      </c>
      <c r="O1623" s="118"/>
    </row>
    <row r="1624" spans="2:15" x14ac:dyDescent="0.25">
      <c r="B1624" s="118" t="s">
        <v>73</v>
      </c>
      <c r="C1624" s="118" t="s">
        <v>844</v>
      </c>
      <c r="D1624" s="119">
        <v>44625</v>
      </c>
      <c r="E1624" s="118" t="s">
        <v>338</v>
      </c>
      <c r="F1624" s="123">
        <v>944.654</v>
      </c>
      <c r="G1624" s="123">
        <v>288.8850152905199</v>
      </c>
      <c r="H1624" s="118" t="s">
        <v>339</v>
      </c>
      <c r="I1624" s="119"/>
      <c r="J1624" s="119">
        <f t="shared" si="26"/>
        <v>44592</v>
      </c>
      <c r="K162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24" s="118" t="s">
        <v>321</v>
      </c>
      <c r="M1624" s="118" t="s">
        <v>1122</v>
      </c>
      <c r="N1624" s="118" t="s">
        <v>4</v>
      </c>
      <c r="O1624" s="118"/>
    </row>
    <row r="1625" spans="2:15" x14ac:dyDescent="0.25">
      <c r="B1625" s="118" t="s">
        <v>73</v>
      </c>
      <c r="C1625" s="118" t="s">
        <v>1042</v>
      </c>
      <c r="D1625" s="119">
        <v>44625</v>
      </c>
      <c r="E1625" s="118" t="s">
        <v>338</v>
      </c>
      <c r="F1625" s="123">
        <v>445.7</v>
      </c>
      <c r="G1625" s="123">
        <v>136.29969418960243</v>
      </c>
      <c r="H1625" s="118" t="s">
        <v>339</v>
      </c>
      <c r="I1625" s="119"/>
      <c r="J1625" s="119">
        <f t="shared" si="26"/>
        <v>44592</v>
      </c>
      <c r="K162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25" s="118" t="s">
        <v>321</v>
      </c>
      <c r="M1625" s="118" t="s">
        <v>1122</v>
      </c>
      <c r="N1625" s="118" t="s">
        <v>4</v>
      </c>
      <c r="O1625" s="118"/>
    </row>
    <row r="1626" spans="2:15" x14ac:dyDescent="0.25">
      <c r="B1626" s="118" t="s">
        <v>73</v>
      </c>
      <c r="C1626" s="118" t="s">
        <v>867</v>
      </c>
      <c r="D1626" s="119">
        <v>44625</v>
      </c>
      <c r="E1626" s="118" t="s">
        <v>338</v>
      </c>
      <c r="F1626" s="123">
        <v>948.15800000000002</v>
      </c>
      <c r="G1626" s="123">
        <v>289.95657492354741</v>
      </c>
      <c r="H1626" s="118" t="s">
        <v>339</v>
      </c>
      <c r="I1626" s="119"/>
      <c r="J1626" s="119">
        <f t="shared" si="26"/>
        <v>44592</v>
      </c>
      <c r="K162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26" s="118" t="s">
        <v>321</v>
      </c>
      <c r="M1626" s="118" t="s">
        <v>1122</v>
      </c>
      <c r="N1626" s="118" t="s">
        <v>4</v>
      </c>
      <c r="O1626" s="118"/>
    </row>
    <row r="1627" spans="2:15" x14ac:dyDescent="0.25">
      <c r="B1627" s="118" t="s">
        <v>73</v>
      </c>
      <c r="C1627" s="118" t="s">
        <v>397</v>
      </c>
      <c r="D1627" s="119">
        <v>44625</v>
      </c>
      <c r="E1627" s="118" t="s">
        <v>338</v>
      </c>
      <c r="F1627" s="123">
        <v>4643.8680000000004</v>
      </c>
      <c r="G1627" s="123">
        <v>1420.1431192660552</v>
      </c>
      <c r="H1627" s="118" t="s">
        <v>339</v>
      </c>
      <c r="I1627" s="119"/>
      <c r="J1627" s="119">
        <f t="shared" si="26"/>
        <v>44592</v>
      </c>
      <c r="K162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27" s="118" t="s">
        <v>321</v>
      </c>
      <c r="M1627" s="118" t="s">
        <v>1122</v>
      </c>
      <c r="N1627" s="118" t="s">
        <v>4</v>
      </c>
      <c r="O1627" s="118"/>
    </row>
    <row r="1628" spans="2:15" x14ac:dyDescent="0.25">
      <c r="B1628" s="118" t="s">
        <v>73</v>
      </c>
      <c r="C1628" s="118" t="s">
        <v>1098</v>
      </c>
      <c r="D1628" s="119">
        <v>44625</v>
      </c>
      <c r="E1628" s="118" t="s">
        <v>338</v>
      </c>
      <c r="F1628" s="123">
        <v>1902</v>
      </c>
      <c r="G1628" s="123">
        <v>581.65137614678895</v>
      </c>
      <c r="H1628" s="118" t="s">
        <v>339</v>
      </c>
      <c r="I1628" s="119"/>
      <c r="J1628" s="119">
        <f t="shared" si="26"/>
        <v>44592</v>
      </c>
      <c r="K162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28" s="118" t="s">
        <v>321</v>
      </c>
      <c r="M1628" s="118" t="s">
        <v>1122</v>
      </c>
      <c r="N1628" s="118" t="s">
        <v>4</v>
      </c>
      <c r="O1628" s="118"/>
    </row>
    <row r="1629" spans="2:15" x14ac:dyDescent="0.25">
      <c r="B1629" s="118" t="s">
        <v>73</v>
      </c>
      <c r="C1629" s="118" t="s">
        <v>497</v>
      </c>
      <c r="D1629" s="119">
        <v>44625</v>
      </c>
      <c r="E1629" s="118" t="s">
        <v>338</v>
      </c>
      <c r="F1629" s="123">
        <v>883.13400000000001</v>
      </c>
      <c r="G1629" s="123">
        <v>270.0715596330275</v>
      </c>
      <c r="H1629" s="118" t="s">
        <v>339</v>
      </c>
      <c r="I1629" s="119"/>
      <c r="J1629" s="119">
        <f t="shared" si="26"/>
        <v>44592</v>
      </c>
      <c r="K162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29" s="118" t="s">
        <v>321</v>
      </c>
      <c r="M1629" s="118" t="s">
        <v>1122</v>
      </c>
      <c r="N1629" s="118" t="s">
        <v>4</v>
      </c>
      <c r="O1629" s="118"/>
    </row>
    <row r="1630" spans="2:15" x14ac:dyDescent="0.25">
      <c r="B1630" s="118" t="s">
        <v>73</v>
      </c>
      <c r="C1630" s="118" t="s">
        <v>792</v>
      </c>
      <c r="D1630" s="119">
        <v>44625</v>
      </c>
      <c r="E1630" s="118" t="s">
        <v>338</v>
      </c>
      <c r="F1630" s="123">
        <v>1113.884</v>
      </c>
      <c r="G1630" s="123">
        <v>340.63730886850152</v>
      </c>
      <c r="H1630" s="118" t="s">
        <v>339</v>
      </c>
      <c r="I1630" s="119"/>
      <c r="J1630" s="119">
        <f t="shared" si="26"/>
        <v>44592</v>
      </c>
      <c r="K163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30" s="118" t="s">
        <v>321</v>
      </c>
      <c r="M1630" s="118" t="s">
        <v>1122</v>
      </c>
      <c r="N1630" s="118" t="s">
        <v>4</v>
      </c>
      <c r="O1630" s="118"/>
    </row>
    <row r="1631" spans="2:15" x14ac:dyDescent="0.25">
      <c r="B1631" s="118" t="s">
        <v>73</v>
      </c>
      <c r="C1631" s="118" t="s">
        <v>737</v>
      </c>
      <c r="D1631" s="119">
        <v>44625</v>
      </c>
      <c r="E1631" s="118" t="s">
        <v>338</v>
      </c>
      <c r="F1631" s="123">
        <v>351.62</v>
      </c>
      <c r="G1631" s="123">
        <v>107.52905198776759</v>
      </c>
      <c r="H1631" s="118" t="s">
        <v>339</v>
      </c>
      <c r="I1631" s="119"/>
      <c r="J1631" s="119">
        <f t="shared" si="26"/>
        <v>44592</v>
      </c>
      <c r="K163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31" s="118" t="s">
        <v>321</v>
      </c>
      <c r="M1631" s="118" t="s">
        <v>1122</v>
      </c>
      <c r="N1631" s="118" t="s">
        <v>4</v>
      </c>
      <c r="O1631" s="118"/>
    </row>
    <row r="1632" spans="2:15" x14ac:dyDescent="0.25">
      <c r="B1632" s="118" t="s">
        <v>73</v>
      </c>
      <c r="C1632" s="118" t="s">
        <v>1099</v>
      </c>
      <c r="D1632" s="119">
        <v>44625</v>
      </c>
      <c r="E1632" s="118" t="s">
        <v>338</v>
      </c>
      <c r="F1632" s="123">
        <v>1942.9580000000001</v>
      </c>
      <c r="G1632" s="123">
        <v>594.17675840978598</v>
      </c>
      <c r="H1632" s="118" t="s">
        <v>339</v>
      </c>
      <c r="I1632" s="119"/>
      <c r="J1632" s="119">
        <f t="shared" si="26"/>
        <v>44592</v>
      </c>
      <c r="K163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32" s="118" t="s">
        <v>321</v>
      </c>
      <c r="M1632" s="118" t="s">
        <v>1122</v>
      </c>
      <c r="N1632" s="118" t="s">
        <v>4</v>
      </c>
      <c r="O1632" s="118"/>
    </row>
    <row r="1633" spans="2:15" x14ac:dyDescent="0.25">
      <c r="B1633" s="118" t="s">
        <v>73</v>
      </c>
      <c r="C1633" s="118" t="s">
        <v>773</v>
      </c>
      <c r="D1633" s="119">
        <v>44625</v>
      </c>
      <c r="E1633" s="118" t="s">
        <v>338</v>
      </c>
      <c r="F1633" s="123">
        <v>5436.5770000000002</v>
      </c>
      <c r="G1633" s="123">
        <v>1662.5617737003058</v>
      </c>
      <c r="H1633" s="118" t="s">
        <v>339</v>
      </c>
      <c r="I1633" s="119"/>
      <c r="J1633" s="119">
        <f t="shared" si="26"/>
        <v>44592</v>
      </c>
      <c r="K163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33" s="118" t="s">
        <v>321</v>
      </c>
      <c r="M1633" s="118" t="s">
        <v>1122</v>
      </c>
      <c r="N1633" s="118" t="s">
        <v>4</v>
      </c>
      <c r="O1633" s="118"/>
    </row>
    <row r="1634" spans="2:15" x14ac:dyDescent="0.25">
      <c r="B1634" s="118" t="s">
        <v>73</v>
      </c>
      <c r="C1634" s="118" t="s">
        <v>479</v>
      </c>
      <c r="D1634" s="119">
        <v>44625</v>
      </c>
      <c r="E1634" s="118" t="s">
        <v>338</v>
      </c>
      <c r="F1634" s="123">
        <v>1000</v>
      </c>
      <c r="G1634" s="123">
        <v>305.81039755351679</v>
      </c>
      <c r="H1634" s="118" t="s">
        <v>339</v>
      </c>
      <c r="I1634" s="119"/>
      <c r="J1634" s="119">
        <f t="shared" si="26"/>
        <v>44592</v>
      </c>
      <c r="K163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34" s="118" t="s">
        <v>321</v>
      </c>
      <c r="M1634" s="118" t="s">
        <v>1122</v>
      </c>
      <c r="N1634" s="118" t="s">
        <v>4</v>
      </c>
      <c r="O1634" s="118"/>
    </row>
    <row r="1635" spans="2:15" x14ac:dyDescent="0.25">
      <c r="B1635" s="118" t="s">
        <v>73</v>
      </c>
      <c r="C1635" s="118" t="s">
        <v>1060</v>
      </c>
      <c r="D1635" s="119">
        <v>44625</v>
      </c>
      <c r="E1635" s="118" t="s">
        <v>338</v>
      </c>
      <c r="F1635" s="123">
        <v>920</v>
      </c>
      <c r="G1635" s="123">
        <v>281.34556574923545</v>
      </c>
      <c r="H1635" s="118" t="s">
        <v>339</v>
      </c>
      <c r="I1635" s="119"/>
      <c r="J1635" s="119">
        <f t="shared" si="26"/>
        <v>44592</v>
      </c>
      <c r="K163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35" s="118" t="s">
        <v>321</v>
      </c>
      <c r="M1635" s="118" t="s">
        <v>1122</v>
      </c>
      <c r="N1635" s="118" t="s">
        <v>4</v>
      </c>
      <c r="O1635" s="118"/>
    </row>
    <row r="1636" spans="2:15" x14ac:dyDescent="0.25">
      <c r="B1636" s="118" t="s">
        <v>73</v>
      </c>
      <c r="C1636" s="118" t="s">
        <v>529</v>
      </c>
      <c r="D1636" s="119">
        <v>44625</v>
      </c>
      <c r="E1636" s="118" t="s">
        <v>338</v>
      </c>
      <c r="F1636" s="123">
        <v>1340.123</v>
      </c>
      <c r="G1636" s="123">
        <v>409.82354740061163</v>
      </c>
      <c r="H1636" s="118" t="s">
        <v>339</v>
      </c>
      <c r="I1636" s="119"/>
      <c r="J1636" s="119">
        <f t="shared" si="26"/>
        <v>44592</v>
      </c>
      <c r="K163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36" s="118" t="s">
        <v>321</v>
      </c>
      <c r="M1636" s="118" t="s">
        <v>1122</v>
      </c>
      <c r="N1636" s="118" t="s">
        <v>4</v>
      </c>
      <c r="O1636" s="118"/>
    </row>
    <row r="1637" spans="2:15" x14ac:dyDescent="0.25">
      <c r="B1637" s="118" t="s">
        <v>73</v>
      </c>
      <c r="C1637" s="118" t="s">
        <v>668</v>
      </c>
      <c r="D1637" s="119">
        <v>44625</v>
      </c>
      <c r="E1637" s="118" t="s">
        <v>338</v>
      </c>
      <c r="F1637" s="123">
        <v>6325.3609999999999</v>
      </c>
      <c r="G1637" s="123">
        <v>1934.3611620795107</v>
      </c>
      <c r="H1637" s="118" t="s">
        <v>339</v>
      </c>
      <c r="I1637" s="119"/>
      <c r="J1637" s="119">
        <f t="shared" si="26"/>
        <v>44592</v>
      </c>
      <c r="K163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37" s="118" t="s">
        <v>321</v>
      </c>
      <c r="M1637" s="118" t="s">
        <v>1122</v>
      </c>
      <c r="N1637" s="118" t="s">
        <v>4</v>
      </c>
      <c r="O1637" s="118"/>
    </row>
    <row r="1638" spans="2:15" x14ac:dyDescent="0.25">
      <c r="B1638" s="118" t="s">
        <v>73</v>
      </c>
      <c r="C1638" s="118" t="s">
        <v>533</v>
      </c>
      <c r="D1638" s="119">
        <v>44625</v>
      </c>
      <c r="E1638" s="118" t="s">
        <v>338</v>
      </c>
      <c r="F1638" s="123">
        <v>7638</v>
      </c>
      <c r="G1638" s="123">
        <v>2335.7798165137615</v>
      </c>
      <c r="H1638" s="118" t="s">
        <v>339</v>
      </c>
      <c r="I1638" s="119"/>
      <c r="J1638" s="119">
        <f t="shared" si="26"/>
        <v>44592</v>
      </c>
      <c r="K163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38" s="118" t="s">
        <v>321</v>
      </c>
      <c r="M1638" s="118" t="s">
        <v>1122</v>
      </c>
      <c r="N1638" s="118" t="s">
        <v>4</v>
      </c>
      <c r="O1638" s="118"/>
    </row>
    <row r="1639" spans="2:15" x14ac:dyDescent="0.25">
      <c r="B1639" s="118" t="s">
        <v>73</v>
      </c>
      <c r="C1639" s="118" t="s">
        <v>626</v>
      </c>
      <c r="D1639" s="119">
        <v>44625</v>
      </c>
      <c r="E1639" s="118" t="s">
        <v>338</v>
      </c>
      <c r="F1639" s="123">
        <v>1452.932</v>
      </c>
      <c r="G1639" s="123">
        <v>444.32171253822628</v>
      </c>
      <c r="H1639" s="118" t="s">
        <v>339</v>
      </c>
      <c r="I1639" s="119"/>
      <c r="J1639" s="119">
        <f t="shared" si="26"/>
        <v>44592</v>
      </c>
      <c r="K163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39" s="118" t="s">
        <v>321</v>
      </c>
      <c r="M1639" s="118" t="s">
        <v>1122</v>
      </c>
      <c r="N1639" s="118" t="s">
        <v>4</v>
      </c>
      <c r="O1639" s="118"/>
    </row>
    <row r="1640" spans="2:15" x14ac:dyDescent="0.25">
      <c r="B1640" s="118" t="s">
        <v>73</v>
      </c>
      <c r="C1640" s="118" t="s">
        <v>606</v>
      </c>
      <c r="D1640" s="119">
        <v>44625</v>
      </c>
      <c r="E1640" s="118" t="s">
        <v>338</v>
      </c>
      <c r="F1640" s="123">
        <v>1383.703</v>
      </c>
      <c r="G1640" s="123">
        <v>423.15076452599385</v>
      </c>
      <c r="H1640" s="118" t="s">
        <v>339</v>
      </c>
      <c r="I1640" s="119"/>
      <c r="J1640" s="119">
        <f t="shared" si="26"/>
        <v>44592</v>
      </c>
      <c r="K164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40" s="118" t="s">
        <v>321</v>
      </c>
      <c r="M1640" s="118" t="s">
        <v>1122</v>
      </c>
      <c r="N1640" s="118" t="s">
        <v>4</v>
      </c>
      <c r="O1640" s="118"/>
    </row>
    <row r="1641" spans="2:15" x14ac:dyDescent="0.25">
      <c r="B1641" s="118" t="s">
        <v>73</v>
      </c>
      <c r="C1641" s="118" t="s">
        <v>637</v>
      </c>
      <c r="D1641" s="119">
        <v>44625</v>
      </c>
      <c r="E1641" s="118" t="s">
        <v>338</v>
      </c>
      <c r="F1641" s="123">
        <v>2500</v>
      </c>
      <c r="G1641" s="123">
        <v>764.52599388379201</v>
      </c>
      <c r="H1641" s="118" t="s">
        <v>339</v>
      </c>
      <c r="I1641" s="119"/>
      <c r="J1641" s="119">
        <f t="shared" si="26"/>
        <v>44592</v>
      </c>
      <c r="K164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41" s="118" t="s">
        <v>321</v>
      </c>
      <c r="M1641" s="118" t="s">
        <v>1122</v>
      </c>
      <c r="N1641" s="118" t="s">
        <v>4</v>
      </c>
      <c r="O1641" s="118"/>
    </row>
    <row r="1642" spans="2:15" x14ac:dyDescent="0.25">
      <c r="B1642" s="118" t="s">
        <v>73</v>
      </c>
      <c r="C1642" s="118" t="s">
        <v>463</v>
      </c>
      <c r="D1642" s="119">
        <v>44625</v>
      </c>
      <c r="E1642" s="118" t="s">
        <v>338</v>
      </c>
      <c r="F1642" s="123">
        <v>2000</v>
      </c>
      <c r="G1642" s="123">
        <v>611.62079510703359</v>
      </c>
      <c r="H1642" s="118" t="s">
        <v>339</v>
      </c>
      <c r="I1642" s="119"/>
      <c r="J1642" s="119">
        <f t="shared" si="26"/>
        <v>44592</v>
      </c>
      <c r="K164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42" s="118" t="s">
        <v>321</v>
      </c>
      <c r="M1642" s="118" t="s">
        <v>1122</v>
      </c>
      <c r="N1642" s="118" t="s">
        <v>4</v>
      </c>
      <c r="O1642" s="118"/>
    </row>
    <row r="1643" spans="2:15" x14ac:dyDescent="0.25">
      <c r="B1643" s="118" t="s">
        <v>73</v>
      </c>
      <c r="C1643" s="118" t="s">
        <v>624</v>
      </c>
      <c r="D1643" s="119">
        <v>44625</v>
      </c>
      <c r="E1643" s="118" t="s">
        <v>338</v>
      </c>
      <c r="F1643" s="123">
        <v>7688.3559999999998</v>
      </c>
      <c r="G1643" s="123">
        <v>2351.1792048929665</v>
      </c>
      <c r="H1643" s="118" t="s">
        <v>339</v>
      </c>
      <c r="I1643" s="119"/>
      <c r="J1643" s="119">
        <f t="shared" si="26"/>
        <v>44592</v>
      </c>
      <c r="K164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43" s="118" t="s">
        <v>321</v>
      </c>
      <c r="M1643" s="118" t="s">
        <v>1122</v>
      </c>
      <c r="N1643" s="118" t="s">
        <v>4</v>
      </c>
      <c r="O1643" s="118"/>
    </row>
    <row r="1644" spans="2:15" x14ac:dyDescent="0.25">
      <c r="B1644" s="118" t="s">
        <v>73</v>
      </c>
      <c r="C1644" s="118" t="s">
        <v>1061</v>
      </c>
      <c r="D1644" s="119">
        <v>44625</v>
      </c>
      <c r="E1644" s="118" t="s">
        <v>338</v>
      </c>
      <c r="F1644" s="123">
        <v>1786.1679999999999</v>
      </c>
      <c r="G1644" s="123">
        <v>546.22874617737</v>
      </c>
      <c r="H1644" s="118" t="s">
        <v>339</v>
      </c>
      <c r="I1644" s="119"/>
      <c r="J1644" s="119">
        <f t="shared" si="26"/>
        <v>44592</v>
      </c>
      <c r="K164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44" s="118" t="s">
        <v>321</v>
      </c>
      <c r="M1644" s="118" t="s">
        <v>1122</v>
      </c>
      <c r="N1644" s="118" t="s">
        <v>4</v>
      </c>
      <c r="O1644" s="118"/>
    </row>
    <row r="1645" spans="2:15" x14ac:dyDescent="0.25">
      <c r="B1645" s="118" t="s">
        <v>73</v>
      </c>
      <c r="C1645" s="118" t="s">
        <v>1051</v>
      </c>
      <c r="D1645" s="119">
        <v>44625</v>
      </c>
      <c r="E1645" s="118" t="s">
        <v>338</v>
      </c>
      <c r="F1645" s="123">
        <v>1768.7070000000001</v>
      </c>
      <c r="G1645" s="123">
        <v>540.8889908256881</v>
      </c>
      <c r="H1645" s="118" t="s">
        <v>339</v>
      </c>
      <c r="I1645" s="119"/>
      <c r="J1645" s="119">
        <f t="shared" si="26"/>
        <v>44592</v>
      </c>
      <c r="K164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45" s="118" t="s">
        <v>321</v>
      </c>
      <c r="M1645" s="118" t="s">
        <v>1122</v>
      </c>
      <c r="N1645" s="118" t="s">
        <v>4</v>
      </c>
      <c r="O1645" s="118"/>
    </row>
    <row r="1646" spans="2:15" x14ac:dyDescent="0.25">
      <c r="B1646" s="118" t="s">
        <v>73</v>
      </c>
      <c r="C1646" s="118" t="s">
        <v>947</v>
      </c>
      <c r="D1646" s="119">
        <v>44626</v>
      </c>
      <c r="E1646" s="118" t="s">
        <v>338</v>
      </c>
      <c r="F1646" s="123">
        <v>1548</v>
      </c>
      <c r="G1646" s="123">
        <v>473.39449541284404</v>
      </c>
      <c r="H1646" s="118" t="s">
        <v>339</v>
      </c>
      <c r="I1646" s="119"/>
      <c r="J1646" s="119">
        <f t="shared" si="26"/>
        <v>44592</v>
      </c>
      <c r="K164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46" s="118" t="s">
        <v>321</v>
      </c>
      <c r="M1646" s="118" t="s">
        <v>1122</v>
      </c>
      <c r="N1646" s="118" t="s">
        <v>4</v>
      </c>
      <c r="O1646" s="118"/>
    </row>
    <row r="1647" spans="2:15" x14ac:dyDescent="0.25">
      <c r="B1647" s="118" t="s">
        <v>73</v>
      </c>
      <c r="C1647" s="118" t="s">
        <v>808</v>
      </c>
      <c r="D1647" s="119">
        <v>44626</v>
      </c>
      <c r="E1647" s="118" t="s">
        <v>338</v>
      </c>
      <c r="F1647" s="123">
        <v>1500</v>
      </c>
      <c r="G1647" s="123">
        <v>458.71559633027522</v>
      </c>
      <c r="H1647" s="118" t="s">
        <v>339</v>
      </c>
      <c r="I1647" s="119"/>
      <c r="J1647" s="119">
        <f t="shared" si="26"/>
        <v>44592</v>
      </c>
      <c r="K164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47" s="118" t="s">
        <v>321</v>
      </c>
      <c r="M1647" s="118" t="s">
        <v>1122</v>
      </c>
      <c r="N1647" s="118" t="s">
        <v>4</v>
      </c>
      <c r="O1647" s="118"/>
    </row>
    <row r="1648" spans="2:15" x14ac:dyDescent="0.25">
      <c r="B1648" s="118" t="s">
        <v>73</v>
      </c>
      <c r="C1648" s="118" t="s">
        <v>435</v>
      </c>
      <c r="D1648" s="119">
        <v>44626</v>
      </c>
      <c r="E1648" s="118" t="s">
        <v>338</v>
      </c>
      <c r="F1648" s="123">
        <v>5000</v>
      </c>
      <c r="G1648" s="123">
        <v>1529.051987767584</v>
      </c>
      <c r="H1648" s="118" t="s">
        <v>339</v>
      </c>
      <c r="I1648" s="119"/>
      <c r="J1648" s="119">
        <f t="shared" si="26"/>
        <v>44592</v>
      </c>
      <c r="K164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48" s="118" t="s">
        <v>321</v>
      </c>
      <c r="M1648" s="118" t="s">
        <v>1122</v>
      </c>
      <c r="N1648" s="118" t="s">
        <v>4</v>
      </c>
      <c r="O1648" s="118"/>
    </row>
    <row r="1649" spans="2:15" x14ac:dyDescent="0.25">
      <c r="B1649" s="118" t="s">
        <v>73</v>
      </c>
      <c r="C1649" s="118" t="s">
        <v>598</v>
      </c>
      <c r="D1649" s="119">
        <v>44626</v>
      </c>
      <c r="E1649" s="118" t="s">
        <v>338</v>
      </c>
      <c r="F1649" s="123">
        <v>1181.6959999999999</v>
      </c>
      <c r="G1649" s="123">
        <v>361.37492354740056</v>
      </c>
      <c r="H1649" s="118" t="s">
        <v>339</v>
      </c>
      <c r="I1649" s="119"/>
      <c r="J1649" s="119">
        <f t="shared" si="26"/>
        <v>44592</v>
      </c>
      <c r="K164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49" s="118" t="s">
        <v>321</v>
      </c>
      <c r="M1649" s="118" t="s">
        <v>1122</v>
      </c>
      <c r="N1649" s="118" t="s">
        <v>4</v>
      </c>
      <c r="O1649" s="118"/>
    </row>
    <row r="1650" spans="2:15" x14ac:dyDescent="0.25">
      <c r="B1650" s="118" t="s">
        <v>73</v>
      </c>
      <c r="C1650" s="118" t="s">
        <v>558</v>
      </c>
      <c r="D1650" s="119">
        <v>44626</v>
      </c>
      <c r="E1650" s="118" t="s">
        <v>338</v>
      </c>
      <c r="F1650" s="123">
        <v>1210.8</v>
      </c>
      <c r="G1650" s="123">
        <v>370.27522935779814</v>
      </c>
      <c r="H1650" s="118" t="s">
        <v>339</v>
      </c>
      <c r="I1650" s="119"/>
      <c r="J1650" s="119">
        <f t="shared" si="26"/>
        <v>44592</v>
      </c>
      <c r="K165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50" s="118" t="s">
        <v>321</v>
      </c>
      <c r="M1650" s="118" t="s">
        <v>1122</v>
      </c>
      <c r="N1650" s="118" t="s">
        <v>4</v>
      </c>
      <c r="O1650" s="118"/>
    </row>
    <row r="1651" spans="2:15" x14ac:dyDescent="0.25">
      <c r="B1651" s="118" t="s">
        <v>73</v>
      </c>
      <c r="C1651" s="118" t="s">
        <v>655</v>
      </c>
      <c r="D1651" s="119">
        <v>44626</v>
      </c>
      <c r="E1651" s="118" t="s">
        <v>338</v>
      </c>
      <c r="F1651" s="123">
        <v>1444.5160000000001</v>
      </c>
      <c r="G1651" s="123">
        <v>441.74801223241593</v>
      </c>
      <c r="H1651" s="118" t="s">
        <v>339</v>
      </c>
      <c r="I1651" s="119"/>
      <c r="J1651" s="119">
        <f t="shared" si="26"/>
        <v>44592</v>
      </c>
      <c r="K165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1651" s="118" t="s">
        <v>321</v>
      </c>
      <c r="M1651" s="118" t="s">
        <v>1122</v>
      </c>
      <c r="N1651" s="118" t="s">
        <v>4</v>
      </c>
      <c r="O1651" s="118"/>
    </row>
    <row r="1652" spans="2:15" x14ac:dyDescent="0.25">
      <c r="B1652" s="118" t="s">
        <v>73</v>
      </c>
      <c r="C1652" s="118" t="s">
        <v>958</v>
      </c>
      <c r="D1652" s="119">
        <v>44627</v>
      </c>
      <c r="E1652" s="118" t="s">
        <v>338</v>
      </c>
      <c r="F1652" s="123">
        <v>2375.6439999999998</v>
      </c>
      <c r="G1652" s="123">
        <v>726.49663608562685</v>
      </c>
      <c r="H1652" s="118" t="s">
        <v>339</v>
      </c>
      <c r="I1652" s="119"/>
      <c r="J1652" s="119">
        <f t="shared" si="26"/>
        <v>44592</v>
      </c>
      <c r="K165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52" s="118" t="s">
        <v>321</v>
      </c>
      <c r="M1652" s="118" t="s">
        <v>1122</v>
      </c>
      <c r="N1652" s="118" t="s">
        <v>4</v>
      </c>
      <c r="O1652" s="118"/>
    </row>
    <row r="1653" spans="2:15" x14ac:dyDescent="0.25">
      <c r="B1653" s="118" t="s">
        <v>73</v>
      </c>
      <c r="C1653" s="118" t="s">
        <v>809</v>
      </c>
      <c r="D1653" s="119">
        <v>44627</v>
      </c>
      <c r="E1653" s="118" t="s">
        <v>338</v>
      </c>
      <c r="F1653" s="123">
        <v>1930</v>
      </c>
      <c r="G1653" s="123">
        <v>590.21406727828742</v>
      </c>
      <c r="H1653" s="118" t="s">
        <v>339</v>
      </c>
      <c r="I1653" s="119"/>
      <c r="J1653" s="119">
        <f t="shared" si="26"/>
        <v>44592</v>
      </c>
      <c r="K165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53" s="118" t="s">
        <v>321</v>
      </c>
      <c r="M1653" s="118" t="s">
        <v>1122</v>
      </c>
      <c r="N1653" s="118" t="s">
        <v>4</v>
      </c>
      <c r="O1653" s="118"/>
    </row>
    <row r="1654" spans="2:15" x14ac:dyDescent="0.25">
      <c r="B1654" s="118" t="s">
        <v>73</v>
      </c>
      <c r="C1654" s="118" t="s">
        <v>814</v>
      </c>
      <c r="D1654" s="119">
        <v>44627</v>
      </c>
      <c r="E1654" s="118" t="s">
        <v>338</v>
      </c>
      <c r="F1654" s="123">
        <v>5000</v>
      </c>
      <c r="G1654" s="123">
        <v>1529.051987767584</v>
      </c>
      <c r="H1654" s="118" t="s">
        <v>339</v>
      </c>
      <c r="I1654" s="119"/>
      <c r="J1654" s="119">
        <f t="shared" si="26"/>
        <v>44592</v>
      </c>
      <c r="K165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54" s="118" t="s">
        <v>321</v>
      </c>
      <c r="M1654" s="118" t="s">
        <v>1122</v>
      </c>
      <c r="N1654" s="118" t="s">
        <v>4</v>
      </c>
      <c r="O1654" s="118"/>
    </row>
    <row r="1655" spans="2:15" x14ac:dyDescent="0.25">
      <c r="B1655" s="118" t="s">
        <v>73</v>
      </c>
      <c r="C1655" s="118" t="s">
        <v>758</v>
      </c>
      <c r="D1655" s="119">
        <v>44627</v>
      </c>
      <c r="E1655" s="118" t="s">
        <v>338</v>
      </c>
      <c r="F1655" s="123">
        <v>2751.0189999999998</v>
      </c>
      <c r="G1655" s="123">
        <v>841.29021406727827</v>
      </c>
      <c r="H1655" s="118" t="s">
        <v>339</v>
      </c>
      <c r="I1655" s="119"/>
      <c r="J1655" s="119">
        <f t="shared" si="26"/>
        <v>44592</v>
      </c>
      <c r="K165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55" s="118" t="s">
        <v>321</v>
      </c>
      <c r="M1655" s="118" t="s">
        <v>1122</v>
      </c>
      <c r="N1655" s="118" t="s">
        <v>4</v>
      </c>
      <c r="O1655" s="118"/>
    </row>
    <row r="1656" spans="2:15" x14ac:dyDescent="0.25">
      <c r="B1656" s="118" t="s">
        <v>73</v>
      </c>
      <c r="C1656" s="118" t="s">
        <v>753</v>
      </c>
      <c r="D1656" s="119">
        <v>44627</v>
      </c>
      <c r="E1656" s="118" t="s">
        <v>338</v>
      </c>
      <c r="F1656" s="123">
        <v>6218</v>
      </c>
      <c r="G1656" s="123">
        <v>1901.5290519877676</v>
      </c>
      <c r="H1656" s="118" t="s">
        <v>339</v>
      </c>
      <c r="I1656" s="119"/>
      <c r="J1656" s="119">
        <f t="shared" si="26"/>
        <v>44592</v>
      </c>
      <c r="K165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56" s="118" t="s">
        <v>321</v>
      </c>
      <c r="M1656" s="118" t="s">
        <v>1122</v>
      </c>
      <c r="N1656" s="118" t="s">
        <v>4</v>
      </c>
      <c r="O1656" s="118"/>
    </row>
    <row r="1657" spans="2:15" x14ac:dyDescent="0.25">
      <c r="B1657" s="118" t="s">
        <v>73</v>
      </c>
      <c r="C1657" s="118" t="s">
        <v>771</v>
      </c>
      <c r="D1657" s="119">
        <v>44627</v>
      </c>
      <c r="E1657" s="118" t="s">
        <v>338</v>
      </c>
      <c r="F1657" s="123">
        <v>1278</v>
      </c>
      <c r="G1657" s="123">
        <v>390.82568807339447</v>
      </c>
      <c r="H1657" s="118" t="s">
        <v>339</v>
      </c>
      <c r="I1657" s="119"/>
      <c r="J1657" s="119">
        <f t="shared" si="26"/>
        <v>44592</v>
      </c>
      <c r="K165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57" s="118" t="s">
        <v>321</v>
      </c>
      <c r="M1657" s="118" t="s">
        <v>1122</v>
      </c>
      <c r="N1657" s="118" t="s">
        <v>4</v>
      </c>
      <c r="O1657" s="118"/>
    </row>
    <row r="1658" spans="2:15" x14ac:dyDescent="0.25">
      <c r="B1658" s="118" t="s">
        <v>73</v>
      </c>
      <c r="C1658" s="118" t="s">
        <v>1048</v>
      </c>
      <c r="D1658" s="119">
        <v>44627</v>
      </c>
      <c r="E1658" s="118" t="s">
        <v>338</v>
      </c>
      <c r="F1658" s="123">
        <v>3909.9940000000001</v>
      </c>
      <c r="G1658" s="123">
        <v>1195.7168195718655</v>
      </c>
      <c r="H1658" s="118" t="s">
        <v>339</v>
      </c>
      <c r="I1658" s="119"/>
      <c r="J1658" s="119">
        <f t="shared" si="26"/>
        <v>44592</v>
      </c>
      <c r="K165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58" s="118" t="s">
        <v>321</v>
      </c>
      <c r="M1658" s="118" t="s">
        <v>1122</v>
      </c>
      <c r="N1658" s="118" t="s">
        <v>4</v>
      </c>
      <c r="O1658" s="118"/>
    </row>
    <row r="1659" spans="2:15" x14ac:dyDescent="0.25">
      <c r="B1659" s="118" t="s">
        <v>73</v>
      </c>
      <c r="C1659" s="118" t="s">
        <v>1100</v>
      </c>
      <c r="D1659" s="119">
        <v>44627</v>
      </c>
      <c r="E1659" s="118" t="s">
        <v>338</v>
      </c>
      <c r="F1659" s="123">
        <v>1300</v>
      </c>
      <c r="G1659" s="123">
        <v>397.55351681957188</v>
      </c>
      <c r="H1659" s="118" t="s">
        <v>339</v>
      </c>
      <c r="I1659" s="119"/>
      <c r="J1659" s="119">
        <f t="shared" si="26"/>
        <v>44592</v>
      </c>
      <c r="K165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59" s="118" t="s">
        <v>321</v>
      </c>
      <c r="M1659" s="118" t="s">
        <v>1122</v>
      </c>
      <c r="N1659" s="118" t="s">
        <v>4</v>
      </c>
      <c r="O1659" s="118"/>
    </row>
    <row r="1660" spans="2:15" x14ac:dyDescent="0.25">
      <c r="B1660" s="118" t="s">
        <v>73</v>
      </c>
      <c r="C1660" s="118" t="s">
        <v>547</v>
      </c>
      <c r="D1660" s="119">
        <v>44627</v>
      </c>
      <c r="E1660" s="118" t="s">
        <v>338</v>
      </c>
      <c r="F1660" s="123">
        <v>600.43100000000004</v>
      </c>
      <c r="G1660" s="123">
        <v>183.61804281345567</v>
      </c>
      <c r="H1660" s="118" t="s">
        <v>339</v>
      </c>
      <c r="I1660" s="119"/>
      <c r="J1660" s="119">
        <f t="shared" si="26"/>
        <v>44592</v>
      </c>
      <c r="K166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60" s="118" t="s">
        <v>321</v>
      </c>
      <c r="M1660" s="118" t="s">
        <v>1122</v>
      </c>
      <c r="N1660" s="118" t="s">
        <v>4</v>
      </c>
      <c r="O1660" s="118"/>
    </row>
    <row r="1661" spans="2:15" x14ac:dyDescent="0.25">
      <c r="B1661" s="118" t="s">
        <v>73</v>
      </c>
      <c r="C1661" s="118" t="s">
        <v>1051</v>
      </c>
      <c r="D1661" s="119">
        <v>44627</v>
      </c>
      <c r="E1661" s="118" t="s">
        <v>338</v>
      </c>
      <c r="F1661" s="123">
        <v>1354.2650000000001</v>
      </c>
      <c r="G1661" s="123">
        <v>414.14831804281346</v>
      </c>
      <c r="H1661" s="118" t="s">
        <v>339</v>
      </c>
      <c r="I1661" s="119"/>
      <c r="J1661" s="119">
        <f t="shared" si="26"/>
        <v>44592</v>
      </c>
      <c r="K166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61" s="118" t="s">
        <v>321</v>
      </c>
      <c r="M1661" s="118" t="s">
        <v>1122</v>
      </c>
      <c r="N1661" s="118" t="s">
        <v>4</v>
      </c>
      <c r="O1661" s="118"/>
    </row>
    <row r="1662" spans="2:15" x14ac:dyDescent="0.25">
      <c r="B1662" s="118" t="s">
        <v>73</v>
      </c>
      <c r="C1662" s="118" t="s">
        <v>872</v>
      </c>
      <c r="D1662" s="119">
        <v>44628</v>
      </c>
      <c r="E1662" s="118" t="s">
        <v>338</v>
      </c>
      <c r="F1662" s="123">
        <v>8199.393</v>
      </c>
      <c r="G1662" s="123">
        <v>2507.4596330275231</v>
      </c>
      <c r="H1662" s="118" t="s">
        <v>339</v>
      </c>
      <c r="I1662" s="119"/>
      <c r="J1662" s="119">
        <f t="shared" si="26"/>
        <v>44592</v>
      </c>
      <c r="K166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62" s="118" t="s">
        <v>321</v>
      </c>
      <c r="M1662" s="118" t="s">
        <v>1122</v>
      </c>
      <c r="N1662" s="118" t="s">
        <v>4</v>
      </c>
      <c r="O1662" s="118"/>
    </row>
    <row r="1663" spans="2:15" x14ac:dyDescent="0.25">
      <c r="B1663" s="118" t="s">
        <v>73</v>
      </c>
      <c r="C1663" s="118" t="s">
        <v>962</v>
      </c>
      <c r="D1663" s="119">
        <v>44628</v>
      </c>
      <c r="E1663" s="118" t="s">
        <v>338</v>
      </c>
      <c r="F1663" s="123">
        <v>2187.5880000000002</v>
      </c>
      <c r="G1663" s="123">
        <v>668.98715596330283</v>
      </c>
      <c r="H1663" s="118" t="s">
        <v>339</v>
      </c>
      <c r="I1663" s="119"/>
      <c r="J1663" s="119">
        <f t="shared" si="26"/>
        <v>44592</v>
      </c>
      <c r="K166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63" s="118" t="s">
        <v>321</v>
      </c>
      <c r="M1663" s="118" t="s">
        <v>1122</v>
      </c>
      <c r="N1663" s="118" t="s">
        <v>4</v>
      </c>
      <c r="O1663" s="118"/>
    </row>
    <row r="1664" spans="2:15" x14ac:dyDescent="0.25">
      <c r="B1664" s="118" t="s">
        <v>73</v>
      </c>
      <c r="C1664" s="118" t="s">
        <v>1097</v>
      </c>
      <c r="D1664" s="119">
        <v>44628</v>
      </c>
      <c r="E1664" s="118" t="s">
        <v>338</v>
      </c>
      <c r="F1664" s="123">
        <v>2311.3670000000002</v>
      </c>
      <c r="G1664" s="123">
        <v>706.84006116207956</v>
      </c>
      <c r="H1664" s="118" t="s">
        <v>339</v>
      </c>
      <c r="I1664" s="119"/>
      <c r="J1664" s="119">
        <f t="shared" si="26"/>
        <v>44592</v>
      </c>
      <c r="K166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64" s="118" t="s">
        <v>321</v>
      </c>
      <c r="M1664" s="118" t="s">
        <v>1122</v>
      </c>
      <c r="N1664" s="118" t="s">
        <v>4</v>
      </c>
      <c r="O1664" s="118"/>
    </row>
    <row r="1665" spans="2:15" x14ac:dyDescent="0.25">
      <c r="B1665" s="118" t="s">
        <v>73</v>
      </c>
      <c r="C1665" s="118" t="s">
        <v>486</v>
      </c>
      <c r="D1665" s="119">
        <v>44628</v>
      </c>
      <c r="E1665" s="118" t="s">
        <v>338</v>
      </c>
      <c r="F1665" s="123">
        <v>1813.751</v>
      </c>
      <c r="G1665" s="123">
        <v>554.66391437308869</v>
      </c>
      <c r="H1665" s="118" t="s">
        <v>339</v>
      </c>
      <c r="I1665" s="119"/>
      <c r="J1665" s="119">
        <f t="shared" si="26"/>
        <v>44592</v>
      </c>
      <c r="K166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65" s="118" t="s">
        <v>321</v>
      </c>
      <c r="M1665" s="118" t="s">
        <v>1122</v>
      </c>
      <c r="N1665" s="118" t="s">
        <v>4</v>
      </c>
      <c r="O1665" s="118"/>
    </row>
    <row r="1666" spans="2:15" x14ac:dyDescent="0.25">
      <c r="B1666" s="118" t="s">
        <v>73</v>
      </c>
      <c r="C1666" s="118" t="s">
        <v>1096</v>
      </c>
      <c r="D1666" s="119">
        <v>44628</v>
      </c>
      <c r="E1666" s="118" t="s">
        <v>338</v>
      </c>
      <c r="F1666" s="123">
        <v>3378.203</v>
      </c>
      <c r="G1666" s="123">
        <v>1033.0896024464832</v>
      </c>
      <c r="H1666" s="118" t="s">
        <v>339</v>
      </c>
      <c r="I1666" s="119"/>
      <c r="J1666" s="119">
        <f t="shared" si="26"/>
        <v>44592</v>
      </c>
      <c r="K166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66" s="118" t="s">
        <v>321</v>
      </c>
      <c r="M1666" s="118" t="s">
        <v>1122</v>
      </c>
      <c r="N1666" s="118" t="s">
        <v>4</v>
      </c>
      <c r="O1666" s="118"/>
    </row>
    <row r="1667" spans="2:15" x14ac:dyDescent="0.25">
      <c r="B1667" s="118" t="s">
        <v>73</v>
      </c>
      <c r="C1667" s="118" t="s">
        <v>876</v>
      </c>
      <c r="D1667" s="119">
        <v>44629</v>
      </c>
      <c r="E1667" s="118" t="s">
        <v>338</v>
      </c>
      <c r="F1667" s="123">
        <v>2800</v>
      </c>
      <c r="G1667" s="123">
        <v>856.26911314984704</v>
      </c>
      <c r="H1667" s="118" t="s">
        <v>339</v>
      </c>
      <c r="I1667" s="119"/>
      <c r="J1667" s="119">
        <f t="shared" si="26"/>
        <v>44592</v>
      </c>
      <c r="K166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67" s="118" t="s">
        <v>321</v>
      </c>
      <c r="M1667" s="118" t="s">
        <v>1122</v>
      </c>
      <c r="N1667" s="118" t="s">
        <v>4</v>
      </c>
      <c r="O1667" s="118"/>
    </row>
    <row r="1668" spans="2:15" x14ac:dyDescent="0.25">
      <c r="B1668" s="118" t="s">
        <v>73</v>
      </c>
      <c r="C1668" s="118" t="s">
        <v>1054</v>
      </c>
      <c r="D1668" s="119">
        <v>44629</v>
      </c>
      <c r="E1668" s="118" t="s">
        <v>338</v>
      </c>
      <c r="F1668" s="123">
        <v>2724.92</v>
      </c>
      <c r="G1668" s="123">
        <v>833.3088685015291</v>
      </c>
      <c r="H1668" s="118" t="s">
        <v>339</v>
      </c>
      <c r="I1668" s="119"/>
      <c r="J1668" s="119">
        <f t="shared" si="26"/>
        <v>44592</v>
      </c>
      <c r="K166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68" s="118" t="s">
        <v>321</v>
      </c>
      <c r="M1668" s="118" t="s">
        <v>1122</v>
      </c>
      <c r="N1668" s="118" t="s">
        <v>4</v>
      </c>
      <c r="O1668" s="118"/>
    </row>
    <row r="1669" spans="2:15" x14ac:dyDescent="0.25">
      <c r="B1669" s="118" t="s">
        <v>73</v>
      </c>
      <c r="C1669" s="118" t="s">
        <v>386</v>
      </c>
      <c r="D1669" s="119">
        <v>44629</v>
      </c>
      <c r="E1669" s="118" t="s">
        <v>338</v>
      </c>
      <c r="F1669" s="123">
        <v>1908.1210000000001</v>
      </c>
      <c r="G1669" s="123">
        <v>583.52324159021407</v>
      </c>
      <c r="H1669" s="118" t="s">
        <v>339</v>
      </c>
      <c r="I1669" s="119"/>
      <c r="J1669" s="119">
        <f t="shared" si="26"/>
        <v>44592</v>
      </c>
      <c r="K166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69" s="118" t="s">
        <v>321</v>
      </c>
      <c r="M1669" s="118" t="s">
        <v>1122</v>
      </c>
      <c r="N1669" s="118" t="s">
        <v>4</v>
      </c>
      <c r="O1669" s="118"/>
    </row>
    <row r="1670" spans="2:15" x14ac:dyDescent="0.25">
      <c r="B1670" s="118" t="s">
        <v>73</v>
      </c>
      <c r="C1670" s="118" t="s">
        <v>808</v>
      </c>
      <c r="D1670" s="119">
        <v>44629</v>
      </c>
      <c r="E1670" s="118" t="s">
        <v>338</v>
      </c>
      <c r="F1670" s="123">
        <v>1500</v>
      </c>
      <c r="G1670" s="123">
        <v>458.71559633027522</v>
      </c>
      <c r="H1670" s="118" t="s">
        <v>339</v>
      </c>
      <c r="I1670" s="119"/>
      <c r="J1670" s="119">
        <f t="shared" si="26"/>
        <v>44592</v>
      </c>
      <c r="K167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70" s="118" t="s">
        <v>321</v>
      </c>
      <c r="M1670" s="118" t="s">
        <v>1122</v>
      </c>
      <c r="N1670" s="118" t="s">
        <v>4</v>
      </c>
      <c r="O1670" s="118"/>
    </row>
    <row r="1671" spans="2:15" x14ac:dyDescent="0.25">
      <c r="B1671" s="118" t="s">
        <v>73</v>
      </c>
      <c r="C1671" s="118" t="s">
        <v>479</v>
      </c>
      <c r="D1671" s="119">
        <v>44629</v>
      </c>
      <c r="E1671" s="118" t="s">
        <v>338</v>
      </c>
      <c r="F1671" s="123">
        <v>1033</v>
      </c>
      <c r="G1671" s="123">
        <v>315.90214067278288</v>
      </c>
      <c r="H1671" s="118" t="s">
        <v>339</v>
      </c>
      <c r="I1671" s="119"/>
      <c r="J1671" s="119">
        <f t="shared" si="26"/>
        <v>44592</v>
      </c>
      <c r="K167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71" s="118" t="s">
        <v>321</v>
      </c>
      <c r="M1671" s="118" t="s">
        <v>1122</v>
      </c>
      <c r="N1671" s="118" t="s">
        <v>4</v>
      </c>
      <c r="O1671" s="118"/>
    </row>
    <row r="1672" spans="2:15" x14ac:dyDescent="0.25">
      <c r="B1672" s="118" t="s">
        <v>73</v>
      </c>
      <c r="C1672" s="118" t="s">
        <v>1046</v>
      </c>
      <c r="D1672" s="119">
        <v>44629</v>
      </c>
      <c r="E1672" s="118" t="s">
        <v>338</v>
      </c>
      <c r="F1672" s="123">
        <v>3243</v>
      </c>
      <c r="G1672" s="123">
        <v>991.74311926605503</v>
      </c>
      <c r="H1672" s="118" t="s">
        <v>339</v>
      </c>
      <c r="I1672" s="119"/>
      <c r="J1672" s="119">
        <f t="shared" si="26"/>
        <v>44592</v>
      </c>
      <c r="K167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72" s="118" t="s">
        <v>321</v>
      </c>
      <c r="M1672" s="118" t="s">
        <v>1122</v>
      </c>
      <c r="N1672" s="118" t="s">
        <v>4</v>
      </c>
      <c r="O1672" s="118"/>
    </row>
    <row r="1673" spans="2:15" x14ac:dyDescent="0.25">
      <c r="B1673" s="118" t="s">
        <v>73</v>
      </c>
      <c r="C1673" s="118" t="s">
        <v>1101</v>
      </c>
      <c r="D1673" s="119">
        <v>44629</v>
      </c>
      <c r="E1673" s="118" t="s">
        <v>338</v>
      </c>
      <c r="F1673" s="123">
        <v>7411.6480000000001</v>
      </c>
      <c r="G1673" s="123">
        <v>2266.5590214067279</v>
      </c>
      <c r="H1673" s="118" t="s">
        <v>339</v>
      </c>
      <c r="I1673" s="119"/>
      <c r="J1673" s="119">
        <f t="shared" si="26"/>
        <v>44592</v>
      </c>
      <c r="K167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73" s="118" t="s">
        <v>321</v>
      </c>
      <c r="M1673" s="118" t="s">
        <v>1122</v>
      </c>
      <c r="N1673" s="118" t="s">
        <v>4</v>
      </c>
      <c r="O1673" s="118"/>
    </row>
    <row r="1674" spans="2:15" x14ac:dyDescent="0.25">
      <c r="B1674" s="118" t="s">
        <v>73</v>
      </c>
      <c r="C1674" s="118" t="s">
        <v>528</v>
      </c>
      <c r="D1674" s="119">
        <v>44629</v>
      </c>
      <c r="E1674" s="118" t="s">
        <v>338</v>
      </c>
      <c r="F1674" s="123">
        <v>967.50599999999997</v>
      </c>
      <c r="G1674" s="123">
        <v>295.87339449541281</v>
      </c>
      <c r="H1674" s="118" t="s">
        <v>339</v>
      </c>
      <c r="I1674" s="119"/>
      <c r="J1674" s="119">
        <f t="shared" si="26"/>
        <v>44592</v>
      </c>
      <c r="K167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74" s="118" t="s">
        <v>321</v>
      </c>
      <c r="M1674" s="118" t="s">
        <v>1122</v>
      </c>
      <c r="N1674" s="118" t="s">
        <v>4</v>
      </c>
      <c r="O1674" s="118"/>
    </row>
    <row r="1675" spans="2:15" x14ac:dyDescent="0.25">
      <c r="B1675" s="118" t="s">
        <v>73</v>
      </c>
      <c r="C1675" s="118" t="s">
        <v>1053</v>
      </c>
      <c r="D1675" s="119">
        <v>44629</v>
      </c>
      <c r="E1675" s="118" t="s">
        <v>338</v>
      </c>
      <c r="F1675" s="123">
        <v>2500</v>
      </c>
      <c r="G1675" s="123">
        <v>764.52599388379201</v>
      </c>
      <c r="H1675" s="118" t="s">
        <v>339</v>
      </c>
      <c r="I1675" s="119"/>
      <c r="J1675" s="119">
        <f t="shared" si="26"/>
        <v>44592</v>
      </c>
      <c r="K167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75" s="118" t="s">
        <v>321</v>
      </c>
      <c r="M1675" s="118" t="s">
        <v>1122</v>
      </c>
      <c r="N1675" s="118" t="s">
        <v>4</v>
      </c>
      <c r="O1675" s="118"/>
    </row>
    <row r="1676" spans="2:15" x14ac:dyDescent="0.25">
      <c r="B1676" s="118" t="s">
        <v>73</v>
      </c>
      <c r="C1676" s="118" t="s">
        <v>857</v>
      </c>
      <c r="D1676" s="119">
        <v>44630</v>
      </c>
      <c r="E1676" s="118" t="s">
        <v>338</v>
      </c>
      <c r="F1676" s="123">
        <v>3995.0039999999999</v>
      </c>
      <c r="G1676" s="123">
        <v>1221.71376146789</v>
      </c>
      <c r="H1676" s="118" t="s">
        <v>339</v>
      </c>
      <c r="I1676" s="119"/>
      <c r="J1676" s="119">
        <f t="shared" ref="J1676:J1739" si="27">$J$1</f>
        <v>44592</v>
      </c>
      <c r="K167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76" s="118" t="s">
        <v>321</v>
      </c>
      <c r="M1676" s="118" t="s">
        <v>1122</v>
      </c>
      <c r="N1676" s="118" t="s">
        <v>4</v>
      </c>
      <c r="O1676" s="118"/>
    </row>
    <row r="1677" spans="2:15" x14ac:dyDescent="0.25">
      <c r="B1677" s="118" t="s">
        <v>73</v>
      </c>
      <c r="C1677" s="118" t="s">
        <v>844</v>
      </c>
      <c r="D1677" s="119">
        <v>44630</v>
      </c>
      <c r="E1677" s="118" t="s">
        <v>338</v>
      </c>
      <c r="F1677" s="123">
        <v>996</v>
      </c>
      <c r="G1677" s="123">
        <v>304.58715596330273</v>
      </c>
      <c r="H1677" s="118" t="s">
        <v>339</v>
      </c>
      <c r="I1677" s="119"/>
      <c r="J1677" s="119">
        <f t="shared" si="27"/>
        <v>44592</v>
      </c>
      <c r="K167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77" s="118" t="s">
        <v>321</v>
      </c>
      <c r="M1677" s="118" t="s">
        <v>1122</v>
      </c>
      <c r="N1677" s="118" t="s">
        <v>4</v>
      </c>
      <c r="O1677" s="118"/>
    </row>
    <row r="1678" spans="2:15" x14ac:dyDescent="0.25">
      <c r="B1678" s="118" t="s">
        <v>73</v>
      </c>
      <c r="C1678" s="118" t="s">
        <v>844</v>
      </c>
      <c r="D1678" s="119">
        <v>44630</v>
      </c>
      <c r="E1678" s="118" t="s">
        <v>338</v>
      </c>
      <c r="F1678" s="123">
        <v>996</v>
      </c>
      <c r="G1678" s="123">
        <v>304.58715596330273</v>
      </c>
      <c r="H1678" s="118" t="s">
        <v>339</v>
      </c>
      <c r="I1678" s="119"/>
      <c r="J1678" s="119">
        <f t="shared" si="27"/>
        <v>44592</v>
      </c>
      <c r="K167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78" s="118" t="s">
        <v>321</v>
      </c>
      <c r="M1678" s="118" t="s">
        <v>1122</v>
      </c>
      <c r="N1678" s="118" t="s">
        <v>4</v>
      </c>
      <c r="O1678" s="118"/>
    </row>
    <row r="1679" spans="2:15" x14ac:dyDescent="0.25">
      <c r="B1679" s="118" t="s">
        <v>73</v>
      </c>
      <c r="C1679" s="118" t="s">
        <v>879</v>
      </c>
      <c r="D1679" s="119">
        <v>44630</v>
      </c>
      <c r="E1679" s="118" t="s">
        <v>338</v>
      </c>
      <c r="F1679" s="123">
        <v>722.99</v>
      </c>
      <c r="G1679" s="123">
        <v>221.09785932721712</v>
      </c>
      <c r="H1679" s="118" t="s">
        <v>339</v>
      </c>
      <c r="I1679" s="119"/>
      <c r="J1679" s="119">
        <f t="shared" si="27"/>
        <v>44592</v>
      </c>
      <c r="K167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79" s="118" t="s">
        <v>321</v>
      </c>
      <c r="M1679" s="118" t="s">
        <v>1122</v>
      </c>
      <c r="N1679" s="118" t="s">
        <v>4</v>
      </c>
      <c r="O1679" s="118"/>
    </row>
    <row r="1680" spans="2:15" x14ac:dyDescent="0.25">
      <c r="B1680" s="118" t="s">
        <v>73</v>
      </c>
      <c r="C1680" s="118" t="s">
        <v>877</v>
      </c>
      <c r="D1680" s="119">
        <v>44630</v>
      </c>
      <c r="E1680" s="118" t="s">
        <v>338</v>
      </c>
      <c r="F1680" s="123">
        <v>633.67999999999995</v>
      </c>
      <c r="G1680" s="123">
        <v>193.78593272171253</v>
      </c>
      <c r="H1680" s="118" t="s">
        <v>339</v>
      </c>
      <c r="I1680" s="119"/>
      <c r="J1680" s="119">
        <f t="shared" si="27"/>
        <v>44592</v>
      </c>
      <c r="K168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80" s="118" t="s">
        <v>321</v>
      </c>
      <c r="M1680" s="118" t="s">
        <v>1122</v>
      </c>
      <c r="N1680" s="118" t="s">
        <v>4</v>
      </c>
      <c r="O1680" s="118"/>
    </row>
    <row r="1681" spans="2:15" x14ac:dyDescent="0.25">
      <c r="B1681" s="118" t="s">
        <v>73</v>
      </c>
      <c r="C1681" s="118" t="s">
        <v>910</v>
      </c>
      <c r="D1681" s="119">
        <v>44630</v>
      </c>
      <c r="E1681" s="118" t="s">
        <v>338</v>
      </c>
      <c r="F1681" s="123">
        <v>3000</v>
      </c>
      <c r="G1681" s="123">
        <v>917.43119266055044</v>
      </c>
      <c r="H1681" s="118" t="s">
        <v>339</v>
      </c>
      <c r="I1681" s="119"/>
      <c r="J1681" s="119">
        <f t="shared" si="27"/>
        <v>44592</v>
      </c>
      <c r="K168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81" s="118" t="s">
        <v>321</v>
      </c>
      <c r="M1681" s="118" t="s">
        <v>1122</v>
      </c>
      <c r="N1681" s="118" t="s">
        <v>4</v>
      </c>
      <c r="O1681" s="118"/>
    </row>
    <row r="1682" spans="2:15" x14ac:dyDescent="0.25">
      <c r="B1682" s="118" t="s">
        <v>73</v>
      </c>
      <c r="C1682" s="118" t="s">
        <v>1056</v>
      </c>
      <c r="D1682" s="119">
        <v>44630</v>
      </c>
      <c r="E1682" s="118" t="s">
        <v>338</v>
      </c>
      <c r="F1682" s="123">
        <v>1431</v>
      </c>
      <c r="G1682" s="123">
        <v>437.61467889908255</v>
      </c>
      <c r="H1682" s="118" t="s">
        <v>339</v>
      </c>
      <c r="I1682" s="119"/>
      <c r="J1682" s="119">
        <f t="shared" si="27"/>
        <v>44592</v>
      </c>
      <c r="K168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82" s="118" t="s">
        <v>321</v>
      </c>
      <c r="M1682" s="118" t="s">
        <v>1122</v>
      </c>
      <c r="N1682" s="118" t="s">
        <v>4</v>
      </c>
      <c r="O1682" s="118"/>
    </row>
    <row r="1683" spans="2:15" x14ac:dyDescent="0.25">
      <c r="B1683" s="118" t="s">
        <v>73</v>
      </c>
      <c r="C1683" s="118" t="s">
        <v>945</v>
      </c>
      <c r="D1683" s="119">
        <v>44630</v>
      </c>
      <c r="E1683" s="118" t="s">
        <v>338</v>
      </c>
      <c r="F1683" s="123">
        <v>2350</v>
      </c>
      <c r="G1683" s="123">
        <v>718.65443425076455</v>
      </c>
      <c r="H1683" s="118" t="s">
        <v>339</v>
      </c>
      <c r="I1683" s="119"/>
      <c r="J1683" s="119">
        <f t="shared" si="27"/>
        <v>44592</v>
      </c>
      <c r="K168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83" s="118" t="s">
        <v>321</v>
      </c>
      <c r="M1683" s="118" t="s">
        <v>1122</v>
      </c>
      <c r="N1683" s="118" t="s">
        <v>4</v>
      </c>
      <c r="O1683" s="118"/>
    </row>
    <row r="1684" spans="2:15" x14ac:dyDescent="0.25">
      <c r="B1684" s="118" t="s">
        <v>73</v>
      </c>
      <c r="C1684" s="118" t="s">
        <v>946</v>
      </c>
      <c r="D1684" s="119">
        <v>44630</v>
      </c>
      <c r="E1684" s="118" t="s">
        <v>338</v>
      </c>
      <c r="F1684" s="123">
        <v>1300</v>
      </c>
      <c r="G1684" s="123">
        <v>397.55351681957188</v>
      </c>
      <c r="H1684" s="118" t="s">
        <v>339</v>
      </c>
      <c r="I1684" s="119"/>
      <c r="J1684" s="119">
        <f t="shared" si="27"/>
        <v>44592</v>
      </c>
      <c r="K168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84" s="118" t="s">
        <v>321</v>
      </c>
      <c r="M1684" s="118" t="s">
        <v>1122</v>
      </c>
      <c r="N1684" s="118" t="s">
        <v>4</v>
      </c>
      <c r="O1684" s="118"/>
    </row>
    <row r="1685" spans="2:15" x14ac:dyDescent="0.25">
      <c r="B1685" s="118" t="s">
        <v>73</v>
      </c>
      <c r="C1685" s="118" t="s">
        <v>936</v>
      </c>
      <c r="D1685" s="119">
        <v>44630</v>
      </c>
      <c r="E1685" s="118" t="s">
        <v>338</v>
      </c>
      <c r="F1685" s="123">
        <v>3500</v>
      </c>
      <c r="G1685" s="123">
        <v>1070.336391437309</v>
      </c>
      <c r="H1685" s="118" t="s">
        <v>339</v>
      </c>
      <c r="I1685" s="119"/>
      <c r="J1685" s="119">
        <f t="shared" si="27"/>
        <v>44592</v>
      </c>
      <c r="K168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85" s="118" t="s">
        <v>321</v>
      </c>
      <c r="M1685" s="118" t="s">
        <v>1122</v>
      </c>
      <c r="N1685" s="118" t="s">
        <v>4</v>
      </c>
      <c r="O1685" s="118"/>
    </row>
    <row r="1686" spans="2:15" x14ac:dyDescent="0.25">
      <c r="B1686" s="118" t="s">
        <v>73</v>
      </c>
      <c r="C1686" s="118" t="s">
        <v>940</v>
      </c>
      <c r="D1686" s="119">
        <v>44630</v>
      </c>
      <c r="E1686" s="118" t="s">
        <v>338</v>
      </c>
      <c r="F1686" s="123">
        <v>4147.1549999999997</v>
      </c>
      <c r="G1686" s="123">
        <v>1268.2431192660549</v>
      </c>
      <c r="H1686" s="118" t="s">
        <v>339</v>
      </c>
      <c r="I1686" s="119"/>
      <c r="J1686" s="119">
        <f t="shared" si="27"/>
        <v>44592</v>
      </c>
      <c r="K168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86" s="118" t="s">
        <v>321</v>
      </c>
      <c r="M1686" s="118" t="s">
        <v>1122</v>
      </c>
      <c r="N1686" s="118" t="s">
        <v>4</v>
      </c>
      <c r="O1686" s="118"/>
    </row>
    <row r="1687" spans="2:15" x14ac:dyDescent="0.25">
      <c r="B1687" s="118" t="s">
        <v>73</v>
      </c>
      <c r="C1687" s="118" t="s">
        <v>947</v>
      </c>
      <c r="D1687" s="119">
        <v>44630</v>
      </c>
      <c r="E1687" s="118" t="s">
        <v>338</v>
      </c>
      <c r="F1687" s="123">
        <v>1550</v>
      </c>
      <c r="G1687" s="123">
        <v>474.0061162079511</v>
      </c>
      <c r="H1687" s="118" t="s">
        <v>339</v>
      </c>
      <c r="I1687" s="119"/>
      <c r="J1687" s="119">
        <f t="shared" si="27"/>
        <v>44592</v>
      </c>
      <c r="K168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87" s="118" t="s">
        <v>321</v>
      </c>
      <c r="M1687" s="118" t="s">
        <v>1122</v>
      </c>
      <c r="N1687" s="118" t="s">
        <v>4</v>
      </c>
      <c r="O1687" s="118"/>
    </row>
    <row r="1688" spans="2:15" x14ac:dyDescent="0.25">
      <c r="B1688" s="118" t="s">
        <v>73</v>
      </c>
      <c r="C1688" s="118" t="s">
        <v>823</v>
      </c>
      <c r="D1688" s="119">
        <v>44630</v>
      </c>
      <c r="E1688" s="118" t="s">
        <v>338</v>
      </c>
      <c r="F1688" s="123">
        <v>2054.75</v>
      </c>
      <c r="G1688" s="123">
        <v>628.36391437308873</v>
      </c>
      <c r="H1688" s="118" t="s">
        <v>339</v>
      </c>
      <c r="I1688" s="119"/>
      <c r="J1688" s="119">
        <f t="shared" si="27"/>
        <v>44592</v>
      </c>
      <c r="K168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88" s="118" t="s">
        <v>321</v>
      </c>
      <c r="M1688" s="118" t="s">
        <v>1122</v>
      </c>
      <c r="N1688" s="118" t="s">
        <v>4</v>
      </c>
      <c r="O1688" s="118"/>
    </row>
    <row r="1689" spans="2:15" x14ac:dyDescent="0.25">
      <c r="B1689" s="118" t="s">
        <v>73</v>
      </c>
      <c r="C1689" s="118" t="s">
        <v>784</v>
      </c>
      <c r="D1689" s="119">
        <v>44630</v>
      </c>
      <c r="E1689" s="118" t="s">
        <v>338</v>
      </c>
      <c r="F1689" s="123">
        <v>973.38400000000001</v>
      </c>
      <c r="G1689" s="123">
        <v>297.67094801223243</v>
      </c>
      <c r="H1689" s="118" t="s">
        <v>339</v>
      </c>
      <c r="I1689" s="119"/>
      <c r="J1689" s="119">
        <f t="shared" si="27"/>
        <v>44592</v>
      </c>
      <c r="K168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89" s="118" t="s">
        <v>321</v>
      </c>
      <c r="M1689" s="118" t="s">
        <v>1122</v>
      </c>
      <c r="N1689" s="118" t="s">
        <v>4</v>
      </c>
      <c r="O1689" s="118"/>
    </row>
    <row r="1690" spans="2:15" x14ac:dyDescent="0.25">
      <c r="B1690" s="118" t="s">
        <v>73</v>
      </c>
      <c r="C1690" s="118" t="s">
        <v>1079</v>
      </c>
      <c r="D1690" s="119">
        <v>44630</v>
      </c>
      <c r="E1690" s="118" t="s">
        <v>338</v>
      </c>
      <c r="F1690" s="123">
        <v>19721</v>
      </c>
      <c r="G1690" s="123">
        <v>6030.886850152905</v>
      </c>
      <c r="H1690" s="118" t="s">
        <v>339</v>
      </c>
      <c r="I1690" s="119"/>
      <c r="J1690" s="119">
        <f t="shared" si="27"/>
        <v>44592</v>
      </c>
      <c r="K169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90" s="118" t="s">
        <v>321</v>
      </c>
      <c r="M1690" s="118" t="s">
        <v>1122</v>
      </c>
      <c r="N1690" s="118" t="s">
        <v>4</v>
      </c>
      <c r="O1690" s="118"/>
    </row>
    <row r="1691" spans="2:15" x14ac:dyDescent="0.25">
      <c r="B1691" s="118" t="s">
        <v>73</v>
      </c>
      <c r="C1691" s="118" t="s">
        <v>792</v>
      </c>
      <c r="D1691" s="119">
        <v>44630</v>
      </c>
      <c r="E1691" s="118" t="s">
        <v>338</v>
      </c>
      <c r="F1691" s="123">
        <v>1113.884</v>
      </c>
      <c r="G1691" s="123">
        <v>340.63730886850152</v>
      </c>
      <c r="H1691" s="118" t="s">
        <v>339</v>
      </c>
      <c r="I1691" s="119"/>
      <c r="J1691" s="119">
        <f t="shared" si="27"/>
        <v>44592</v>
      </c>
      <c r="K169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91" s="118" t="s">
        <v>321</v>
      </c>
      <c r="M1691" s="118" t="s">
        <v>1122</v>
      </c>
      <c r="N1691" s="118" t="s">
        <v>4</v>
      </c>
      <c r="O1691" s="118"/>
    </row>
    <row r="1692" spans="2:15" x14ac:dyDescent="0.25">
      <c r="B1692" s="118" t="s">
        <v>73</v>
      </c>
      <c r="C1692" s="118" t="s">
        <v>1102</v>
      </c>
      <c r="D1692" s="119">
        <v>44630</v>
      </c>
      <c r="E1692" s="118" t="s">
        <v>338</v>
      </c>
      <c r="F1692" s="123">
        <v>2235.1379999999999</v>
      </c>
      <c r="G1692" s="123">
        <v>683.5284403669724</v>
      </c>
      <c r="H1692" s="118" t="s">
        <v>339</v>
      </c>
      <c r="I1692" s="119"/>
      <c r="J1692" s="119">
        <f t="shared" si="27"/>
        <v>44592</v>
      </c>
      <c r="K169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92" s="118" t="s">
        <v>321</v>
      </c>
      <c r="M1692" s="118" t="s">
        <v>1122</v>
      </c>
      <c r="N1692" s="118" t="s">
        <v>4</v>
      </c>
      <c r="O1692" s="118"/>
    </row>
    <row r="1693" spans="2:15" x14ac:dyDescent="0.25">
      <c r="B1693" s="118" t="s">
        <v>73</v>
      </c>
      <c r="C1693" s="118" t="s">
        <v>767</v>
      </c>
      <c r="D1693" s="119">
        <v>44630</v>
      </c>
      <c r="E1693" s="118" t="s">
        <v>338</v>
      </c>
      <c r="F1693" s="123">
        <v>3500</v>
      </c>
      <c r="G1693" s="123">
        <v>1070.336391437309</v>
      </c>
      <c r="H1693" s="118" t="s">
        <v>339</v>
      </c>
      <c r="I1693" s="119"/>
      <c r="J1693" s="119">
        <f t="shared" si="27"/>
        <v>44592</v>
      </c>
      <c r="K169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93" s="118" t="s">
        <v>321</v>
      </c>
      <c r="M1693" s="118" t="s">
        <v>1122</v>
      </c>
      <c r="N1693" s="118" t="s">
        <v>4</v>
      </c>
      <c r="O1693" s="118"/>
    </row>
    <row r="1694" spans="2:15" x14ac:dyDescent="0.25">
      <c r="B1694" s="118" t="s">
        <v>73</v>
      </c>
      <c r="C1694" s="118" t="s">
        <v>753</v>
      </c>
      <c r="D1694" s="119">
        <v>44630</v>
      </c>
      <c r="E1694" s="118" t="s">
        <v>338</v>
      </c>
      <c r="F1694" s="123">
        <v>6218</v>
      </c>
      <c r="G1694" s="123">
        <v>1901.5290519877676</v>
      </c>
      <c r="H1694" s="118" t="s">
        <v>339</v>
      </c>
      <c r="I1694" s="119"/>
      <c r="J1694" s="119">
        <f t="shared" si="27"/>
        <v>44592</v>
      </c>
      <c r="K169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94" s="118" t="s">
        <v>321</v>
      </c>
      <c r="M1694" s="118" t="s">
        <v>1122</v>
      </c>
      <c r="N1694" s="118" t="s">
        <v>4</v>
      </c>
      <c r="O1694" s="118"/>
    </row>
    <row r="1695" spans="2:15" x14ac:dyDescent="0.25">
      <c r="B1695" s="118" t="s">
        <v>73</v>
      </c>
      <c r="C1695" s="118" t="s">
        <v>758</v>
      </c>
      <c r="D1695" s="119">
        <v>44630</v>
      </c>
      <c r="E1695" s="118" t="s">
        <v>338</v>
      </c>
      <c r="F1695" s="123">
        <v>3000</v>
      </c>
      <c r="G1695" s="123">
        <v>917.43119266055044</v>
      </c>
      <c r="H1695" s="118" t="s">
        <v>339</v>
      </c>
      <c r="I1695" s="119"/>
      <c r="J1695" s="119">
        <f t="shared" si="27"/>
        <v>44592</v>
      </c>
      <c r="K169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95" s="118" t="s">
        <v>321</v>
      </c>
      <c r="M1695" s="118" t="s">
        <v>1122</v>
      </c>
      <c r="N1695" s="118" t="s">
        <v>4</v>
      </c>
      <c r="O1695" s="118"/>
    </row>
    <row r="1696" spans="2:15" x14ac:dyDescent="0.25">
      <c r="B1696" s="118" t="s">
        <v>73</v>
      </c>
      <c r="C1696" s="118" t="s">
        <v>765</v>
      </c>
      <c r="D1696" s="119">
        <v>44630</v>
      </c>
      <c r="E1696" s="118" t="s">
        <v>338</v>
      </c>
      <c r="F1696" s="123">
        <v>846.21400000000006</v>
      </c>
      <c r="G1696" s="123">
        <v>258.78103975535169</v>
      </c>
      <c r="H1696" s="118" t="s">
        <v>339</v>
      </c>
      <c r="I1696" s="119"/>
      <c r="J1696" s="119">
        <f t="shared" si="27"/>
        <v>44592</v>
      </c>
      <c r="K169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96" s="118" t="s">
        <v>321</v>
      </c>
      <c r="M1696" s="118" t="s">
        <v>1122</v>
      </c>
      <c r="N1696" s="118" t="s">
        <v>4</v>
      </c>
      <c r="O1696" s="118"/>
    </row>
    <row r="1697" spans="2:15" x14ac:dyDescent="0.25">
      <c r="B1697" s="118" t="s">
        <v>73</v>
      </c>
      <c r="C1697" s="118" t="s">
        <v>749</v>
      </c>
      <c r="D1697" s="119">
        <v>44630</v>
      </c>
      <c r="E1697" s="118" t="s">
        <v>338</v>
      </c>
      <c r="F1697" s="123">
        <v>2500</v>
      </c>
      <c r="G1697" s="123">
        <v>764.52599388379201</v>
      </c>
      <c r="H1697" s="118" t="s">
        <v>339</v>
      </c>
      <c r="I1697" s="119"/>
      <c r="J1697" s="119">
        <f t="shared" si="27"/>
        <v>44592</v>
      </c>
      <c r="K169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97" s="118" t="s">
        <v>321</v>
      </c>
      <c r="M1697" s="118" t="s">
        <v>1122</v>
      </c>
      <c r="N1697" s="118" t="s">
        <v>4</v>
      </c>
      <c r="O1697" s="118"/>
    </row>
    <row r="1698" spans="2:15" x14ac:dyDescent="0.25">
      <c r="B1698" s="118" t="s">
        <v>73</v>
      </c>
      <c r="C1698" s="118" t="s">
        <v>748</v>
      </c>
      <c r="D1698" s="119">
        <v>44630</v>
      </c>
      <c r="E1698" s="118" t="s">
        <v>338</v>
      </c>
      <c r="F1698" s="123">
        <v>2000</v>
      </c>
      <c r="G1698" s="123">
        <v>611.62079510703359</v>
      </c>
      <c r="H1698" s="118" t="s">
        <v>339</v>
      </c>
      <c r="I1698" s="119"/>
      <c r="J1698" s="119">
        <f t="shared" si="27"/>
        <v>44592</v>
      </c>
      <c r="K169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98" s="118" t="s">
        <v>321</v>
      </c>
      <c r="M1698" s="118" t="s">
        <v>1122</v>
      </c>
      <c r="N1698" s="118" t="s">
        <v>4</v>
      </c>
      <c r="O1698" s="118"/>
    </row>
    <row r="1699" spans="2:15" x14ac:dyDescent="0.25">
      <c r="B1699" s="118" t="s">
        <v>73</v>
      </c>
      <c r="C1699" s="118" t="s">
        <v>1103</v>
      </c>
      <c r="D1699" s="119">
        <v>44630</v>
      </c>
      <c r="E1699" s="118" t="s">
        <v>338</v>
      </c>
      <c r="F1699" s="123">
        <v>830.952</v>
      </c>
      <c r="G1699" s="123">
        <v>254.1137614678899</v>
      </c>
      <c r="H1699" s="118" t="s">
        <v>339</v>
      </c>
      <c r="I1699" s="119"/>
      <c r="J1699" s="119">
        <f t="shared" si="27"/>
        <v>44592</v>
      </c>
      <c r="K169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699" s="118" t="s">
        <v>321</v>
      </c>
      <c r="M1699" s="118" t="s">
        <v>1122</v>
      </c>
      <c r="N1699" s="118" t="s">
        <v>4</v>
      </c>
      <c r="O1699" s="118"/>
    </row>
    <row r="1700" spans="2:15" x14ac:dyDescent="0.25">
      <c r="B1700" s="118" t="s">
        <v>73</v>
      </c>
      <c r="C1700" s="118" t="s">
        <v>729</v>
      </c>
      <c r="D1700" s="119">
        <v>44630</v>
      </c>
      <c r="E1700" s="118" t="s">
        <v>338</v>
      </c>
      <c r="F1700" s="123">
        <v>2260</v>
      </c>
      <c r="G1700" s="123">
        <v>691.13149847094803</v>
      </c>
      <c r="H1700" s="118" t="s">
        <v>339</v>
      </c>
      <c r="I1700" s="119"/>
      <c r="J1700" s="119">
        <f t="shared" si="27"/>
        <v>44592</v>
      </c>
      <c r="K170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700" s="118" t="s">
        <v>321</v>
      </c>
      <c r="M1700" s="118" t="s">
        <v>1122</v>
      </c>
      <c r="N1700" s="118" t="s">
        <v>4</v>
      </c>
      <c r="O1700" s="118"/>
    </row>
    <row r="1701" spans="2:15" x14ac:dyDescent="0.25">
      <c r="B1701" s="118" t="s">
        <v>73</v>
      </c>
      <c r="C1701" s="118" t="s">
        <v>740</v>
      </c>
      <c r="D1701" s="119">
        <v>44630</v>
      </c>
      <c r="E1701" s="118" t="s">
        <v>338</v>
      </c>
      <c r="F1701" s="123">
        <v>1261.9100000000001</v>
      </c>
      <c r="G1701" s="123">
        <v>385.90519877675843</v>
      </c>
      <c r="H1701" s="118" t="s">
        <v>339</v>
      </c>
      <c r="I1701" s="119"/>
      <c r="J1701" s="119">
        <f t="shared" si="27"/>
        <v>44592</v>
      </c>
      <c r="K170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701" s="118" t="s">
        <v>321</v>
      </c>
      <c r="M1701" s="118" t="s">
        <v>1122</v>
      </c>
      <c r="N1701" s="118" t="s">
        <v>4</v>
      </c>
      <c r="O1701" s="118"/>
    </row>
    <row r="1702" spans="2:15" x14ac:dyDescent="0.25">
      <c r="B1702" s="118" t="s">
        <v>73</v>
      </c>
      <c r="C1702" s="118" t="s">
        <v>1060</v>
      </c>
      <c r="D1702" s="119">
        <v>44630</v>
      </c>
      <c r="E1702" s="118" t="s">
        <v>338</v>
      </c>
      <c r="F1702" s="123">
        <v>920</v>
      </c>
      <c r="G1702" s="123">
        <v>281.34556574923545</v>
      </c>
      <c r="H1702" s="118" t="s">
        <v>339</v>
      </c>
      <c r="I1702" s="119"/>
      <c r="J1702" s="119">
        <f t="shared" si="27"/>
        <v>44592</v>
      </c>
      <c r="K170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702" s="118" t="s">
        <v>321</v>
      </c>
      <c r="M1702" s="118" t="s">
        <v>1122</v>
      </c>
      <c r="N1702" s="118" t="s">
        <v>4</v>
      </c>
      <c r="O1702" s="118"/>
    </row>
    <row r="1703" spans="2:15" x14ac:dyDescent="0.25">
      <c r="B1703" s="118" t="s">
        <v>73</v>
      </c>
      <c r="C1703" s="118" t="s">
        <v>626</v>
      </c>
      <c r="D1703" s="119">
        <v>44630</v>
      </c>
      <c r="E1703" s="118" t="s">
        <v>338</v>
      </c>
      <c r="F1703" s="123">
        <v>1350</v>
      </c>
      <c r="G1703" s="123">
        <v>412.8440366972477</v>
      </c>
      <c r="H1703" s="118" t="s">
        <v>339</v>
      </c>
      <c r="I1703" s="119"/>
      <c r="J1703" s="119">
        <f t="shared" si="27"/>
        <v>44592</v>
      </c>
      <c r="K170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703" s="118" t="s">
        <v>321</v>
      </c>
      <c r="M1703" s="118" t="s">
        <v>1122</v>
      </c>
      <c r="N1703" s="118" t="s">
        <v>4</v>
      </c>
      <c r="O1703" s="118"/>
    </row>
    <row r="1704" spans="2:15" x14ac:dyDescent="0.25">
      <c r="B1704" s="118" t="s">
        <v>73</v>
      </c>
      <c r="C1704" s="118" t="s">
        <v>634</v>
      </c>
      <c r="D1704" s="119">
        <v>44630</v>
      </c>
      <c r="E1704" s="118" t="s">
        <v>338</v>
      </c>
      <c r="F1704" s="123">
        <v>1213.21</v>
      </c>
      <c r="G1704" s="123">
        <v>371.01223241590213</v>
      </c>
      <c r="H1704" s="118" t="s">
        <v>339</v>
      </c>
      <c r="I1704" s="119"/>
      <c r="J1704" s="119">
        <f t="shared" si="27"/>
        <v>44592</v>
      </c>
      <c r="K170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704" s="118" t="s">
        <v>321</v>
      </c>
      <c r="M1704" s="118" t="s">
        <v>1122</v>
      </c>
      <c r="N1704" s="118" t="s">
        <v>4</v>
      </c>
      <c r="O1704" s="118"/>
    </row>
    <row r="1705" spans="2:15" x14ac:dyDescent="0.25">
      <c r="B1705" s="118" t="s">
        <v>73</v>
      </c>
      <c r="C1705" s="118" t="s">
        <v>533</v>
      </c>
      <c r="D1705" s="119">
        <v>44630</v>
      </c>
      <c r="E1705" s="118" t="s">
        <v>338</v>
      </c>
      <c r="F1705" s="123">
        <v>7638</v>
      </c>
      <c r="G1705" s="123">
        <v>2335.7798165137615</v>
      </c>
      <c r="H1705" s="118" t="s">
        <v>339</v>
      </c>
      <c r="I1705" s="119"/>
      <c r="J1705" s="119">
        <f t="shared" si="27"/>
        <v>44592</v>
      </c>
      <c r="K170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705" s="118" t="s">
        <v>321</v>
      </c>
      <c r="M1705" s="118" t="s">
        <v>1122</v>
      </c>
      <c r="N1705" s="118" t="s">
        <v>4</v>
      </c>
      <c r="O1705" s="118"/>
    </row>
    <row r="1706" spans="2:15" x14ac:dyDescent="0.25">
      <c r="B1706" s="118" t="s">
        <v>73</v>
      </c>
      <c r="C1706" s="118" t="s">
        <v>644</v>
      </c>
      <c r="D1706" s="119">
        <v>44630</v>
      </c>
      <c r="E1706" s="118" t="s">
        <v>338</v>
      </c>
      <c r="F1706" s="123">
        <v>3863.326</v>
      </c>
      <c r="G1706" s="123">
        <v>1181.4452599388378</v>
      </c>
      <c r="H1706" s="118" t="s">
        <v>339</v>
      </c>
      <c r="I1706" s="119"/>
      <c r="J1706" s="119">
        <f t="shared" si="27"/>
        <v>44592</v>
      </c>
      <c r="K170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706" s="118" t="s">
        <v>321</v>
      </c>
      <c r="M1706" s="118" t="s">
        <v>1122</v>
      </c>
      <c r="N1706" s="118" t="s">
        <v>4</v>
      </c>
      <c r="O1706" s="118"/>
    </row>
    <row r="1707" spans="2:15" x14ac:dyDescent="0.25">
      <c r="B1707" s="118" t="s">
        <v>73</v>
      </c>
      <c r="C1707" s="118" t="s">
        <v>1049</v>
      </c>
      <c r="D1707" s="119">
        <v>44630</v>
      </c>
      <c r="E1707" s="118" t="s">
        <v>338</v>
      </c>
      <c r="F1707" s="123">
        <v>2870.5250000000001</v>
      </c>
      <c r="G1707" s="123">
        <v>877.83639143730886</v>
      </c>
      <c r="H1707" s="118" t="s">
        <v>339</v>
      </c>
      <c r="I1707" s="119"/>
      <c r="J1707" s="119">
        <f t="shared" si="27"/>
        <v>44592</v>
      </c>
      <c r="K170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707" s="118" t="s">
        <v>321</v>
      </c>
      <c r="M1707" s="118" t="s">
        <v>1122</v>
      </c>
      <c r="N1707" s="118" t="s">
        <v>4</v>
      </c>
      <c r="O1707" s="118"/>
    </row>
    <row r="1708" spans="2:15" x14ac:dyDescent="0.25">
      <c r="B1708" s="118" t="s">
        <v>73</v>
      </c>
      <c r="C1708" s="118" t="s">
        <v>554</v>
      </c>
      <c r="D1708" s="119">
        <v>44630</v>
      </c>
      <c r="E1708" s="118" t="s">
        <v>338</v>
      </c>
      <c r="F1708" s="123">
        <v>1000</v>
      </c>
      <c r="G1708" s="123">
        <v>305.81039755351679</v>
      </c>
      <c r="H1708" s="118" t="s">
        <v>339</v>
      </c>
      <c r="I1708" s="119"/>
      <c r="J1708" s="119">
        <f t="shared" si="27"/>
        <v>44592</v>
      </c>
      <c r="K170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708" s="118" t="s">
        <v>321</v>
      </c>
      <c r="M1708" s="118" t="s">
        <v>1122</v>
      </c>
      <c r="N1708" s="118" t="s">
        <v>4</v>
      </c>
      <c r="O1708" s="118"/>
    </row>
    <row r="1709" spans="2:15" x14ac:dyDescent="0.25">
      <c r="B1709" s="118" t="s">
        <v>73</v>
      </c>
      <c r="C1709" s="118" t="s">
        <v>598</v>
      </c>
      <c r="D1709" s="119">
        <v>44630</v>
      </c>
      <c r="E1709" s="118" t="s">
        <v>338</v>
      </c>
      <c r="F1709" s="123">
        <v>1240.6130000000001</v>
      </c>
      <c r="G1709" s="123">
        <v>379.39235474006119</v>
      </c>
      <c r="H1709" s="118" t="s">
        <v>339</v>
      </c>
      <c r="I1709" s="119"/>
      <c r="J1709" s="119">
        <f t="shared" si="27"/>
        <v>44592</v>
      </c>
      <c r="K170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709" s="118" t="s">
        <v>321</v>
      </c>
      <c r="M1709" s="118" t="s">
        <v>1122</v>
      </c>
      <c r="N1709" s="118" t="s">
        <v>4</v>
      </c>
      <c r="O1709" s="118"/>
    </row>
    <row r="1710" spans="2:15" x14ac:dyDescent="0.25">
      <c r="B1710" s="118" t="s">
        <v>73</v>
      </c>
      <c r="C1710" s="118" t="s">
        <v>588</v>
      </c>
      <c r="D1710" s="119">
        <v>44630</v>
      </c>
      <c r="E1710" s="118" t="s">
        <v>338</v>
      </c>
      <c r="F1710" s="123">
        <v>1238.547</v>
      </c>
      <c r="G1710" s="123">
        <v>378.76055045871561</v>
      </c>
      <c r="H1710" s="118" t="s">
        <v>339</v>
      </c>
      <c r="I1710" s="119"/>
      <c r="J1710" s="119">
        <f t="shared" si="27"/>
        <v>44592</v>
      </c>
      <c r="K171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710" s="118" t="s">
        <v>321</v>
      </c>
      <c r="M1710" s="118" t="s">
        <v>1122</v>
      </c>
      <c r="N1710" s="118" t="s">
        <v>4</v>
      </c>
      <c r="O1710" s="118"/>
    </row>
    <row r="1711" spans="2:15" x14ac:dyDescent="0.25">
      <c r="B1711" s="118" t="s">
        <v>73</v>
      </c>
      <c r="C1711" s="118" t="s">
        <v>667</v>
      </c>
      <c r="D1711" s="119">
        <v>44630</v>
      </c>
      <c r="E1711" s="118" t="s">
        <v>338</v>
      </c>
      <c r="F1711" s="123">
        <v>1879.777</v>
      </c>
      <c r="G1711" s="123">
        <v>574.85535168195725</v>
      </c>
      <c r="H1711" s="118" t="s">
        <v>339</v>
      </c>
      <c r="I1711" s="119"/>
      <c r="J1711" s="119">
        <f t="shared" si="27"/>
        <v>44592</v>
      </c>
      <c r="K171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711" s="118" t="s">
        <v>321</v>
      </c>
      <c r="M1711" s="118" t="s">
        <v>1122</v>
      </c>
      <c r="N1711" s="118" t="s">
        <v>4</v>
      </c>
      <c r="O1711" s="118"/>
    </row>
    <row r="1712" spans="2:15" x14ac:dyDescent="0.25">
      <c r="B1712" s="118" t="s">
        <v>73</v>
      </c>
      <c r="C1712" s="118" t="s">
        <v>606</v>
      </c>
      <c r="D1712" s="119">
        <v>44630</v>
      </c>
      <c r="E1712" s="118" t="s">
        <v>338</v>
      </c>
      <c r="F1712" s="123">
        <v>1383.703</v>
      </c>
      <c r="G1712" s="123">
        <v>423.15076452599385</v>
      </c>
      <c r="H1712" s="118" t="s">
        <v>339</v>
      </c>
      <c r="I1712" s="119"/>
      <c r="J1712" s="119">
        <f t="shared" si="27"/>
        <v>44592</v>
      </c>
      <c r="K171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712" s="118" t="s">
        <v>321</v>
      </c>
      <c r="M1712" s="118" t="s">
        <v>1122</v>
      </c>
      <c r="N1712" s="118" t="s">
        <v>4</v>
      </c>
      <c r="O1712" s="118"/>
    </row>
    <row r="1713" spans="2:15" x14ac:dyDescent="0.25">
      <c r="B1713" s="118" t="s">
        <v>73</v>
      </c>
      <c r="C1713" s="118" t="s">
        <v>340</v>
      </c>
      <c r="D1713" s="119">
        <v>44630</v>
      </c>
      <c r="E1713" s="118" t="s">
        <v>338</v>
      </c>
      <c r="F1713" s="123">
        <v>12500</v>
      </c>
      <c r="G1713" s="123">
        <v>3822.6299694189602</v>
      </c>
      <c r="H1713" s="118" t="s">
        <v>339</v>
      </c>
      <c r="I1713" s="119"/>
      <c r="J1713" s="119">
        <f t="shared" si="27"/>
        <v>44592</v>
      </c>
      <c r="K171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713" s="118" t="s">
        <v>321</v>
      </c>
      <c r="M1713" s="118" t="s">
        <v>1122</v>
      </c>
      <c r="N1713" s="118" t="s">
        <v>4</v>
      </c>
      <c r="O1713" s="118"/>
    </row>
    <row r="1714" spans="2:15" x14ac:dyDescent="0.25">
      <c r="B1714" s="118" t="s">
        <v>73</v>
      </c>
      <c r="C1714" s="118" t="s">
        <v>1059</v>
      </c>
      <c r="D1714" s="119">
        <v>44630</v>
      </c>
      <c r="E1714" s="118" t="s">
        <v>338</v>
      </c>
      <c r="F1714" s="123">
        <v>340</v>
      </c>
      <c r="G1714" s="123">
        <v>103.97553516819572</v>
      </c>
      <c r="H1714" s="118" t="s">
        <v>339</v>
      </c>
      <c r="I1714" s="119"/>
      <c r="J1714" s="119">
        <f t="shared" si="27"/>
        <v>44592</v>
      </c>
      <c r="K171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714" s="118" t="s">
        <v>321</v>
      </c>
      <c r="M1714" s="118" t="s">
        <v>1122</v>
      </c>
      <c r="N1714" s="118" t="s">
        <v>4</v>
      </c>
      <c r="O1714" s="118"/>
    </row>
    <row r="1715" spans="2:15" x14ac:dyDescent="0.25">
      <c r="B1715" s="118" t="s">
        <v>73</v>
      </c>
      <c r="C1715" s="118" t="s">
        <v>661</v>
      </c>
      <c r="D1715" s="119">
        <v>44630</v>
      </c>
      <c r="E1715" s="118" t="s">
        <v>338</v>
      </c>
      <c r="F1715" s="123">
        <v>1008.8150000000001</v>
      </c>
      <c r="G1715" s="123">
        <v>308.5061162079511</v>
      </c>
      <c r="H1715" s="118" t="s">
        <v>339</v>
      </c>
      <c r="I1715" s="119"/>
      <c r="J1715" s="119">
        <f t="shared" si="27"/>
        <v>44592</v>
      </c>
      <c r="K171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715" s="118" t="s">
        <v>321</v>
      </c>
      <c r="M1715" s="118" t="s">
        <v>1122</v>
      </c>
      <c r="N1715" s="118" t="s">
        <v>4</v>
      </c>
      <c r="O1715" s="118"/>
    </row>
    <row r="1716" spans="2:15" x14ac:dyDescent="0.25">
      <c r="B1716" s="118" t="s">
        <v>73</v>
      </c>
      <c r="C1716" s="118" t="s">
        <v>416</v>
      </c>
      <c r="D1716" s="119">
        <v>44630</v>
      </c>
      <c r="E1716" s="118" t="s">
        <v>338</v>
      </c>
      <c r="F1716" s="123">
        <v>2372</v>
      </c>
      <c r="G1716" s="123">
        <v>725.3822629969419</v>
      </c>
      <c r="H1716" s="118" t="s">
        <v>339</v>
      </c>
      <c r="I1716" s="119"/>
      <c r="J1716" s="119">
        <f t="shared" si="27"/>
        <v>44592</v>
      </c>
      <c r="K171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716" s="118" t="s">
        <v>321</v>
      </c>
      <c r="M1716" s="118" t="s">
        <v>1122</v>
      </c>
      <c r="N1716" s="118" t="s">
        <v>4</v>
      </c>
      <c r="O1716" s="118"/>
    </row>
    <row r="1717" spans="2:15" x14ac:dyDescent="0.25">
      <c r="B1717" s="118" t="s">
        <v>73</v>
      </c>
      <c r="C1717" s="118" t="s">
        <v>344</v>
      </c>
      <c r="D1717" s="119">
        <v>44630</v>
      </c>
      <c r="E1717" s="118" t="s">
        <v>338</v>
      </c>
      <c r="F1717" s="123">
        <v>3560.3009999999999</v>
      </c>
      <c r="G1717" s="123">
        <v>1088.7770642201835</v>
      </c>
      <c r="H1717" s="118" t="s">
        <v>339</v>
      </c>
      <c r="I1717" s="119"/>
      <c r="J1717" s="119">
        <f t="shared" si="27"/>
        <v>44592</v>
      </c>
      <c r="K171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717" s="118" t="s">
        <v>321</v>
      </c>
      <c r="M1717" s="118" t="s">
        <v>1122</v>
      </c>
      <c r="N1717" s="118" t="s">
        <v>4</v>
      </c>
      <c r="O1717" s="118"/>
    </row>
    <row r="1718" spans="2:15" x14ac:dyDescent="0.25">
      <c r="B1718" s="118" t="s">
        <v>73</v>
      </c>
      <c r="C1718" s="118" t="s">
        <v>585</v>
      </c>
      <c r="D1718" s="119">
        <v>44630</v>
      </c>
      <c r="E1718" s="118" t="s">
        <v>338</v>
      </c>
      <c r="F1718" s="123">
        <v>767.24599999999998</v>
      </c>
      <c r="G1718" s="123">
        <v>234.63180428134555</v>
      </c>
      <c r="H1718" s="118" t="s">
        <v>339</v>
      </c>
      <c r="I1718" s="119"/>
      <c r="J1718" s="119">
        <f t="shared" si="27"/>
        <v>44592</v>
      </c>
      <c r="K171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718" s="118" t="s">
        <v>321</v>
      </c>
      <c r="M1718" s="118" t="s">
        <v>1122</v>
      </c>
      <c r="N1718" s="118" t="s">
        <v>4</v>
      </c>
      <c r="O1718" s="118"/>
    </row>
    <row r="1719" spans="2:15" x14ac:dyDescent="0.25">
      <c r="B1719" s="118" t="s">
        <v>73</v>
      </c>
      <c r="C1719" s="118" t="s">
        <v>559</v>
      </c>
      <c r="D1719" s="119">
        <v>44630</v>
      </c>
      <c r="E1719" s="118" t="s">
        <v>338</v>
      </c>
      <c r="F1719" s="123">
        <v>3791.9209999999998</v>
      </c>
      <c r="G1719" s="123">
        <v>1159.6088685015291</v>
      </c>
      <c r="H1719" s="118" t="s">
        <v>339</v>
      </c>
      <c r="I1719" s="119"/>
      <c r="J1719" s="119">
        <f t="shared" si="27"/>
        <v>44592</v>
      </c>
      <c r="K171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719" s="118" t="s">
        <v>321</v>
      </c>
      <c r="M1719" s="118" t="s">
        <v>1122</v>
      </c>
      <c r="N1719" s="118" t="s">
        <v>4</v>
      </c>
      <c r="O1719" s="118"/>
    </row>
    <row r="1720" spans="2:15" x14ac:dyDescent="0.25">
      <c r="B1720" s="118" t="s">
        <v>73</v>
      </c>
      <c r="C1720" s="118" t="s">
        <v>595</v>
      </c>
      <c r="D1720" s="119">
        <v>44630</v>
      </c>
      <c r="E1720" s="118" t="s">
        <v>338</v>
      </c>
      <c r="F1720" s="123">
        <v>797.04399999999998</v>
      </c>
      <c r="G1720" s="123">
        <v>243.74434250764526</v>
      </c>
      <c r="H1720" s="118" t="s">
        <v>339</v>
      </c>
      <c r="I1720" s="119"/>
      <c r="J1720" s="119">
        <f t="shared" si="27"/>
        <v>44592</v>
      </c>
      <c r="K172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720" s="118" t="s">
        <v>321</v>
      </c>
      <c r="M1720" s="118" t="s">
        <v>1122</v>
      </c>
      <c r="N1720" s="118" t="s">
        <v>4</v>
      </c>
      <c r="O1720" s="118"/>
    </row>
    <row r="1721" spans="2:15" x14ac:dyDescent="0.25">
      <c r="B1721" s="118" t="s">
        <v>73</v>
      </c>
      <c r="C1721" s="118" t="s">
        <v>1060</v>
      </c>
      <c r="D1721" s="119">
        <v>44630</v>
      </c>
      <c r="E1721" s="118" t="s">
        <v>338</v>
      </c>
      <c r="F1721" s="123">
        <v>1200</v>
      </c>
      <c r="G1721" s="123">
        <v>366.97247706422019</v>
      </c>
      <c r="H1721" s="118" t="s">
        <v>339</v>
      </c>
      <c r="I1721" s="119"/>
      <c r="J1721" s="119">
        <f t="shared" si="27"/>
        <v>44592</v>
      </c>
      <c r="K172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721" s="118" t="s">
        <v>321</v>
      </c>
      <c r="M1721" s="118" t="s">
        <v>1122</v>
      </c>
      <c r="N1721" s="118" t="s">
        <v>4</v>
      </c>
      <c r="O1721" s="118"/>
    </row>
    <row r="1722" spans="2:15" x14ac:dyDescent="0.25">
      <c r="B1722" s="118" t="s">
        <v>73</v>
      </c>
      <c r="C1722" s="118" t="s">
        <v>610</v>
      </c>
      <c r="D1722" s="119">
        <v>44630</v>
      </c>
      <c r="E1722" s="118" t="s">
        <v>338</v>
      </c>
      <c r="F1722" s="123">
        <v>2000</v>
      </c>
      <c r="G1722" s="123">
        <v>611.62079510703359</v>
      </c>
      <c r="H1722" s="118" t="s">
        <v>339</v>
      </c>
      <c r="I1722" s="119"/>
      <c r="J1722" s="119">
        <f t="shared" si="27"/>
        <v>44592</v>
      </c>
      <c r="K172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722" s="118" t="s">
        <v>321</v>
      </c>
      <c r="M1722" s="118" t="s">
        <v>1122</v>
      </c>
      <c r="N1722" s="118" t="s">
        <v>4</v>
      </c>
      <c r="O1722" s="118"/>
    </row>
    <row r="1723" spans="2:15" x14ac:dyDescent="0.25">
      <c r="B1723" s="118" t="s">
        <v>73</v>
      </c>
      <c r="C1723" s="118" t="s">
        <v>811</v>
      </c>
      <c r="D1723" s="119">
        <v>44631</v>
      </c>
      <c r="E1723" s="118" t="s">
        <v>338</v>
      </c>
      <c r="F1723" s="123">
        <v>4200</v>
      </c>
      <c r="G1723" s="123">
        <v>1284.4036697247707</v>
      </c>
      <c r="H1723" s="118" t="s">
        <v>339</v>
      </c>
      <c r="I1723" s="119"/>
      <c r="J1723" s="119">
        <f t="shared" si="27"/>
        <v>44592</v>
      </c>
      <c r="K172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723" s="118" t="s">
        <v>321</v>
      </c>
      <c r="M1723" s="118" t="s">
        <v>1122</v>
      </c>
      <c r="N1723" s="118" t="s">
        <v>4</v>
      </c>
      <c r="O1723" s="118"/>
    </row>
    <row r="1724" spans="2:15" x14ac:dyDescent="0.25">
      <c r="B1724" s="118" t="s">
        <v>73</v>
      </c>
      <c r="C1724" s="118" t="s">
        <v>845</v>
      </c>
      <c r="D1724" s="119">
        <v>44632</v>
      </c>
      <c r="E1724" s="118" t="s">
        <v>338</v>
      </c>
      <c r="F1724" s="123">
        <v>1335.3720000000001</v>
      </c>
      <c r="G1724" s="123">
        <v>408.37064220183487</v>
      </c>
      <c r="H1724" s="118" t="s">
        <v>339</v>
      </c>
      <c r="I1724" s="119"/>
      <c r="J1724" s="119">
        <f t="shared" si="27"/>
        <v>44592</v>
      </c>
      <c r="K172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724" s="118" t="s">
        <v>321</v>
      </c>
      <c r="M1724" s="118" t="s">
        <v>1122</v>
      </c>
      <c r="N1724" s="118" t="s">
        <v>4</v>
      </c>
      <c r="O1724" s="118"/>
    </row>
    <row r="1725" spans="2:15" x14ac:dyDescent="0.25">
      <c r="B1725" s="118" t="s">
        <v>73</v>
      </c>
      <c r="C1725" s="118" t="s">
        <v>396</v>
      </c>
      <c r="D1725" s="119">
        <v>44632</v>
      </c>
      <c r="E1725" s="118" t="s">
        <v>338</v>
      </c>
      <c r="F1725" s="123">
        <v>3110</v>
      </c>
      <c r="G1725" s="123">
        <v>951.07033639143731</v>
      </c>
      <c r="H1725" s="118" t="s">
        <v>339</v>
      </c>
      <c r="I1725" s="119"/>
      <c r="J1725" s="119">
        <f t="shared" si="27"/>
        <v>44592</v>
      </c>
      <c r="K172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725" s="118" t="s">
        <v>321</v>
      </c>
      <c r="M1725" s="118" t="s">
        <v>1122</v>
      </c>
      <c r="N1725" s="118" t="s">
        <v>4</v>
      </c>
      <c r="O1725" s="118"/>
    </row>
    <row r="1726" spans="2:15" x14ac:dyDescent="0.25">
      <c r="B1726" s="118" t="s">
        <v>73</v>
      </c>
      <c r="C1726" s="118" t="s">
        <v>1046</v>
      </c>
      <c r="D1726" s="119">
        <v>44632</v>
      </c>
      <c r="E1726" s="118" t="s">
        <v>338</v>
      </c>
      <c r="F1726" s="123">
        <v>3275</v>
      </c>
      <c r="G1726" s="123">
        <v>1001.5290519877676</v>
      </c>
      <c r="H1726" s="118" t="s">
        <v>339</v>
      </c>
      <c r="I1726" s="119"/>
      <c r="J1726" s="119">
        <f t="shared" si="27"/>
        <v>44592</v>
      </c>
      <c r="K172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726" s="118" t="s">
        <v>321</v>
      </c>
      <c r="M1726" s="118" t="s">
        <v>1122</v>
      </c>
      <c r="N1726" s="118" t="s">
        <v>4</v>
      </c>
      <c r="O1726" s="118"/>
    </row>
    <row r="1727" spans="2:15" x14ac:dyDescent="0.25">
      <c r="B1727" s="118" t="s">
        <v>73</v>
      </c>
      <c r="C1727" s="118" t="s">
        <v>435</v>
      </c>
      <c r="D1727" s="119">
        <v>44632</v>
      </c>
      <c r="E1727" s="118" t="s">
        <v>338</v>
      </c>
      <c r="F1727" s="123">
        <v>5000</v>
      </c>
      <c r="G1727" s="123">
        <v>1529.051987767584</v>
      </c>
      <c r="H1727" s="118" t="s">
        <v>339</v>
      </c>
      <c r="I1727" s="119"/>
      <c r="J1727" s="119">
        <f t="shared" si="27"/>
        <v>44592</v>
      </c>
      <c r="K172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727" s="118" t="s">
        <v>321</v>
      </c>
      <c r="M1727" s="118" t="s">
        <v>1122</v>
      </c>
      <c r="N1727" s="118" t="s">
        <v>4</v>
      </c>
      <c r="O1727" s="118"/>
    </row>
    <row r="1728" spans="2:15" x14ac:dyDescent="0.25">
      <c r="B1728" s="118" t="s">
        <v>73</v>
      </c>
      <c r="C1728" s="118" t="s">
        <v>558</v>
      </c>
      <c r="D1728" s="119">
        <v>44632</v>
      </c>
      <c r="E1728" s="118" t="s">
        <v>338</v>
      </c>
      <c r="F1728" s="123">
        <v>1199.865</v>
      </c>
      <c r="G1728" s="123">
        <v>366.93119266055044</v>
      </c>
      <c r="H1728" s="118" t="s">
        <v>339</v>
      </c>
      <c r="I1728" s="119"/>
      <c r="J1728" s="119">
        <f t="shared" si="27"/>
        <v>44592</v>
      </c>
      <c r="K172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728" s="118" t="s">
        <v>321</v>
      </c>
      <c r="M1728" s="118" t="s">
        <v>1122</v>
      </c>
      <c r="N1728" s="118" t="s">
        <v>4</v>
      </c>
      <c r="O1728" s="118"/>
    </row>
    <row r="1729" spans="2:15" x14ac:dyDescent="0.25">
      <c r="B1729" s="118" t="s">
        <v>73</v>
      </c>
      <c r="C1729" s="118" t="s">
        <v>1104</v>
      </c>
      <c r="D1729" s="119">
        <v>44633</v>
      </c>
      <c r="E1729" s="118" t="s">
        <v>338</v>
      </c>
      <c r="F1729" s="123">
        <v>2408.9140000000002</v>
      </c>
      <c r="G1729" s="123">
        <v>736.67094801223243</v>
      </c>
      <c r="H1729" s="118" t="s">
        <v>339</v>
      </c>
      <c r="I1729" s="119"/>
      <c r="J1729" s="119">
        <f t="shared" si="27"/>
        <v>44592</v>
      </c>
      <c r="K172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729" s="118" t="s">
        <v>321</v>
      </c>
      <c r="M1729" s="118" t="s">
        <v>1122</v>
      </c>
      <c r="N1729" s="118" t="s">
        <v>4</v>
      </c>
      <c r="O1729" s="118"/>
    </row>
    <row r="1730" spans="2:15" x14ac:dyDescent="0.25">
      <c r="B1730" s="118" t="s">
        <v>73</v>
      </c>
      <c r="C1730" s="118" t="s">
        <v>808</v>
      </c>
      <c r="D1730" s="119">
        <v>44633</v>
      </c>
      <c r="E1730" s="118" t="s">
        <v>338</v>
      </c>
      <c r="F1730" s="123">
        <v>1074.8610000000001</v>
      </c>
      <c r="G1730" s="123">
        <v>328.70366972477069</v>
      </c>
      <c r="H1730" s="118" t="s">
        <v>339</v>
      </c>
      <c r="I1730" s="119"/>
      <c r="J1730" s="119">
        <f t="shared" si="27"/>
        <v>44592</v>
      </c>
      <c r="K173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730" s="118" t="s">
        <v>321</v>
      </c>
      <c r="M1730" s="118" t="s">
        <v>1122</v>
      </c>
      <c r="N1730" s="118" t="s">
        <v>4</v>
      </c>
      <c r="O1730" s="118"/>
    </row>
    <row r="1731" spans="2:15" x14ac:dyDescent="0.25">
      <c r="B1731" s="118" t="s">
        <v>73</v>
      </c>
      <c r="C1731" s="118" t="s">
        <v>479</v>
      </c>
      <c r="D1731" s="119">
        <v>44633</v>
      </c>
      <c r="E1731" s="118" t="s">
        <v>338</v>
      </c>
      <c r="F1731" s="123">
        <v>1000</v>
      </c>
      <c r="G1731" s="123">
        <v>305.81039755351679</v>
      </c>
      <c r="H1731" s="118" t="s">
        <v>339</v>
      </c>
      <c r="I1731" s="119"/>
      <c r="J1731" s="119">
        <f t="shared" si="27"/>
        <v>44592</v>
      </c>
      <c r="K173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L1731" s="118" t="s">
        <v>321</v>
      </c>
      <c r="M1731" s="118" t="s">
        <v>1122</v>
      </c>
      <c r="N1731" s="118" t="s">
        <v>4</v>
      </c>
      <c r="O1731" s="118"/>
    </row>
    <row r="1732" spans="2:15" x14ac:dyDescent="0.25">
      <c r="B1732" s="118" t="s">
        <v>73</v>
      </c>
      <c r="C1732" s="118" t="s">
        <v>1042</v>
      </c>
      <c r="D1732" s="119">
        <v>44634</v>
      </c>
      <c r="E1732" s="118" t="s">
        <v>338</v>
      </c>
      <c r="F1732" s="123">
        <v>445.7</v>
      </c>
      <c r="G1732" s="123">
        <v>136.29969418960243</v>
      </c>
      <c r="H1732" s="118" t="s">
        <v>339</v>
      </c>
      <c r="I1732" s="119"/>
      <c r="J1732" s="119">
        <f t="shared" si="27"/>
        <v>44592</v>
      </c>
      <c r="K173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32" s="118" t="s">
        <v>321</v>
      </c>
      <c r="M1732" s="118" t="s">
        <v>1122</v>
      </c>
      <c r="N1732" s="118" t="s">
        <v>4</v>
      </c>
      <c r="O1732" s="118"/>
    </row>
    <row r="1733" spans="2:15" x14ac:dyDescent="0.25">
      <c r="B1733" s="118" t="s">
        <v>73</v>
      </c>
      <c r="C1733" s="118" t="s">
        <v>947</v>
      </c>
      <c r="D1733" s="119">
        <v>44634</v>
      </c>
      <c r="E1733" s="118" t="s">
        <v>338</v>
      </c>
      <c r="F1733" s="123">
        <v>1555</v>
      </c>
      <c r="G1733" s="123">
        <v>475.53516819571865</v>
      </c>
      <c r="H1733" s="118" t="s">
        <v>339</v>
      </c>
      <c r="I1733" s="119"/>
      <c r="J1733" s="119">
        <f t="shared" si="27"/>
        <v>44592</v>
      </c>
      <c r="K173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33" s="118" t="s">
        <v>321</v>
      </c>
      <c r="M1733" s="118" t="s">
        <v>1122</v>
      </c>
      <c r="N1733" s="118" t="s">
        <v>4</v>
      </c>
      <c r="O1733" s="118"/>
    </row>
    <row r="1734" spans="2:15" x14ac:dyDescent="0.25">
      <c r="B1734" s="118" t="s">
        <v>73</v>
      </c>
      <c r="C1734" s="118" t="s">
        <v>809</v>
      </c>
      <c r="D1734" s="119">
        <v>44634</v>
      </c>
      <c r="E1734" s="118" t="s">
        <v>338</v>
      </c>
      <c r="F1734" s="123">
        <v>1940</v>
      </c>
      <c r="G1734" s="123">
        <v>593.27217125382265</v>
      </c>
      <c r="H1734" s="118" t="s">
        <v>339</v>
      </c>
      <c r="I1734" s="119"/>
      <c r="J1734" s="119">
        <f t="shared" si="27"/>
        <v>44592</v>
      </c>
      <c r="K173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34" s="118" t="s">
        <v>321</v>
      </c>
      <c r="M1734" s="118" t="s">
        <v>1122</v>
      </c>
      <c r="N1734" s="118" t="s">
        <v>4</v>
      </c>
      <c r="O1734" s="118"/>
    </row>
    <row r="1735" spans="2:15" x14ac:dyDescent="0.25">
      <c r="B1735" s="118" t="s">
        <v>73</v>
      </c>
      <c r="C1735" s="118" t="s">
        <v>814</v>
      </c>
      <c r="D1735" s="119">
        <v>44634</v>
      </c>
      <c r="E1735" s="118" t="s">
        <v>338</v>
      </c>
      <c r="F1735" s="123">
        <v>6518.1319999999996</v>
      </c>
      <c r="G1735" s="123">
        <v>1993.3125382262995</v>
      </c>
      <c r="H1735" s="118" t="s">
        <v>339</v>
      </c>
      <c r="I1735" s="119"/>
      <c r="J1735" s="119">
        <f t="shared" si="27"/>
        <v>44592</v>
      </c>
      <c r="K173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35" s="118" t="s">
        <v>321</v>
      </c>
      <c r="M1735" s="118" t="s">
        <v>1122</v>
      </c>
      <c r="N1735" s="118" t="s">
        <v>4</v>
      </c>
      <c r="O1735" s="118"/>
    </row>
    <row r="1736" spans="2:15" x14ac:dyDescent="0.25">
      <c r="B1736" s="118" t="s">
        <v>73</v>
      </c>
      <c r="C1736" s="118" t="s">
        <v>481</v>
      </c>
      <c r="D1736" s="119">
        <v>44634</v>
      </c>
      <c r="E1736" s="118" t="s">
        <v>338</v>
      </c>
      <c r="F1736" s="123">
        <v>3800</v>
      </c>
      <c r="G1736" s="123">
        <v>1162.0795107033639</v>
      </c>
      <c r="H1736" s="118" t="s">
        <v>339</v>
      </c>
      <c r="I1736" s="119"/>
      <c r="J1736" s="119">
        <f t="shared" si="27"/>
        <v>44592</v>
      </c>
      <c r="K173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36" s="118" t="s">
        <v>321</v>
      </c>
      <c r="M1736" s="118" t="s">
        <v>1122</v>
      </c>
      <c r="N1736" s="118" t="s">
        <v>4</v>
      </c>
      <c r="O1736" s="118"/>
    </row>
    <row r="1737" spans="2:15" x14ac:dyDescent="0.25">
      <c r="B1737" s="118" t="s">
        <v>73</v>
      </c>
      <c r="C1737" s="118" t="s">
        <v>709</v>
      </c>
      <c r="D1737" s="119">
        <v>44634</v>
      </c>
      <c r="E1737" s="118" t="s">
        <v>338</v>
      </c>
      <c r="F1737" s="123">
        <v>1310</v>
      </c>
      <c r="G1737" s="123">
        <v>400.61162079510706</v>
      </c>
      <c r="H1737" s="118" t="s">
        <v>339</v>
      </c>
      <c r="I1737" s="119"/>
      <c r="J1737" s="119">
        <f t="shared" si="27"/>
        <v>44592</v>
      </c>
      <c r="K173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37" s="118" t="s">
        <v>321</v>
      </c>
      <c r="M1737" s="118" t="s">
        <v>1122</v>
      </c>
      <c r="N1737" s="118" t="s">
        <v>4</v>
      </c>
      <c r="O1737" s="118"/>
    </row>
    <row r="1738" spans="2:15" x14ac:dyDescent="0.25">
      <c r="B1738" s="118" t="s">
        <v>73</v>
      </c>
      <c r="C1738" s="118" t="s">
        <v>771</v>
      </c>
      <c r="D1738" s="119">
        <v>44634</v>
      </c>
      <c r="E1738" s="118" t="s">
        <v>338</v>
      </c>
      <c r="F1738" s="123">
        <v>1278</v>
      </c>
      <c r="G1738" s="123">
        <v>390.82568807339447</v>
      </c>
      <c r="H1738" s="118" t="s">
        <v>339</v>
      </c>
      <c r="I1738" s="119"/>
      <c r="J1738" s="119">
        <f t="shared" si="27"/>
        <v>44592</v>
      </c>
      <c r="K173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38" s="118" t="s">
        <v>321</v>
      </c>
      <c r="M1738" s="118" t="s">
        <v>1122</v>
      </c>
      <c r="N1738" s="118" t="s">
        <v>4</v>
      </c>
      <c r="O1738" s="118"/>
    </row>
    <row r="1739" spans="2:15" x14ac:dyDescent="0.25">
      <c r="B1739" s="118" t="s">
        <v>73</v>
      </c>
      <c r="C1739" s="118" t="s">
        <v>598</v>
      </c>
      <c r="D1739" s="119">
        <v>44634</v>
      </c>
      <c r="E1739" s="118" t="s">
        <v>338</v>
      </c>
      <c r="F1739" s="123">
        <v>1240.6130000000001</v>
      </c>
      <c r="G1739" s="123">
        <v>379.39235474006119</v>
      </c>
      <c r="H1739" s="118" t="s">
        <v>339</v>
      </c>
      <c r="I1739" s="119"/>
      <c r="J1739" s="119">
        <f t="shared" si="27"/>
        <v>44592</v>
      </c>
      <c r="K173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39" s="118" t="s">
        <v>321</v>
      </c>
      <c r="M1739" s="118" t="s">
        <v>1122</v>
      </c>
      <c r="N1739" s="118" t="s">
        <v>4</v>
      </c>
      <c r="O1739" s="118"/>
    </row>
    <row r="1740" spans="2:15" x14ac:dyDescent="0.25">
      <c r="B1740" s="118" t="s">
        <v>73</v>
      </c>
      <c r="C1740" s="118" t="s">
        <v>655</v>
      </c>
      <c r="D1740" s="119">
        <v>44634</v>
      </c>
      <c r="E1740" s="118" t="s">
        <v>338</v>
      </c>
      <c r="F1740" s="123">
        <v>1444.5160000000001</v>
      </c>
      <c r="G1740" s="123">
        <v>441.74801223241593</v>
      </c>
      <c r="H1740" s="118" t="s">
        <v>339</v>
      </c>
      <c r="I1740" s="119"/>
      <c r="J1740" s="119">
        <f t="shared" ref="J1740:J1803" si="28">$J$1</f>
        <v>44592</v>
      </c>
      <c r="K174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40" s="118" t="s">
        <v>321</v>
      </c>
      <c r="M1740" s="118" t="s">
        <v>1122</v>
      </c>
      <c r="N1740" s="118" t="s">
        <v>4</v>
      </c>
      <c r="O1740" s="118"/>
    </row>
    <row r="1741" spans="2:15" x14ac:dyDescent="0.25">
      <c r="B1741" s="118" t="s">
        <v>73</v>
      </c>
      <c r="C1741" s="118" t="s">
        <v>1039</v>
      </c>
      <c r="D1741" s="119">
        <v>44635</v>
      </c>
      <c r="E1741" s="118" t="s">
        <v>338</v>
      </c>
      <c r="F1741" s="123">
        <v>3450</v>
      </c>
      <c r="G1741" s="123">
        <v>1055.045871559633</v>
      </c>
      <c r="H1741" s="118" t="s">
        <v>339</v>
      </c>
      <c r="I1741" s="119"/>
      <c r="J1741" s="119">
        <f t="shared" si="28"/>
        <v>44592</v>
      </c>
      <c r="K174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41" s="118" t="s">
        <v>321</v>
      </c>
      <c r="M1741" s="118" t="s">
        <v>1122</v>
      </c>
      <c r="N1741" s="118" t="s">
        <v>4</v>
      </c>
      <c r="O1741" s="118"/>
    </row>
    <row r="1742" spans="2:15" x14ac:dyDescent="0.25">
      <c r="B1742" s="118" t="s">
        <v>73</v>
      </c>
      <c r="C1742" s="118" t="s">
        <v>844</v>
      </c>
      <c r="D1742" s="119">
        <v>44635</v>
      </c>
      <c r="E1742" s="118" t="s">
        <v>338</v>
      </c>
      <c r="F1742" s="123">
        <v>996</v>
      </c>
      <c r="G1742" s="123">
        <v>304.58715596330273</v>
      </c>
      <c r="H1742" s="118" t="s">
        <v>339</v>
      </c>
      <c r="I1742" s="119"/>
      <c r="J1742" s="119">
        <f t="shared" si="28"/>
        <v>44592</v>
      </c>
      <c r="K174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42" s="118" t="s">
        <v>321</v>
      </c>
      <c r="M1742" s="118" t="s">
        <v>1122</v>
      </c>
      <c r="N1742" s="118" t="s">
        <v>4</v>
      </c>
      <c r="O1742" s="118"/>
    </row>
    <row r="1743" spans="2:15" x14ac:dyDescent="0.25">
      <c r="B1743" s="118" t="s">
        <v>73</v>
      </c>
      <c r="C1743" s="118" t="s">
        <v>844</v>
      </c>
      <c r="D1743" s="119">
        <v>44635</v>
      </c>
      <c r="E1743" s="118" t="s">
        <v>338</v>
      </c>
      <c r="F1743" s="123">
        <v>996</v>
      </c>
      <c r="G1743" s="123">
        <v>304.58715596330273</v>
      </c>
      <c r="H1743" s="118" t="s">
        <v>339</v>
      </c>
      <c r="I1743" s="119"/>
      <c r="J1743" s="119">
        <f t="shared" si="28"/>
        <v>44592</v>
      </c>
      <c r="K174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43" s="118" t="s">
        <v>321</v>
      </c>
      <c r="M1743" s="118" t="s">
        <v>1122</v>
      </c>
      <c r="N1743" s="118" t="s">
        <v>4</v>
      </c>
      <c r="O1743" s="118"/>
    </row>
    <row r="1744" spans="2:15" x14ac:dyDescent="0.25">
      <c r="B1744" s="118" t="s">
        <v>73</v>
      </c>
      <c r="C1744" s="118" t="s">
        <v>844</v>
      </c>
      <c r="D1744" s="119">
        <v>44635</v>
      </c>
      <c r="E1744" s="118" t="s">
        <v>338</v>
      </c>
      <c r="F1744" s="123">
        <v>996</v>
      </c>
      <c r="G1744" s="123">
        <v>304.58715596330273</v>
      </c>
      <c r="H1744" s="118" t="s">
        <v>339</v>
      </c>
      <c r="I1744" s="119"/>
      <c r="J1744" s="119">
        <f t="shared" si="28"/>
        <v>44592</v>
      </c>
      <c r="K174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44" s="118" t="s">
        <v>321</v>
      </c>
      <c r="M1744" s="118" t="s">
        <v>1122</v>
      </c>
      <c r="N1744" s="118" t="s">
        <v>4</v>
      </c>
      <c r="O1744" s="118"/>
    </row>
    <row r="1745" spans="2:15" x14ac:dyDescent="0.25">
      <c r="B1745" s="118" t="s">
        <v>73</v>
      </c>
      <c r="C1745" s="118" t="s">
        <v>844</v>
      </c>
      <c r="D1745" s="119">
        <v>44635</v>
      </c>
      <c r="E1745" s="118" t="s">
        <v>338</v>
      </c>
      <c r="F1745" s="123">
        <v>996</v>
      </c>
      <c r="G1745" s="123">
        <v>304.58715596330273</v>
      </c>
      <c r="H1745" s="118" t="s">
        <v>339</v>
      </c>
      <c r="I1745" s="119"/>
      <c r="J1745" s="119">
        <f t="shared" si="28"/>
        <v>44592</v>
      </c>
      <c r="K174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45" s="118" t="s">
        <v>321</v>
      </c>
      <c r="M1745" s="118" t="s">
        <v>1122</v>
      </c>
      <c r="N1745" s="118" t="s">
        <v>4</v>
      </c>
      <c r="O1745" s="118"/>
    </row>
    <row r="1746" spans="2:15" x14ac:dyDescent="0.25">
      <c r="B1746" s="118" t="s">
        <v>73</v>
      </c>
      <c r="C1746" s="118" t="s">
        <v>492</v>
      </c>
      <c r="D1746" s="119">
        <v>44635</v>
      </c>
      <c r="E1746" s="118" t="s">
        <v>338</v>
      </c>
      <c r="F1746" s="123">
        <v>2500</v>
      </c>
      <c r="G1746" s="123">
        <v>764.52599388379201</v>
      </c>
      <c r="H1746" s="118" t="s">
        <v>339</v>
      </c>
      <c r="I1746" s="119"/>
      <c r="J1746" s="119">
        <f t="shared" si="28"/>
        <v>44592</v>
      </c>
      <c r="K174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46" s="118" t="s">
        <v>321</v>
      </c>
      <c r="M1746" s="118" t="s">
        <v>1122</v>
      </c>
      <c r="N1746" s="118" t="s">
        <v>4</v>
      </c>
      <c r="O1746" s="118"/>
    </row>
    <row r="1747" spans="2:15" x14ac:dyDescent="0.25">
      <c r="B1747" s="118" t="s">
        <v>73</v>
      </c>
      <c r="C1747" s="118" t="s">
        <v>876</v>
      </c>
      <c r="D1747" s="119">
        <v>44635</v>
      </c>
      <c r="E1747" s="118" t="s">
        <v>338</v>
      </c>
      <c r="F1747" s="123">
        <v>2500</v>
      </c>
      <c r="G1747" s="123">
        <v>764.52599388379201</v>
      </c>
      <c r="H1747" s="118" t="s">
        <v>339</v>
      </c>
      <c r="I1747" s="119"/>
      <c r="J1747" s="119">
        <f t="shared" si="28"/>
        <v>44592</v>
      </c>
      <c r="K174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47" s="118" t="s">
        <v>321</v>
      </c>
      <c r="M1747" s="118" t="s">
        <v>1122</v>
      </c>
      <c r="N1747" s="118" t="s">
        <v>4</v>
      </c>
      <c r="O1747" s="118"/>
    </row>
    <row r="1748" spans="2:15" x14ac:dyDescent="0.25">
      <c r="B1748" s="118" t="s">
        <v>73</v>
      </c>
      <c r="C1748" s="118" t="s">
        <v>906</v>
      </c>
      <c r="D1748" s="119">
        <v>44635</v>
      </c>
      <c r="E1748" s="118" t="s">
        <v>338</v>
      </c>
      <c r="F1748" s="123">
        <v>3275.0929999999998</v>
      </c>
      <c r="G1748" s="123">
        <v>1001.55749235474</v>
      </c>
      <c r="H1748" s="118" t="s">
        <v>339</v>
      </c>
      <c r="I1748" s="119"/>
      <c r="J1748" s="119">
        <f t="shared" si="28"/>
        <v>44592</v>
      </c>
      <c r="K174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48" s="118" t="s">
        <v>321</v>
      </c>
      <c r="M1748" s="118" t="s">
        <v>1122</v>
      </c>
      <c r="N1748" s="118" t="s">
        <v>4</v>
      </c>
      <c r="O1748" s="118"/>
    </row>
    <row r="1749" spans="2:15" x14ac:dyDescent="0.25">
      <c r="B1749" s="118" t="s">
        <v>73</v>
      </c>
      <c r="C1749" s="118" t="s">
        <v>397</v>
      </c>
      <c r="D1749" s="119">
        <v>44635</v>
      </c>
      <c r="E1749" s="118" t="s">
        <v>338</v>
      </c>
      <c r="F1749" s="123">
        <v>6000</v>
      </c>
      <c r="G1749" s="123">
        <v>1834.8623853211009</v>
      </c>
      <c r="H1749" s="118" t="s">
        <v>339</v>
      </c>
      <c r="I1749" s="119"/>
      <c r="J1749" s="119">
        <f t="shared" si="28"/>
        <v>44592</v>
      </c>
      <c r="K174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49" s="118" t="s">
        <v>321</v>
      </c>
      <c r="M1749" s="118" t="s">
        <v>1122</v>
      </c>
      <c r="N1749" s="118" t="s">
        <v>4</v>
      </c>
      <c r="O1749" s="118"/>
    </row>
    <row r="1750" spans="2:15" x14ac:dyDescent="0.25">
      <c r="B1750" s="118" t="s">
        <v>73</v>
      </c>
      <c r="C1750" s="118" t="s">
        <v>397</v>
      </c>
      <c r="D1750" s="119">
        <v>44635</v>
      </c>
      <c r="E1750" s="118" t="s">
        <v>338</v>
      </c>
      <c r="F1750" s="123">
        <v>7810.277</v>
      </c>
      <c r="G1750" s="123">
        <v>2388.4639143730888</v>
      </c>
      <c r="H1750" s="118" t="s">
        <v>339</v>
      </c>
      <c r="I1750" s="119"/>
      <c r="J1750" s="119">
        <f t="shared" si="28"/>
        <v>44592</v>
      </c>
      <c r="K175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50" s="118" t="s">
        <v>321</v>
      </c>
      <c r="M1750" s="118" t="s">
        <v>1122</v>
      </c>
      <c r="N1750" s="118" t="s">
        <v>4</v>
      </c>
      <c r="O1750" s="118"/>
    </row>
    <row r="1751" spans="2:15" x14ac:dyDescent="0.25">
      <c r="B1751" s="118" t="s">
        <v>73</v>
      </c>
      <c r="C1751" s="118" t="s">
        <v>910</v>
      </c>
      <c r="D1751" s="119">
        <v>44635</v>
      </c>
      <c r="E1751" s="118" t="s">
        <v>338</v>
      </c>
      <c r="F1751" s="123">
        <v>2300</v>
      </c>
      <c r="G1751" s="123">
        <v>703.36391437308873</v>
      </c>
      <c r="H1751" s="118" t="s">
        <v>339</v>
      </c>
      <c r="I1751" s="119"/>
      <c r="J1751" s="119">
        <f t="shared" si="28"/>
        <v>44592</v>
      </c>
      <c r="K175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51" s="118" t="s">
        <v>321</v>
      </c>
      <c r="M1751" s="118" t="s">
        <v>1122</v>
      </c>
      <c r="N1751" s="118" t="s">
        <v>4</v>
      </c>
      <c r="O1751" s="118"/>
    </row>
    <row r="1752" spans="2:15" x14ac:dyDescent="0.25">
      <c r="B1752" s="118" t="s">
        <v>73</v>
      </c>
      <c r="C1752" s="118" t="s">
        <v>941</v>
      </c>
      <c r="D1752" s="119">
        <v>44635</v>
      </c>
      <c r="E1752" s="118" t="s">
        <v>338</v>
      </c>
      <c r="F1752" s="123">
        <v>17658.714</v>
      </c>
      <c r="G1752" s="123">
        <v>5400.2183486238528</v>
      </c>
      <c r="H1752" s="118" t="s">
        <v>339</v>
      </c>
      <c r="I1752" s="119"/>
      <c r="J1752" s="119">
        <f t="shared" si="28"/>
        <v>44592</v>
      </c>
      <c r="K175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52" s="118" t="s">
        <v>321</v>
      </c>
      <c r="M1752" s="118" t="s">
        <v>1122</v>
      </c>
      <c r="N1752" s="118" t="s">
        <v>4</v>
      </c>
      <c r="O1752" s="118"/>
    </row>
    <row r="1753" spans="2:15" x14ac:dyDescent="0.25">
      <c r="B1753" s="118" t="s">
        <v>73</v>
      </c>
      <c r="C1753" s="118" t="s">
        <v>936</v>
      </c>
      <c r="D1753" s="119">
        <v>44635</v>
      </c>
      <c r="E1753" s="118" t="s">
        <v>338</v>
      </c>
      <c r="F1753" s="123">
        <v>3589.5050000000001</v>
      </c>
      <c r="G1753" s="123">
        <v>1097.7079510703363</v>
      </c>
      <c r="H1753" s="118" t="s">
        <v>339</v>
      </c>
      <c r="I1753" s="119"/>
      <c r="J1753" s="119">
        <f t="shared" si="28"/>
        <v>44592</v>
      </c>
      <c r="K175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53" s="118" t="s">
        <v>321</v>
      </c>
      <c r="M1753" s="118" t="s">
        <v>1122</v>
      </c>
      <c r="N1753" s="118" t="s">
        <v>4</v>
      </c>
      <c r="O1753" s="118"/>
    </row>
    <row r="1754" spans="2:15" x14ac:dyDescent="0.25">
      <c r="B1754" s="118" t="s">
        <v>73</v>
      </c>
      <c r="C1754" s="118" t="s">
        <v>784</v>
      </c>
      <c r="D1754" s="119">
        <v>44635</v>
      </c>
      <c r="E1754" s="118" t="s">
        <v>338</v>
      </c>
      <c r="F1754" s="123">
        <v>973.38400000000001</v>
      </c>
      <c r="G1754" s="123">
        <v>297.67094801223243</v>
      </c>
      <c r="H1754" s="118" t="s">
        <v>339</v>
      </c>
      <c r="I1754" s="119"/>
      <c r="J1754" s="119">
        <f t="shared" si="28"/>
        <v>44592</v>
      </c>
      <c r="K175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54" s="118" t="s">
        <v>321</v>
      </c>
      <c r="M1754" s="118" t="s">
        <v>1122</v>
      </c>
      <c r="N1754" s="118" t="s">
        <v>4</v>
      </c>
      <c r="O1754" s="118"/>
    </row>
    <row r="1755" spans="2:15" x14ac:dyDescent="0.25">
      <c r="B1755" s="118" t="s">
        <v>73</v>
      </c>
      <c r="C1755" s="118" t="s">
        <v>793</v>
      </c>
      <c r="D1755" s="119">
        <v>44635</v>
      </c>
      <c r="E1755" s="118" t="s">
        <v>338</v>
      </c>
      <c r="F1755" s="123">
        <v>2009.55</v>
      </c>
      <c r="G1755" s="123">
        <v>614.54128440366969</v>
      </c>
      <c r="H1755" s="118" t="s">
        <v>339</v>
      </c>
      <c r="I1755" s="119"/>
      <c r="J1755" s="119">
        <f t="shared" si="28"/>
        <v>44592</v>
      </c>
      <c r="K175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55" s="118" t="s">
        <v>321</v>
      </c>
      <c r="M1755" s="118" t="s">
        <v>1122</v>
      </c>
      <c r="N1755" s="118" t="s">
        <v>4</v>
      </c>
      <c r="O1755" s="118"/>
    </row>
    <row r="1756" spans="2:15" x14ac:dyDescent="0.25">
      <c r="B1756" s="118" t="s">
        <v>73</v>
      </c>
      <c r="C1756" s="118" t="s">
        <v>792</v>
      </c>
      <c r="D1756" s="119">
        <v>44635</v>
      </c>
      <c r="E1756" s="118" t="s">
        <v>338</v>
      </c>
      <c r="F1756" s="123">
        <v>1113.884</v>
      </c>
      <c r="G1756" s="123">
        <v>340.63730886850152</v>
      </c>
      <c r="H1756" s="118" t="s">
        <v>339</v>
      </c>
      <c r="I1756" s="119"/>
      <c r="J1756" s="119">
        <f t="shared" si="28"/>
        <v>44592</v>
      </c>
      <c r="K175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56" s="118" t="s">
        <v>321</v>
      </c>
      <c r="M1756" s="118" t="s">
        <v>1122</v>
      </c>
      <c r="N1756" s="118" t="s">
        <v>4</v>
      </c>
      <c r="O1756" s="118"/>
    </row>
    <row r="1757" spans="2:15" x14ac:dyDescent="0.25">
      <c r="B1757" s="118" t="s">
        <v>73</v>
      </c>
      <c r="C1757" s="118" t="s">
        <v>486</v>
      </c>
      <c r="D1757" s="119">
        <v>44635</v>
      </c>
      <c r="E1757" s="118" t="s">
        <v>338</v>
      </c>
      <c r="F1757" s="123">
        <v>1813.751</v>
      </c>
      <c r="G1757" s="123">
        <v>554.66391437308869</v>
      </c>
      <c r="H1757" s="118" t="s">
        <v>339</v>
      </c>
      <c r="I1757" s="119"/>
      <c r="J1757" s="119">
        <f t="shared" si="28"/>
        <v>44592</v>
      </c>
      <c r="K175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57" s="118" t="s">
        <v>321</v>
      </c>
      <c r="M1757" s="118" t="s">
        <v>1122</v>
      </c>
      <c r="N1757" s="118" t="s">
        <v>4</v>
      </c>
      <c r="O1757" s="118"/>
    </row>
    <row r="1758" spans="2:15" x14ac:dyDescent="0.25">
      <c r="B1758" s="118" t="s">
        <v>73</v>
      </c>
      <c r="C1758" s="118" t="s">
        <v>1105</v>
      </c>
      <c r="D1758" s="119">
        <v>44635</v>
      </c>
      <c r="E1758" s="118" t="s">
        <v>338</v>
      </c>
      <c r="F1758" s="123">
        <v>500</v>
      </c>
      <c r="G1758" s="123">
        <v>152.9051987767584</v>
      </c>
      <c r="H1758" s="118" t="s">
        <v>339</v>
      </c>
      <c r="I1758" s="119"/>
      <c r="J1758" s="119">
        <f t="shared" si="28"/>
        <v>44592</v>
      </c>
      <c r="K175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58" s="118" t="s">
        <v>321</v>
      </c>
      <c r="M1758" s="118" t="s">
        <v>1122</v>
      </c>
      <c r="N1758" s="118" t="s">
        <v>4</v>
      </c>
      <c r="O1758" s="118"/>
    </row>
    <row r="1759" spans="2:15" x14ac:dyDescent="0.25">
      <c r="B1759" s="118" t="s">
        <v>73</v>
      </c>
      <c r="C1759" s="118" t="s">
        <v>784</v>
      </c>
      <c r="D1759" s="119">
        <v>44635</v>
      </c>
      <c r="E1759" s="118" t="s">
        <v>338</v>
      </c>
      <c r="F1759" s="123">
        <v>1031.3440000000001</v>
      </c>
      <c r="G1759" s="123">
        <v>315.39571865443429</v>
      </c>
      <c r="H1759" s="118" t="s">
        <v>339</v>
      </c>
      <c r="I1759" s="119"/>
      <c r="J1759" s="119">
        <f t="shared" si="28"/>
        <v>44592</v>
      </c>
      <c r="K175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59" s="118" t="s">
        <v>321</v>
      </c>
      <c r="M1759" s="118" t="s">
        <v>1122</v>
      </c>
      <c r="N1759" s="118" t="s">
        <v>4</v>
      </c>
      <c r="O1759" s="118"/>
    </row>
    <row r="1760" spans="2:15" x14ac:dyDescent="0.25">
      <c r="B1760" s="118" t="s">
        <v>73</v>
      </c>
      <c r="C1760" s="118" t="s">
        <v>378</v>
      </c>
      <c r="D1760" s="119">
        <v>44635</v>
      </c>
      <c r="E1760" s="118" t="s">
        <v>338</v>
      </c>
      <c r="F1760" s="123">
        <v>4011.9470000000001</v>
      </c>
      <c r="G1760" s="123">
        <v>1226.8951070336391</v>
      </c>
      <c r="H1760" s="118" t="s">
        <v>339</v>
      </c>
      <c r="I1760" s="119"/>
      <c r="J1760" s="119">
        <f t="shared" si="28"/>
        <v>44592</v>
      </c>
      <c r="K176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60" s="118" t="s">
        <v>321</v>
      </c>
      <c r="M1760" s="118" t="s">
        <v>1122</v>
      </c>
      <c r="N1760" s="118" t="s">
        <v>4</v>
      </c>
      <c r="O1760" s="118"/>
    </row>
    <row r="1761" spans="2:15" x14ac:dyDescent="0.25">
      <c r="B1761" s="118" t="s">
        <v>73</v>
      </c>
      <c r="C1761" s="118" t="s">
        <v>772</v>
      </c>
      <c r="D1761" s="119">
        <v>44635</v>
      </c>
      <c r="E1761" s="118" t="s">
        <v>338</v>
      </c>
      <c r="F1761" s="123">
        <v>5169.0200000000004</v>
      </c>
      <c r="G1761" s="123">
        <v>1580.7400611620797</v>
      </c>
      <c r="H1761" s="118" t="s">
        <v>339</v>
      </c>
      <c r="I1761" s="119"/>
      <c r="J1761" s="119">
        <f t="shared" si="28"/>
        <v>44592</v>
      </c>
      <c r="K176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61" s="118" t="s">
        <v>321</v>
      </c>
      <c r="M1761" s="118" t="s">
        <v>1122</v>
      </c>
      <c r="N1761" s="118" t="s">
        <v>4</v>
      </c>
      <c r="O1761" s="118"/>
    </row>
    <row r="1762" spans="2:15" x14ac:dyDescent="0.25">
      <c r="B1762" s="118" t="s">
        <v>73</v>
      </c>
      <c r="C1762" s="118" t="s">
        <v>694</v>
      </c>
      <c r="D1762" s="119">
        <v>44635</v>
      </c>
      <c r="E1762" s="118" t="s">
        <v>338</v>
      </c>
      <c r="F1762" s="123">
        <v>9232.8909999999996</v>
      </c>
      <c r="G1762" s="123">
        <v>2823.5140672782873</v>
      </c>
      <c r="H1762" s="118" t="s">
        <v>339</v>
      </c>
      <c r="I1762" s="119"/>
      <c r="J1762" s="119">
        <f t="shared" si="28"/>
        <v>44592</v>
      </c>
      <c r="K176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62" s="118" t="s">
        <v>321</v>
      </c>
      <c r="M1762" s="118" t="s">
        <v>1122</v>
      </c>
      <c r="N1762" s="118" t="s">
        <v>4</v>
      </c>
      <c r="O1762" s="118"/>
    </row>
    <row r="1763" spans="2:15" x14ac:dyDescent="0.25">
      <c r="B1763" s="118" t="s">
        <v>73</v>
      </c>
      <c r="C1763" s="118" t="s">
        <v>731</v>
      </c>
      <c r="D1763" s="119">
        <v>44635</v>
      </c>
      <c r="E1763" s="118" t="s">
        <v>338</v>
      </c>
      <c r="F1763" s="123">
        <v>5000</v>
      </c>
      <c r="G1763" s="123">
        <v>1529.051987767584</v>
      </c>
      <c r="H1763" s="118" t="s">
        <v>339</v>
      </c>
      <c r="I1763" s="119"/>
      <c r="J1763" s="119">
        <f t="shared" si="28"/>
        <v>44592</v>
      </c>
      <c r="K176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63" s="118" t="s">
        <v>321</v>
      </c>
      <c r="M1763" s="118" t="s">
        <v>1122</v>
      </c>
      <c r="N1763" s="118" t="s">
        <v>4</v>
      </c>
      <c r="O1763" s="118"/>
    </row>
    <row r="1764" spans="2:15" x14ac:dyDescent="0.25">
      <c r="B1764" s="118" t="s">
        <v>73</v>
      </c>
      <c r="C1764" s="118" t="s">
        <v>721</v>
      </c>
      <c r="D1764" s="119">
        <v>44635</v>
      </c>
      <c r="E1764" s="118" t="s">
        <v>338</v>
      </c>
      <c r="F1764" s="123">
        <v>850</v>
      </c>
      <c r="G1764" s="123">
        <v>259.93883792048928</v>
      </c>
      <c r="H1764" s="118" t="s">
        <v>339</v>
      </c>
      <c r="I1764" s="119"/>
      <c r="J1764" s="119">
        <f t="shared" si="28"/>
        <v>44592</v>
      </c>
      <c r="K176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64" s="118" t="s">
        <v>321</v>
      </c>
      <c r="M1764" s="118" t="s">
        <v>1122</v>
      </c>
      <c r="N1764" s="118" t="s">
        <v>4</v>
      </c>
      <c r="O1764" s="118"/>
    </row>
    <row r="1765" spans="2:15" x14ac:dyDescent="0.25">
      <c r="B1765" s="118" t="s">
        <v>73</v>
      </c>
      <c r="C1765" s="118" t="s">
        <v>749</v>
      </c>
      <c r="D1765" s="119">
        <v>44635</v>
      </c>
      <c r="E1765" s="118" t="s">
        <v>338</v>
      </c>
      <c r="F1765" s="123">
        <v>2500</v>
      </c>
      <c r="G1765" s="123">
        <v>764.52599388379201</v>
      </c>
      <c r="H1765" s="118" t="s">
        <v>339</v>
      </c>
      <c r="I1765" s="119"/>
      <c r="J1765" s="119">
        <f t="shared" si="28"/>
        <v>44592</v>
      </c>
      <c r="K176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65" s="118" t="s">
        <v>321</v>
      </c>
      <c r="M1765" s="118" t="s">
        <v>1122</v>
      </c>
      <c r="N1765" s="118" t="s">
        <v>4</v>
      </c>
      <c r="O1765" s="118"/>
    </row>
    <row r="1766" spans="2:15" x14ac:dyDescent="0.25">
      <c r="B1766" s="118" t="s">
        <v>73</v>
      </c>
      <c r="C1766" s="118" t="s">
        <v>756</v>
      </c>
      <c r="D1766" s="119">
        <v>44635</v>
      </c>
      <c r="E1766" s="118" t="s">
        <v>338</v>
      </c>
      <c r="F1766" s="123">
        <v>6800</v>
      </c>
      <c r="G1766" s="123">
        <v>2079.5107033639142</v>
      </c>
      <c r="H1766" s="118" t="s">
        <v>339</v>
      </c>
      <c r="I1766" s="119"/>
      <c r="J1766" s="119">
        <f t="shared" si="28"/>
        <v>44592</v>
      </c>
      <c r="K176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66" s="118" t="s">
        <v>321</v>
      </c>
      <c r="M1766" s="118" t="s">
        <v>1122</v>
      </c>
      <c r="N1766" s="118" t="s">
        <v>4</v>
      </c>
      <c r="O1766" s="118"/>
    </row>
    <row r="1767" spans="2:15" x14ac:dyDescent="0.25">
      <c r="B1767" s="118" t="s">
        <v>73</v>
      </c>
      <c r="C1767" s="118" t="s">
        <v>747</v>
      </c>
      <c r="D1767" s="119">
        <v>44635</v>
      </c>
      <c r="E1767" s="118" t="s">
        <v>338</v>
      </c>
      <c r="F1767" s="123">
        <v>540</v>
      </c>
      <c r="G1767" s="123">
        <v>165.13761467889907</v>
      </c>
      <c r="H1767" s="118" t="s">
        <v>339</v>
      </c>
      <c r="I1767" s="119"/>
      <c r="J1767" s="119">
        <f t="shared" si="28"/>
        <v>44592</v>
      </c>
      <c r="K176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67" s="118" t="s">
        <v>321</v>
      </c>
      <c r="M1767" s="118" t="s">
        <v>1122</v>
      </c>
      <c r="N1767" s="118" t="s">
        <v>4</v>
      </c>
      <c r="O1767" s="118"/>
    </row>
    <row r="1768" spans="2:15" x14ac:dyDescent="0.25">
      <c r="B1768" s="118" t="s">
        <v>73</v>
      </c>
      <c r="C1768" s="118" t="s">
        <v>626</v>
      </c>
      <c r="D1768" s="119">
        <v>44635</v>
      </c>
      <c r="E1768" s="118" t="s">
        <v>338</v>
      </c>
      <c r="F1768" s="123">
        <v>1350</v>
      </c>
      <c r="G1768" s="123">
        <v>412.8440366972477</v>
      </c>
      <c r="H1768" s="118" t="s">
        <v>339</v>
      </c>
      <c r="I1768" s="119"/>
      <c r="J1768" s="119">
        <f t="shared" si="28"/>
        <v>44592</v>
      </c>
      <c r="K176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68" s="118" t="s">
        <v>321</v>
      </c>
      <c r="M1768" s="118" t="s">
        <v>1122</v>
      </c>
      <c r="N1768" s="118" t="s">
        <v>4</v>
      </c>
      <c r="O1768" s="118"/>
    </row>
    <row r="1769" spans="2:15" x14ac:dyDescent="0.25">
      <c r="B1769" s="118" t="s">
        <v>73</v>
      </c>
      <c r="C1769" s="118" t="s">
        <v>1048</v>
      </c>
      <c r="D1769" s="119">
        <v>44635</v>
      </c>
      <c r="E1769" s="118" t="s">
        <v>338</v>
      </c>
      <c r="F1769" s="123">
        <v>3225.223</v>
      </c>
      <c r="G1769" s="123">
        <v>986.30672782874615</v>
      </c>
      <c r="H1769" s="118" t="s">
        <v>339</v>
      </c>
      <c r="I1769" s="119"/>
      <c r="J1769" s="119">
        <f t="shared" si="28"/>
        <v>44592</v>
      </c>
      <c r="K176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69" s="118" t="s">
        <v>321</v>
      </c>
      <c r="M1769" s="118" t="s">
        <v>1122</v>
      </c>
      <c r="N1769" s="118" t="s">
        <v>4</v>
      </c>
      <c r="O1769" s="118"/>
    </row>
    <row r="1770" spans="2:15" x14ac:dyDescent="0.25">
      <c r="B1770" s="118" t="s">
        <v>73</v>
      </c>
      <c r="C1770" s="118" t="s">
        <v>566</v>
      </c>
      <c r="D1770" s="119">
        <v>44635</v>
      </c>
      <c r="E1770" s="118" t="s">
        <v>338</v>
      </c>
      <c r="F1770" s="123">
        <v>9000</v>
      </c>
      <c r="G1770" s="123">
        <v>2752.2935779816512</v>
      </c>
      <c r="H1770" s="118" t="s">
        <v>339</v>
      </c>
      <c r="I1770" s="119"/>
      <c r="J1770" s="119">
        <f t="shared" si="28"/>
        <v>44592</v>
      </c>
      <c r="K177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70" s="118" t="s">
        <v>321</v>
      </c>
      <c r="M1770" s="118" t="s">
        <v>1122</v>
      </c>
      <c r="N1770" s="118" t="s">
        <v>4</v>
      </c>
      <c r="O1770" s="118"/>
    </row>
    <row r="1771" spans="2:15" x14ac:dyDescent="0.25">
      <c r="B1771" s="118" t="s">
        <v>73</v>
      </c>
      <c r="C1771" s="118" t="s">
        <v>620</v>
      </c>
      <c r="D1771" s="119">
        <v>44635</v>
      </c>
      <c r="E1771" s="118" t="s">
        <v>338</v>
      </c>
      <c r="F1771" s="123">
        <v>7500</v>
      </c>
      <c r="G1771" s="123">
        <v>2293.5779816513759</v>
      </c>
      <c r="H1771" s="118" t="s">
        <v>339</v>
      </c>
      <c r="I1771" s="119"/>
      <c r="J1771" s="119">
        <f t="shared" si="28"/>
        <v>44592</v>
      </c>
      <c r="K177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71" s="118" t="s">
        <v>321</v>
      </c>
      <c r="M1771" s="118" t="s">
        <v>1122</v>
      </c>
      <c r="N1771" s="118" t="s">
        <v>4</v>
      </c>
      <c r="O1771" s="118"/>
    </row>
    <row r="1772" spans="2:15" x14ac:dyDescent="0.25">
      <c r="B1772" s="118" t="s">
        <v>73</v>
      </c>
      <c r="C1772" s="118" t="s">
        <v>1060</v>
      </c>
      <c r="D1772" s="119">
        <v>44635</v>
      </c>
      <c r="E1772" s="118" t="s">
        <v>338</v>
      </c>
      <c r="F1772" s="123">
        <v>174.38</v>
      </c>
      <c r="G1772" s="123">
        <v>53.327217125382262</v>
      </c>
      <c r="H1772" s="118" t="s">
        <v>339</v>
      </c>
      <c r="I1772" s="119"/>
      <c r="J1772" s="119">
        <f t="shared" si="28"/>
        <v>44592</v>
      </c>
      <c r="K177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72" s="118" t="s">
        <v>321</v>
      </c>
      <c r="M1772" s="118" t="s">
        <v>1122</v>
      </c>
      <c r="N1772" s="118" t="s">
        <v>4</v>
      </c>
      <c r="O1772" s="118"/>
    </row>
    <row r="1773" spans="2:15" x14ac:dyDescent="0.25">
      <c r="B1773" s="118" t="s">
        <v>73</v>
      </c>
      <c r="C1773" s="118" t="s">
        <v>566</v>
      </c>
      <c r="D1773" s="119">
        <v>44635</v>
      </c>
      <c r="E1773" s="118" t="s">
        <v>338</v>
      </c>
      <c r="F1773" s="123">
        <v>6500</v>
      </c>
      <c r="G1773" s="123">
        <v>1987.7675840978593</v>
      </c>
      <c r="H1773" s="118" t="s">
        <v>339</v>
      </c>
      <c r="I1773" s="119"/>
      <c r="J1773" s="119">
        <f t="shared" si="28"/>
        <v>44592</v>
      </c>
      <c r="K177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73" s="118" t="s">
        <v>321</v>
      </c>
      <c r="M1773" s="118" t="s">
        <v>1122</v>
      </c>
      <c r="N1773" s="118" t="s">
        <v>4</v>
      </c>
      <c r="O1773" s="118"/>
    </row>
    <row r="1774" spans="2:15" x14ac:dyDescent="0.25">
      <c r="B1774" s="118" t="s">
        <v>73</v>
      </c>
      <c r="C1774" s="118" t="s">
        <v>346</v>
      </c>
      <c r="D1774" s="119">
        <v>44635</v>
      </c>
      <c r="E1774" s="118" t="s">
        <v>338</v>
      </c>
      <c r="F1774" s="123">
        <v>4220</v>
      </c>
      <c r="G1774" s="123">
        <v>1290.5198776758409</v>
      </c>
      <c r="H1774" s="118" t="s">
        <v>339</v>
      </c>
      <c r="I1774" s="119"/>
      <c r="J1774" s="119">
        <f t="shared" si="28"/>
        <v>44592</v>
      </c>
      <c r="K177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74" s="118" t="s">
        <v>321</v>
      </c>
      <c r="M1774" s="118" t="s">
        <v>1122</v>
      </c>
      <c r="N1774" s="118" t="s">
        <v>4</v>
      </c>
      <c r="O1774" s="118"/>
    </row>
    <row r="1775" spans="2:15" x14ac:dyDescent="0.25">
      <c r="B1775" s="118" t="s">
        <v>73</v>
      </c>
      <c r="C1775" s="118" t="s">
        <v>587</v>
      </c>
      <c r="D1775" s="119">
        <v>44635</v>
      </c>
      <c r="E1775" s="118" t="s">
        <v>338</v>
      </c>
      <c r="F1775" s="123">
        <v>7000</v>
      </c>
      <c r="G1775" s="123">
        <v>2140.672782874618</v>
      </c>
      <c r="H1775" s="118" t="s">
        <v>339</v>
      </c>
      <c r="I1775" s="119"/>
      <c r="J1775" s="119">
        <f t="shared" si="28"/>
        <v>44592</v>
      </c>
      <c r="K177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75" s="118" t="s">
        <v>321</v>
      </c>
      <c r="M1775" s="118" t="s">
        <v>1122</v>
      </c>
      <c r="N1775" s="118" t="s">
        <v>4</v>
      </c>
      <c r="O1775" s="118"/>
    </row>
    <row r="1776" spans="2:15" x14ac:dyDescent="0.25">
      <c r="B1776" s="118" t="s">
        <v>73</v>
      </c>
      <c r="C1776" s="118" t="s">
        <v>520</v>
      </c>
      <c r="D1776" s="119">
        <v>44635</v>
      </c>
      <c r="E1776" s="118" t="s">
        <v>338</v>
      </c>
      <c r="F1776" s="123">
        <v>838.68399999999997</v>
      </c>
      <c r="G1776" s="123">
        <v>256.47828746177368</v>
      </c>
      <c r="H1776" s="118" t="s">
        <v>339</v>
      </c>
      <c r="I1776" s="119"/>
      <c r="J1776" s="119">
        <f t="shared" si="28"/>
        <v>44592</v>
      </c>
      <c r="K177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76" s="118" t="s">
        <v>321</v>
      </c>
      <c r="M1776" s="118" t="s">
        <v>1122</v>
      </c>
      <c r="N1776" s="118" t="s">
        <v>4</v>
      </c>
      <c r="O1776" s="118"/>
    </row>
    <row r="1777" spans="2:15" x14ac:dyDescent="0.25">
      <c r="B1777" s="118" t="s">
        <v>73</v>
      </c>
      <c r="C1777" s="118" t="s">
        <v>533</v>
      </c>
      <c r="D1777" s="119">
        <v>44635</v>
      </c>
      <c r="E1777" s="118" t="s">
        <v>338</v>
      </c>
      <c r="F1777" s="123">
        <v>7641.6769999999997</v>
      </c>
      <c r="G1777" s="123">
        <v>2336.9042813455658</v>
      </c>
      <c r="H1777" s="118" t="s">
        <v>339</v>
      </c>
      <c r="I1777" s="119"/>
      <c r="J1777" s="119">
        <f t="shared" si="28"/>
        <v>44592</v>
      </c>
      <c r="K177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77" s="118" t="s">
        <v>321</v>
      </c>
      <c r="M1777" s="118" t="s">
        <v>1122</v>
      </c>
      <c r="N1777" s="118" t="s">
        <v>4</v>
      </c>
      <c r="O1777" s="118"/>
    </row>
    <row r="1778" spans="2:15" x14ac:dyDescent="0.25">
      <c r="B1778" s="118" t="s">
        <v>73</v>
      </c>
      <c r="C1778" s="118" t="s">
        <v>1106</v>
      </c>
      <c r="D1778" s="119">
        <v>44635</v>
      </c>
      <c r="E1778" s="118" t="s">
        <v>338</v>
      </c>
      <c r="F1778" s="123">
        <v>8239.2070000000003</v>
      </c>
      <c r="G1778" s="123">
        <v>2519.635168195719</v>
      </c>
      <c r="H1778" s="118" t="s">
        <v>339</v>
      </c>
      <c r="I1778" s="119"/>
      <c r="J1778" s="119">
        <f t="shared" si="28"/>
        <v>44592</v>
      </c>
      <c r="K177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78" s="118" t="s">
        <v>321</v>
      </c>
      <c r="M1778" s="118" t="s">
        <v>1122</v>
      </c>
      <c r="N1778" s="118" t="s">
        <v>4</v>
      </c>
      <c r="O1778" s="118"/>
    </row>
    <row r="1779" spans="2:15" x14ac:dyDescent="0.25">
      <c r="B1779" s="118" t="s">
        <v>73</v>
      </c>
      <c r="C1779" s="118" t="s">
        <v>640</v>
      </c>
      <c r="D1779" s="119">
        <v>44635</v>
      </c>
      <c r="E1779" s="118" t="s">
        <v>338</v>
      </c>
      <c r="F1779" s="123">
        <v>7784.277</v>
      </c>
      <c r="G1779" s="123">
        <v>2380.5128440366971</v>
      </c>
      <c r="H1779" s="118" t="s">
        <v>339</v>
      </c>
      <c r="I1779" s="119"/>
      <c r="J1779" s="119">
        <f t="shared" si="28"/>
        <v>44592</v>
      </c>
      <c r="K177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79" s="118" t="s">
        <v>321</v>
      </c>
      <c r="M1779" s="118" t="s">
        <v>1122</v>
      </c>
      <c r="N1779" s="118" t="s">
        <v>4</v>
      </c>
      <c r="O1779" s="118"/>
    </row>
    <row r="1780" spans="2:15" x14ac:dyDescent="0.25">
      <c r="B1780" s="118" t="s">
        <v>73</v>
      </c>
      <c r="C1780" s="118" t="s">
        <v>588</v>
      </c>
      <c r="D1780" s="119">
        <v>44635</v>
      </c>
      <c r="E1780" s="118" t="s">
        <v>338</v>
      </c>
      <c r="F1780" s="123">
        <v>1239.74</v>
      </c>
      <c r="G1780" s="123">
        <v>379.12538226299694</v>
      </c>
      <c r="H1780" s="118" t="s">
        <v>339</v>
      </c>
      <c r="I1780" s="119"/>
      <c r="J1780" s="119">
        <f t="shared" si="28"/>
        <v>44592</v>
      </c>
      <c r="K178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80" s="118" t="s">
        <v>321</v>
      </c>
      <c r="M1780" s="118" t="s">
        <v>1122</v>
      </c>
      <c r="N1780" s="118" t="s">
        <v>4</v>
      </c>
      <c r="O1780" s="118"/>
    </row>
    <row r="1781" spans="2:15" x14ac:dyDescent="0.25">
      <c r="B1781" s="118" t="s">
        <v>73</v>
      </c>
      <c r="C1781" s="118" t="s">
        <v>576</v>
      </c>
      <c r="D1781" s="119">
        <v>44635</v>
      </c>
      <c r="E1781" s="118" t="s">
        <v>338</v>
      </c>
      <c r="F1781" s="123">
        <v>1601.3130000000001</v>
      </c>
      <c r="G1781" s="123">
        <v>489.69816513761469</v>
      </c>
      <c r="H1781" s="118" t="s">
        <v>339</v>
      </c>
      <c r="I1781" s="119"/>
      <c r="J1781" s="119">
        <f t="shared" si="28"/>
        <v>44592</v>
      </c>
      <c r="K178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81" s="118" t="s">
        <v>321</v>
      </c>
      <c r="M1781" s="118" t="s">
        <v>1122</v>
      </c>
      <c r="N1781" s="118" t="s">
        <v>4</v>
      </c>
      <c r="O1781" s="118"/>
    </row>
    <row r="1782" spans="2:15" x14ac:dyDescent="0.25">
      <c r="B1782" s="118" t="s">
        <v>73</v>
      </c>
      <c r="C1782" s="118" t="s">
        <v>564</v>
      </c>
      <c r="D1782" s="119">
        <v>44635</v>
      </c>
      <c r="E1782" s="118" t="s">
        <v>338</v>
      </c>
      <c r="F1782" s="123">
        <v>1145</v>
      </c>
      <c r="G1782" s="123">
        <v>350.15290519877675</v>
      </c>
      <c r="H1782" s="118" t="s">
        <v>339</v>
      </c>
      <c r="I1782" s="119"/>
      <c r="J1782" s="119">
        <f t="shared" si="28"/>
        <v>44592</v>
      </c>
      <c r="K178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82" s="118" t="s">
        <v>321</v>
      </c>
      <c r="M1782" s="118" t="s">
        <v>1122</v>
      </c>
      <c r="N1782" s="118" t="s">
        <v>4</v>
      </c>
      <c r="O1782" s="118"/>
    </row>
    <row r="1783" spans="2:15" x14ac:dyDescent="0.25">
      <c r="B1783" s="118" t="s">
        <v>73</v>
      </c>
      <c r="C1783" s="118" t="s">
        <v>583</v>
      </c>
      <c r="D1783" s="119">
        <v>44635</v>
      </c>
      <c r="E1783" s="118" t="s">
        <v>338</v>
      </c>
      <c r="F1783" s="123">
        <v>12279.011</v>
      </c>
      <c r="G1783" s="123">
        <v>3755.0492354740063</v>
      </c>
      <c r="H1783" s="118" t="s">
        <v>339</v>
      </c>
      <c r="I1783" s="119"/>
      <c r="J1783" s="119">
        <f t="shared" si="28"/>
        <v>44592</v>
      </c>
      <c r="K178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83" s="118" t="s">
        <v>321</v>
      </c>
      <c r="M1783" s="118" t="s">
        <v>1122</v>
      </c>
      <c r="N1783" s="118" t="s">
        <v>4</v>
      </c>
      <c r="O1783" s="118"/>
    </row>
    <row r="1784" spans="2:15" x14ac:dyDescent="0.25">
      <c r="B1784" s="118" t="s">
        <v>73</v>
      </c>
      <c r="C1784" s="118" t="s">
        <v>462</v>
      </c>
      <c r="D1784" s="119">
        <v>44635</v>
      </c>
      <c r="E1784" s="118" t="s">
        <v>338</v>
      </c>
      <c r="F1784" s="123">
        <v>6224.424</v>
      </c>
      <c r="G1784" s="123">
        <v>1903.4935779816515</v>
      </c>
      <c r="H1784" s="118" t="s">
        <v>339</v>
      </c>
      <c r="I1784" s="119"/>
      <c r="J1784" s="119">
        <f t="shared" si="28"/>
        <v>44592</v>
      </c>
      <c r="K178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84" s="118" t="s">
        <v>321</v>
      </c>
      <c r="M1784" s="118" t="s">
        <v>1122</v>
      </c>
      <c r="N1784" s="118" t="s">
        <v>4</v>
      </c>
      <c r="O1784" s="118"/>
    </row>
    <row r="1785" spans="2:15" x14ac:dyDescent="0.25">
      <c r="B1785" s="118" t="s">
        <v>73</v>
      </c>
      <c r="C1785" s="118" t="s">
        <v>556</v>
      </c>
      <c r="D1785" s="119">
        <v>44635</v>
      </c>
      <c r="E1785" s="118" t="s">
        <v>338</v>
      </c>
      <c r="F1785" s="123">
        <v>6891.07</v>
      </c>
      <c r="G1785" s="123">
        <v>2107.3608562691129</v>
      </c>
      <c r="H1785" s="118" t="s">
        <v>339</v>
      </c>
      <c r="I1785" s="119"/>
      <c r="J1785" s="119">
        <f t="shared" si="28"/>
        <v>44592</v>
      </c>
      <c r="K178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85" s="118" t="s">
        <v>321</v>
      </c>
      <c r="M1785" s="118" t="s">
        <v>1122</v>
      </c>
      <c r="N1785" s="118" t="s">
        <v>4</v>
      </c>
      <c r="O1785" s="118"/>
    </row>
    <row r="1786" spans="2:15" x14ac:dyDescent="0.25">
      <c r="B1786" s="118" t="s">
        <v>73</v>
      </c>
      <c r="C1786" s="118" t="s">
        <v>652</v>
      </c>
      <c r="D1786" s="119">
        <v>44635</v>
      </c>
      <c r="E1786" s="118" t="s">
        <v>338</v>
      </c>
      <c r="F1786" s="123">
        <v>1633.087</v>
      </c>
      <c r="G1786" s="123">
        <v>499.41498470948011</v>
      </c>
      <c r="H1786" s="118" t="s">
        <v>339</v>
      </c>
      <c r="I1786" s="119"/>
      <c r="J1786" s="119">
        <f t="shared" si="28"/>
        <v>44592</v>
      </c>
      <c r="K178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86" s="118" t="s">
        <v>321</v>
      </c>
      <c r="M1786" s="118" t="s">
        <v>1122</v>
      </c>
      <c r="N1786" s="118" t="s">
        <v>4</v>
      </c>
      <c r="O1786" s="118"/>
    </row>
    <row r="1787" spans="2:15" x14ac:dyDescent="0.25">
      <c r="B1787" s="118" t="s">
        <v>73</v>
      </c>
      <c r="C1787" s="118" t="s">
        <v>1096</v>
      </c>
      <c r="D1787" s="119">
        <v>44635</v>
      </c>
      <c r="E1787" s="118" t="s">
        <v>338</v>
      </c>
      <c r="F1787" s="123">
        <v>3378.203</v>
      </c>
      <c r="G1787" s="123">
        <v>1033.0896024464832</v>
      </c>
      <c r="H1787" s="118" t="s">
        <v>339</v>
      </c>
      <c r="I1787" s="119"/>
      <c r="J1787" s="119">
        <f t="shared" si="28"/>
        <v>44592</v>
      </c>
      <c r="K178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87" s="118" t="s">
        <v>321</v>
      </c>
      <c r="M1787" s="118" t="s">
        <v>1122</v>
      </c>
      <c r="N1787" s="118" t="s">
        <v>4</v>
      </c>
      <c r="O1787" s="118"/>
    </row>
    <row r="1788" spans="2:15" x14ac:dyDescent="0.25">
      <c r="B1788" s="118" t="s">
        <v>73</v>
      </c>
      <c r="C1788" s="118" t="s">
        <v>1067</v>
      </c>
      <c r="D1788" s="119">
        <v>44635</v>
      </c>
      <c r="E1788" s="118" t="s">
        <v>338</v>
      </c>
      <c r="F1788" s="123">
        <v>5037.2550000000001</v>
      </c>
      <c r="G1788" s="123">
        <v>1540.4449541284405</v>
      </c>
      <c r="H1788" s="118" t="s">
        <v>339</v>
      </c>
      <c r="I1788" s="119"/>
      <c r="J1788" s="119">
        <f t="shared" si="28"/>
        <v>44592</v>
      </c>
      <c r="K178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88" s="118" t="s">
        <v>321</v>
      </c>
      <c r="M1788" s="118" t="s">
        <v>1122</v>
      </c>
      <c r="N1788" s="118" t="s">
        <v>4</v>
      </c>
      <c r="O1788" s="118"/>
    </row>
    <row r="1789" spans="2:15" x14ac:dyDescent="0.25">
      <c r="B1789" s="118" t="s">
        <v>73</v>
      </c>
      <c r="C1789" s="118" t="s">
        <v>512</v>
      </c>
      <c r="D1789" s="119">
        <v>44635</v>
      </c>
      <c r="E1789" s="118" t="s">
        <v>338</v>
      </c>
      <c r="F1789" s="123">
        <v>1434.883</v>
      </c>
      <c r="G1789" s="123">
        <v>438.80214067278291</v>
      </c>
      <c r="H1789" s="118" t="s">
        <v>339</v>
      </c>
      <c r="I1789" s="119"/>
      <c r="J1789" s="119">
        <f t="shared" si="28"/>
        <v>44592</v>
      </c>
      <c r="K178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89" s="118" t="s">
        <v>321</v>
      </c>
      <c r="M1789" s="118" t="s">
        <v>1122</v>
      </c>
      <c r="N1789" s="118" t="s">
        <v>4</v>
      </c>
      <c r="O1789" s="118"/>
    </row>
    <row r="1790" spans="2:15" x14ac:dyDescent="0.25">
      <c r="B1790" s="118" t="s">
        <v>73</v>
      </c>
      <c r="C1790" s="118" t="s">
        <v>1061</v>
      </c>
      <c r="D1790" s="119">
        <v>44635</v>
      </c>
      <c r="E1790" s="118" t="s">
        <v>338</v>
      </c>
      <c r="F1790" s="123">
        <v>2348.7170000000001</v>
      </c>
      <c r="G1790" s="123">
        <v>718.26207951070342</v>
      </c>
      <c r="H1790" s="118" t="s">
        <v>339</v>
      </c>
      <c r="I1790" s="119"/>
      <c r="J1790" s="119">
        <f t="shared" si="28"/>
        <v>44592</v>
      </c>
      <c r="K179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90" s="118" t="s">
        <v>321</v>
      </c>
      <c r="M1790" s="118" t="s">
        <v>1122</v>
      </c>
      <c r="N1790" s="118" t="s">
        <v>4</v>
      </c>
      <c r="O1790" s="118"/>
    </row>
    <row r="1791" spans="2:15" x14ac:dyDescent="0.25">
      <c r="B1791" s="118" t="s">
        <v>73</v>
      </c>
      <c r="C1791" s="118" t="s">
        <v>610</v>
      </c>
      <c r="D1791" s="119">
        <v>44635</v>
      </c>
      <c r="E1791" s="118" t="s">
        <v>338</v>
      </c>
      <c r="F1791" s="123">
        <v>1751.0350000000001</v>
      </c>
      <c r="G1791" s="123">
        <v>535.48470948012232</v>
      </c>
      <c r="H1791" s="118" t="s">
        <v>339</v>
      </c>
      <c r="I1791" s="119"/>
      <c r="J1791" s="119">
        <f t="shared" si="28"/>
        <v>44592</v>
      </c>
      <c r="K179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91" s="118" t="s">
        <v>321</v>
      </c>
      <c r="M1791" s="118" t="s">
        <v>1122</v>
      </c>
      <c r="N1791" s="118" t="s">
        <v>4</v>
      </c>
      <c r="O1791" s="118"/>
    </row>
    <row r="1792" spans="2:15" x14ac:dyDescent="0.25">
      <c r="B1792" s="118" t="s">
        <v>73</v>
      </c>
      <c r="C1792" s="118" t="s">
        <v>1042</v>
      </c>
      <c r="D1792" s="119">
        <v>44636</v>
      </c>
      <c r="E1792" s="118" t="s">
        <v>338</v>
      </c>
      <c r="F1792" s="123">
        <v>450</v>
      </c>
      <c r="G1792" s="123">
        <v>137.61467889908258</v>
      </c>
      <c r="H1792" s="118" t="s">
        <v>339</v>
      </c>
      <c r="I1792" s="119"/>
      <c r="J1792" s="119">
        <f t="shared" si="28"/>
        <v>44592</v>
      </c>
      <c r="K179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92" s="118" t="s">
        <v>321</v>
      </c>
      <c r="M1792" s="118" t="s">
        <v>1122</v>
      </c>
      <c r="N1792" s="118" t="s">
        <v>4</v>
      </c>
      <c r="O1792" s="118"/>
    </row>
    <row r="1793" spans="2:15" x14ac:dyDescent="0.25">
      <c r="B1793" s="118" t="s">
        <v>73</v>
      </c>
      <c r="C1793" s="118" t="s">
        <v>729</v>
      </c>
      <c r="D1793" s="119">
        <v>44636</v>
      </c>
      <c r="E1793" s="118" t="s">
        <v>338</v>
      </c>
      <c r="F1793" s="123">
        <v>2269</v>
      </c>
      <c r="G1793" s="123">
        <v>693.88379204892965</v>
      </c>
      <c r="H1793" s="118" t="s">
        <v>339</v>
      </c>
      <c r="I1793" s="119"/>
      <c r="J1793" s="119">
        <f t="shared" si="28"/>
        <v>44592</v>
      </c>
      <c r="K179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93" s="118" t="s">
        <v>321</v>
      </c>
      <c r="M1793" s="118" t="s">
        <v>1122</v>
      </c>
      <c r="N1793" s="118" t="s">
        <v>4</v>
      </c>
      <c r="O1793" s="118"/>
    </row>
    <row r="1794" spans="2:15" x14ac:dyDescent="0.25">
      <c r="B1794" s="118" t="s">
        <v>73</v>
      </c>
      <c r="C1794" s="118" t="s">
        <v>461</v>
      </c>
      <c r="D1794" s="119">
        <v>44636</v>
      </c>
      <c r="E1794" s="118" t="s">
        <v>338</v>
      </c>
      <c r="F1794" s="123">
        <v>820</v>
      </c>
      <c r="G1794" s="123">
        <v>250.76452599388378</v>
      </c>
      <c r="H1794" s="118" t="s">
        <v>339</v>
      </c>
      <c r="I1794" s="119"/>
      <c r="J1794" s="119">
        <f t="shared" si="28"/>
        <v>44592</v>
      </c>
      <c r="K179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94" s="118" t="s">
        <v>321</v>
      </c>
      <c r="M1794" s="118" t="s">
        <v>1122</v>
      </c>
      <c r="N1794" s="118" t="s">
        <v>4</v>
      </c>
      <c r="O1794" s="118"/>
    </row>
    <row r="1795" spans="2:15" x14ac:dyDescent="0.25">
      <c r="B1795" s="118" t="s">
        <v>73</v>
      </c>
      <c r="C1795" s="118" t="s">
        <v>418</v>
      </c>
      <c r="D1795" s="119">
        <v>44636</v>
      </c>
      <c r="E1795" s="118" t="s">
        <v>338</v>
      </c>
      <c r="F1795" s="123">
        <v>3000</v>
      </c>
      <c r="G1795" s="123">
        <v>917.43119266055044</v>
      </c>
      <c r="H1795" s="118" t="s">
        <v>339</v>
      </c>
      <c r="I1795" s="119"/>
      <c r="J1795" s="119">
        <f t="shared" si="28"/>
        <v>44592</v>
      </c>
      <c r="K179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95" s="118" t="s">
        <v>321</v>
      </c>
      <c r="M1795" s="118" t="s">
        <v>1122</v>
      </c>
      <c r="N1795" s="118" t="s">
        <v>4</v>
      </c>
      <c r="O1795" s="118"/>
    </row>
    <row r="1796" spans="2:15" x14ac:dyDescent="0.25">
      <c r="B1796" s="118" t="s">
        <v>73</v>
      </c>
      <c r="C1796" s="118" t="s">
        <v>492</v>
      </c>
      <c r="D1796" s="119">
        <v>44637</v>
      </c>
      <c r="E1796" s="118" t="s">
        <v>338</v>
      </c>
      <c r="F1796" s="123">
        <v>2500</v>
      </c>
      <c r="G1796" s="123">
        <v>764.52599388379201</v>
      </c>
      <c r="H1796" s="118" t="s">
        <v>339</v>
      </c>
      <c r="I1796" s="119"/>
      <c r="J1796" s="119">
        <f t="shared" si="28"/>
        <v>44592</v>
      </c>
      <c r="K179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96" s="118" t="s">
        <v>321</v>
      </c>
      <c r="M1796" s="118" t="s">
        <v>1122</v>
      </c>
      <c r="N1796" s="118" t="s">
        <v>4</v>
      </c>
      <c r="O1796" s="118"/>
    </row>
    <row r="1797" spans="2:15" x14ac:dyDescent="0.25">
      <c r="B1797" s="118" t="s">
        <v>73</v>
      </c>
      <c r="C1797" s="118" t="s">
        <v>945</v>
      </c>
      <c r="D1797" s="119">
        <v>44637</v>
      </c>
      <c r="E1797" s="118" t="s">
        <v>338</v>
      </c>
      <c r="F1797" s="123">
        <v>2785.3710000000001</v>
      </c>
      <c r="G1797" s="123">
        <v>851.79541284403672</v>
      </c>
      <c r="H1797" s="118" t="s">
        <v>339</v>
      </c>
      <c r="I1797" s="119"/>
      <c r="J1797" s="119">
        <f t="shared" si="28"/>
        <v>44592</v>
      </c>
      <c r="K179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97" s="118" t="s">
        <v>321</v>
      </c>
      <c r="M1797" s="118" t="s">
        <v>1122</v>
      </c>
      <c r="N1797" s="118" t="s">
        <v>4</v>
      </c>
      <c r="O1797" s="118"/>
    </row>
    <row r="1798" spans="2:15" x14ac:dyDescent="0.25">
      <c r="B1798" s="118" t="s">
        <v>73</v>
      </c>
      <c r="C1798" s="118" t="s">
        <v>962</v>
      </c>
      <c r="D1798" s="119">
        <v>44637</v>
      </c>
      <c r="E1798" s="118" t="s">
        <v>338</v>
      </c>
      <c r="F1798" s="123">
        <v>2100</v>
      </c>
      <c r="G1798" s="123">
        <v>642.20183486238534</v>
      </c>
      <c r="H1798" s="118" t="s">
        <v>339</v>
      </c>
      <c r="I1798" s="119"/>
      <c r="J1798" s="119">
        <f t="shared" si="28"/>
        <v>44592</v>
      </c>
      <c r="K179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98" s="118" t="s">
        <v>321</v>
      </c>
      <c r="M1798" s="118" t="s">
        <v>1122</v>
      </c>
      <c r="N1798" s="118" t="s">
        <v>4</v>
      </c>
      <c r="O1798" s="118"/>
    </row>
    <row r="1799" spans="2:15" x14ac:dyDescent="0.25">
      <c r="B1799" s="118" t="s">
        <v>73</v>
      </c>
      <c r="C1799" s="118" t="s">
        <v>808</v>
      </c>
      <c r="D1799" s="119">
        <v>44637</v>
      </c>
      <c r="E1799" s="118" t="s">
        <v>338</v>
      </c>
      <c r="F1799" s="123">
        <v>1500</v>
      </c>
      <c r="G1799" s="123">
        <v>458.71559633027522</v>
      </c>
      <c r="H1799" s="118" t="s">
        <v>339</v>
      </c>
      <c r="I1799" s="119"/>
      <c r="J1799" s="119">
        <f t="shared" si="28"/>
        <v>44592</v>
      </c>
      <c r="K179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799" s="118" t="s">
        <v>321</v>
      </c>
      <c r="M1799" s="118" t="s">
        <v>1122</v>
      </c>
      <c r="N1799" s="118" t="s">
        <v>4</v>
      </c>
      <c r="O1799" s="118"/>
    </row>
    <row r="1800" spans="2:15" x14ac:dyDescent="0.25">
      <c r="B1800" s="118" t="s">
        <v>73</v>
      </c>
      <c r="C1800" s="118" t="s">
        <v>728</v>
      </c>
      <c r="D1800" s="119">
        <v>44637</v>
      </c>
      <c r="E1800" s="118" t="s">
        <v>338</v>
      </c>
      <c r="F1800" s="123">
        <v>960</v>
      </c>
      <c r="G1800" s="123">
        <v>293.57798165137615</v>
      </c>
      <c r="H1800" s="118" t="s">
        <v>339</v>
      </c>
      <c r="I1800" s="119"/>
      <c r="J1800" s="119">
        <f t="shared" si="28"/>
        <v>44592</v>
      </c>
      <c r="K180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00" s="118" t="s">
        <v>321</v>
      </c>
      <c r="M1800" s="118" t="s">
        <v>1122</v>
      </c>
      <c r="N1800" s="118" t="s">
        <v>4</v>
      </c>
      <c r="O1800" s="118"/>
    </row>
    <row r="1801" spans="2:15" x14ac:dyDescent="0.25">
      <c r="B1801" s="118" t="s">
        <v>73</v>
      </c>
      <c r="C1801" s="118" t="s">
        <v>461</v>
      </c>
      <c r="D1801" s="119">
        <v>44637</v>
      </c>
      <c r="E1801" s="118" t="s">
        <v>338</v>
      </c>
      <c r="F1801" s="123">
        <v>935</v>
      </c>
      <c r="G1801" s="123">
        <v>285.93272171253824</v>
      </c>
      <c r="H1801" s="118" t="s">
        <v>339</v>
      </c>
      <c r="I1801" s="119"/>
      <c r="J1801" s="119">
        <f t="shared" si="28"/>
        <v>44592</v>
      </c>
      <c r="K180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01" s="118" t="s">
        <v>321</v>
      </c>
      <c r="M1801" s="118" t="s">
        <v>1122</v>
      </c>
      <c r="N1801" s="118" t="s">
        <v>4</v>
      </c>
      <c r="O1801" s="118"/>
    </row>
    <row r="1802" spans="2:15" x14ac:dyDescent="0.25">
      <c r="B1802" s="118" t="s">
        <v>73</v>
      </c>
      <c r="C1802" s="118" t="s">
        <v>993</v>
      </c>
      <c r="D1802" s="119">
        <v>44638</v>
      </c>
      <c r="E1802" s="118" t="s">
        <v>338</v>
      </c>
      <c r="F1802" s="123">
        <v>700</v>
      </c>
      <c r="G1802" s="123">
        <v>214.06727828746176</v>
      </c>
      <c r="H1802" s="118" t="s">
        <v>339</v>
      </c>
      <c r="I1802" s="119"/>
      <c r="J1802" s="119">
        <f t="shared" si="28"/>
        <v>44592</v>
      </c>
      <c r="K180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02" s="118" t="s">
        <v>321</v>
      </c>
      <c r="M1802" s="118" t="s">
        <v>1122</v>
      </c>
      <c r="N1802" s="118" t="s">
        <v>4</v>
      </c>
      <c r="O1802" s="118"/>
    </row>
    <row r="1803" spans="2:15" x14ac:dyDescent="0.25">
      <c r="B1803" s="118" t="s">
        <v>73</v>
      </c>
      <c r="C1803" s="118" t="s">
        <v>960</v>
      </c>
      <c r="D1803" s="119">
        <v>44638</v>
      </c>
      <c r="E1803" s="118" t="s">
        <v>338</v>
      </c>
      <c r="F1803" s="123">
        <v>2319.152</v>
      </c>
      <c r="G1803" s="123">
        <v>709.22079510703361</v>
      </c>
      <c r="H1803" s="118" t="s">
        <v>339</v>
      </c>
      <c r="I1803" s="119"/>
      <c r="J1803" s="119">
        <f t="shared" si="28"/>
        <v>44592</v>
      </c>
      <c r="K180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03" s="118" t="s">
        <v>321</v>
      </c>
      <c r="M1803" s="118" t="s">
        <v>1122</v>
      </c>
      <c r="N1803" s="118" t="s">
        <v>4</v>
      </c>
      <c r="O1803" s="118"/>
    </row>
    <row r="1804" spans="2:15" x14ac:dyDescent="0.25">
      <c r="B1804" s="118" t="s">
        <v>73</v>
      </c>
      <c r="C1804" s="118" t="s">
        <v>947</v>
      </c>
      <c r="D1804" s="119">
        <v>44638</v>
      </c>
      <c r="E1804" s="118" t="s">
        <v>338</v>
      </c>
      <c r="F1804" s="123">
        <v>1560</v>
      </c>
      <c r="G1804" s="123">
        <v>477.06422018348621</v>
      </c>
      <c r="H1804" s="118" t="s">
        <v>339</v>
      </c>
      <c r="I1804" s="119"/>
      <c r="J1804" s="119">
        <f t="shared" ref="J1804:J1867" si="29">$J$1</f>
        <v>44592</v>
      </c>
      <c r="K180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04" s="118" t="s">
        <v>321</v>
      </c>
      <c r="M1804" s="118" t="s">
        <v>1122</v>
      </c>
      <c r="N1804" s="118" t="s">
        <v>4</v>
      </c>
      <c r="O1804" s="118"/>
    </row>
    <row r="1805" spans="2:15" x14ac:dyDescent="0.25">
      <c r="B1805" s="118" t="s">
        <v>73</v>
      </c>
      <c r="C1805" s="118" t="s">
        <v>435</v>
      </c>
      <c r="D1805" s="119">
        <v>44638</v>
      </c>
      <c r="E1805" s="118" t="s">
        <v>338</v>
      </c>
      <c r="F1805" s="123">
        <v>5000</v>
      </c>
      <c r="G1805" s="123">
        <v>1529.051987767584</v>
      </c>
      <c r="H1805" s="118" t="s">
        <v>339</v>
      </c>
      <c r="I1805" s="119"/>
      <c r="J1805" s="119">
        <f t="shared" si="29"/>
        <v>44592</v>
      </c>
      <c r="K180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05" s="118" t="s">
        <v>321</v>
      </c>
      <c r="M1805" s="118" t="s">
        <v>1122</v>
      </c>
      <c r="N1805" s="118" t="s">
        <v>4</v>
      </c>
      <c r="O1805" s="118"/>
    </row>
    <row r="1806" spans="2:15" x14ac:dyDescent="0.25">
      <c r="B1806" s="118" t="s">
        <v>73</v>
      </c>
      <c r="C1806" s="118" t="s">
        <v>1046</v>
      </c>
      <c r="D1806" s="119">
        <v>44638</v>
      </c>
      <c r="E1806" s="118" t="s">
        <v>338</v>
      </c>
      <c r="F1806" s="123">
        <v>3243</v>
      </c>
      <c r="G1806" s="123">
        <v>991.74311926605503</v>
      </c>
      <c r="H1806" s="118" t="s">
        <v>339</v>
      </c>
      <c r="I1806" s="119"/>
      <c r="J1806" s="119">
        <f t="shared" si="29"/>
        <v>44592</v>
      </c>
      <c r="K180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06" s="118" t="s">
        <v>321</v>
      </c>
      <c r="M1806" s="118" t="s">
        <v>1122</v>
      </c>
      <c r="N1806" s="118" t="s">
        <v>4</v>
      </c>
      <c r="O1806" s="118"/>
    </row>
    <row r="1807" spans="2:15" x14ac:dyDescent="0.25">
      <c r="B1807" s="118" t="s">
        <v>73</v>
      </c>
      <c r="C1807" s="118" t="s">
        <v>753</v>
      </c>
      <c r="D1807" s="119">
        <v>44638</v>
      </c>
      <c r="E1807" s="118" t="s">
        <v>338</v>
      </c>
      <c r="F1807" s="123">
        <v>6218</v>
      </c>
      <c r="G1807" s="123">
        <v>1901.5290519877676</v>
      </c>
      <c r="H1807" s="118" t="s">
        <v>339</v>
      </c>
      <c r="I1807" s="119"/>
      <c r="J1807" s="119">
        <f t="shared" si="29"/>
        <v>44592</v>
      </c>
      <c r="K180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07" s="118" t="s">
        <v>321</v>
      </c>
      <c r="M1807" s="118" t="s">
        <v>1122</v>
      </c>
      <c r="N1807" s="118" t="s">
        <v>4</v>
      </c>
      <c r="O1807" s="118"/>
    </row>
    <row r="1808" spans="2:15" x14ac:dyDescent="0.25">
      <c r="B1808" s="118" t="s">
        <v>73</v>
      </c>
      <c r="C1808" s="118" t="s">
        <v>598</v>
      </c>
      <c r="D1808" s="119">
        <v>44638</v>
      </c>
      <c r="E1808" s="118" t="s">
        <v>338</v>
      </c>
      <c r="F1808" s="123">
        <v>1240.6130000000001</v>
      </c>
      <c r="G1808" s="123">
        <v>379.39235474006119</v>
      </c>
      <c r="H1808" s="118" t="s">
        <v>339</v>
      </c>
      <c r="I1808" s="119"/>
      <c r="J1808" s="119">
        <f t="shared" si="29"/>
        <v>44592</v>
      </c>
      <c r="K180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08" s="118" t="s">
        <v>321</v>
      </c>
      <c r="M1808" s="118" t="s">
        <v>1122</v>
      </c>
      <c r="N1808" s="118" t="s">
        <v>4</v>
      </c>
      <c r="O1808" s="118"/>
    </row>
    <row r="1809" spans="2:15" x14ac:dyDescent="0.25">
      <c r="B1809" s="118" t="s">
        <v>73</v>
      </c>
      <c r="C1809" s="118" t="s">
        <v>461</v>
      </c>
      <c r="D1809" s="119">
        <v>44638</v>
      </c>
      <c r="E1809" s="118" t="s">
        <v>338</v>
      </c>
      <c r="F1809" s="123">
        <v>815</v>
      </c>
      <c r="G1809" s="123">
        <v>249.23547400611622</v>
      </c>
      <c r="H1809" s="118" t="s">
        <v>339</v>
      </c>
      <c r="I1809" s="119"/>
      <c r="J1809" s="119">
        <f t="shared" si="29"/>
        <v>44592</v>
      </c>
      <c r="K180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09" s="118" t="s">
        <v>321</v>
      </c>
      <c r="M1809" s="118" t="s">
        <v>1122</v>
      </c>
      <c r="N1809" s="118" t="s">
        <v>4</v>
      </c>
      <c r="O1809" s="118"/>
    </row>
    <row r="1810" spans="2:15" x14ac:dyDescent="0.25">
      <c r="B1810" s="118" t="s">
        <v>73</v>
      </c>
      <c r="C1810" s="118" t="s">
        <v>1107</v>
      </c>
      <c r="D1810" s="119">
        <v>44638</v>
      </c>
      <c r="E1810" s="118" t="s">
        <v>338</v>
      </c>
      <c r="F1810" s="123">
        <v>247.88200000000001</v>
      </c>
      <c r="G1810" s="123">
        <v>75.804892966360853</v>
      </c>
      <c r="H1810" s="118" t="s">
        <v>339</v>
      </c>
      <c r="I1810" s="119"/>
      <c r="J1810" s="119">
        <f t="shared" si="29"/>
        <v>44592</v>
      </c>
      <c r="K181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10" s="118" t="s">
        <v>321</v>
      </c>
      <c r="M1810" s="118" t="s">
        <v>1122</v>
      </c>
      <c r="N1810" s="118" t="s">
        <v>4</v>
      </c>
      <c r="O1810" s="118"/>
    </row>
    <row r="1811" spans="2:15" x14ac:dyDescent="0.25">
      <c r="B1811" s="118" t="s">
        <v>73</v>
      </c>
      <c r="C1811" s="118" t="s">
        <v>1053</v>
      </c>
      <c r="D1811" s="119">
        <v>44638</v>
      </c>
      <c r="E1811" s="118" t="s">
        <v>338</v>
      </c>
      <c r="F1811" s="123">
        <v>2500</v>
      </c>
      <c r="G1811" s="123">
        <v>764.52599388379201</v>
      </c>
      <c r="H1811" s="118" t="s">
        <v>339</v>
      </c>
      <c r="I1811" s="119"/>
      <c r="J1811" s="119">
        <f t="shared" si="29"/>
        <v>44592</v>
      </c>
      <c r="K181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11" s="118" t="s">
        <v>321</v>
      </c>
      <c r="M1811" s="118" t="s">
        <v>1122</v>
      </c>
      <c r="N1811" s="118" t="s">
        <v>4</v>
      </c>
      <c r="O1811" s="118"/>
    </row>
    <row r="1812" spans="2:15" x14ac:dyDescent="0.25">
      <c r="B1812" s="118" t="s">
        <v>73</v>
      </c>
      <c r="C1812" s="118" t="s">
        <v>571</v>
      </c>
      <c r="D1812" s="119">
        <v>44638</v>
      </c>
      <c r="E1812" s="118" t="s">
        <v>338</v>
      </c>
      <c r="F1812" s="123">
        <v>500</v>
      </c>
      <c r="G1812" s="123">
        <v>152.9051987767584</v>
      </c>
      <c r="H1812" s="118" t="s">
        <v>339</v>
      </c>
      <c r="I1812" s="119"/>
      <c r="J1812" s="119">
        <f t="shared" si="29"/>
        <v>44592</v>
      </c>
      <c r="K181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12" s="118" t="s">
        <v>321</v>
      </c>
      <c r="M1812" s="118" t="s">
        <v>1122</v>
      </c>
      <c r="N1812" s="118" t="s">
        <v>4</v>
      </c>
      <c r="O1812" s="118"/>
    </row>
    <row r="1813" spans="2:15" x14ac:dyDescent="0.25">
      <c r="B1813" s="118" t="s">
        <v>73</v>
      </c>
      <c r="C1813" s="118" t="s">
        <v>340</v>
      </c>
      <c r="D1813" s="119">
        <v>44638</v>
      </c>
      <c r="E1813" s="118" t="s">
        <v>338</v>
      </c>
      <c r="F1813" s="123">
        <v>5000</v>
      </c>
      <c r="G1813" s="123">
        <v>1529.051987767584</v>
      </c>
      <c r="H1813" s="118" t="s">
        <v>339</v>
      </c>
      <c r="I1813" s="119"/>
      <c r="J1813" s="119">
        <f t="shared" si="29"/>
        <v>44592</v>
      </c>
      <c r="K181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13" s="118" t="s">
        <v>321</v>
      </c>
      <c r="M1813" s="118" t="s">
        <v>1122</v>
      </c>
      <c r="N1813" s="118" t="s">
        <v>4</v>
      </c>
      <c r="O1813" s="118"/>
    </row>
    <row r="1814" spans="2:15" x14ac:dyDescent="0.25">
      <c r="B1814" s="118" t="s">
        <v>73</v>
      </c>
      <c r="C1814" s="118" t="s">
        <v>461</v>
      </c>
      <c r="D1814" s="119">
        <v>44639</v>
      </c>
      <c r="E1814" s="118" t="s">
        <v>338</v>
      </c>
      <c r="F1814" s="123">
        <v>934</v>
      </c>
      <c r="G1814" s="123">
        <v>285.62691131498468</v>
      </c>
      <c r="H1814" s="118" t="s">
        <v>339</v>
      </c>
      <c r="I1814" s="119"/>
      <c r="J1814" s="119">
        <f t="shared" si="29"/>
        <v>44592</v>
      </c>
      <c r="K181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14" s="118" t="s">
        <v>321</v>
      </c>
      <c r="M1814" s="118" t="s">
        <v>1122</v>
      </c>
      <c r="N1814" s="118" t="s">
        <v>4</v>
      </c>
      <c r="O1814" s="118"/>
    </row>
    <row r="1815" spans="2:15" x14ac:dyDescent="0.25">
      <c r="B1815" s="118" t="s">
        <v>73</v>
      </c>
      <c r="C1815" s="118" t="s">
        <v>463</v>
      </c>
      <c r="D1815" s="119">
        <v>44639</v>
      </c>
      <c r="E1815" s="118" t="s">
        <v>338</v>
      </c>
      <c r="F1815" s="123">
        <v>938.37400000000002</v>
      </c>
      <c r="G1815" s="123">
        <v>286.9645259938838</v>
      </c>
      <c r="H1815" s="118" t="s">
        <v>339</v>
      </c>
      <c r="I1815" s="119"/>
      <c r="J1815" s="119">
        <f t="shared" si="29"/>
        <v>44592</v>
      </c>
      <c r="K181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15" s="118" t="s">
        <v>321</v>
      </c>
      <c r="M1815" s="118" t="s">
        <v>1122</v>
      </c>
      <c r="N1815" s="118" t="s">
        <v>4</v>
      </c>
      <c r="O1815" s="118"/>
    </row>
    <row r="1816" spans="2:15" x14ac:dyDescent="0.25">
      <c r="B1816" s="118" t="s">
        <v>73</v>
      </c>
      <c r="C1816" s="118" t="s">
        <v>844</v>
      </c>
      <c r="D1816" s="119">
        <v>44640</v>
      </c>
      <c r="E1816" s="118" t="s">
        <v>338</v>
      </c>
      <c r="F1816" s="123">
        <v>996</v>
      </c>
      <c r="G1816" s="123">
        <v>304.58715596330273</v>
      </c>
      <c r="H1816" s="118" t="s">
        <v>339</v>
      </c>
      <c r="I1816" s="119"/>
      <c r="J1816" s="119">
        <f t="shared" si="29"/>
        <v>44592</v>
      </c>
      <c r="K181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16" s="118" t="s">
        <v>321</v>
      </c>
      <c r="M1816" s="118" t="s">
        <v>1122</v>
      </c>
      <c r="N1816" s="118" t="s">
        <v>4</v>
      </c>
      <c r="O1816" s="118"/>
    </row>
    <row r="1817" spans="2:15" x14ac:dyDescent="0.25">
      <c r="B1817" s="118" t="s">
        <v>73</v>
      </c>
      <c r="C1817" s="118" t="s">
        <v>844</v>
      </c>
      <c r="D1817" s="119">
        <v>44640</v>
      </c>
      <c r="E1817" s="118" t="s">
        <v>338</v>
      </c>
      <c r="F1817" s="123">
        <v>996</v>
      </c>
      <c r="G1817" s="123">
        <v>304.58715596330273</v>
      </c>
      <c r="H1817" s="118" t="s">
        <v>339</v>
      </c>
      <c r="I1817" s="119"/>
      <c r="J1817" s="119">
        <f t="shared" si="29"/>
        <v>44592</v>
      </c>
      <c r="K181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17" s="118" t="s">
        <v>321</v>
      </c>
      <c r="M1817" s="118" t="s">
        <v>1122</v>
      </c>
      <c r="N1817" s="118" t="s">
        <v>4</v>
      </c>
      <c r="O1817" s="118"/>
    </row>
    <row r="1818" spans="2:15" x14ac:dyDescent="0.25">
      <c r="B1818" s="118" t="s">
        <v>73</v>
      </c>
      <c r="C1818" s="118" t="s">
        <v>844</v>
      </c>
      <c r="D1818" s="119">
        <v>44640</v>
      </c>
      <c r="E1818" s="118" t="s">
        <v>338</v>
      </c>
      <c r="F1818" s="123">
        <v>996</v>
      </c>
      <c r="G1818" s="123">
        <v>304.58715596330273</v>
      </c>
      <c r="H1818" s="118" t="s">
        <v>339</v>
      </c>
      <c r="I1818" s="119"/>
      <c r="J1818" s="119">
        <f t="shared" si="29"/>
        <v>44592</v>
      </c>
      <c r="K181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18" s="118" t="s">
        <v>321</v>
      </c>
      <c r="M1818" s="118" t="s">
        <v>1122</v>
      </c>
      <c r="N1818" s="118" t="s">
        <v>4</v>
      </c>
      <c r="O1818" s="118"/>
    </row>
    <row r="1819" spans="2:15" x14ac:dyDescent="0.25">
      <c r="B1819" s="118" t="s">
        <v>73</v>
      </c>
      <c r="C1819" s="118" t="s">
        <v>844</v>
      </c>
      <c r="D1819" s="119">
        <v>44640</v>
      </c>
      <c r="E1819" s="118" t="s">
        <v>338</v>
      </c>
      <c r="F1819" s="123">
        <v>996</v>
      </c>
      <c r="G1819" s="123">
        <v>304.58715596330273</v>
      </c>
      <c r="H1819" s="118" t="s">
        <v>339</v>
      </c>
      <c r="I1819" s="119"/>
      <c r="J1819" s="119">
        <f t="shared" si="29"/>
        <v>44592</v>
      </c>
      <c r="K181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19" s="118" t="s">
        <v>321</v>
      </c>
      <c r="M1819" s="118" t="s">
        <v>1122</v>
      </c>
      <c r="N1819" s="118" t="s">
        <v>4</v>
      </c>
      <c r="O1819" s="118"/>
    </row>
    <row r="1820" spans="2:15" x14ac:dyDescent="0.25">
      <c r="B1820" s="118" t="s">
        <v>73</v>
      </c>
      <c r="C1820" s="118" t="s">
        <v>495</v>
      </c>
      <c r="D1820" s="119">
        <v>44640</v>
      </c>
      <c r="E1820" s="118" t="s">
        <v>338</v>
      </c>
      <c r="F1820" s="123">
        <v>2310</v>
      </c>
      <c r="G1820" s="123">
        <v>706.42201834862385</v>
      </c>
      <c r="H1820" s="118" t="s">
        <v>339</v>
      </c>
      <c r="I1820" s="119"/>
      <c r="J1820" s="119">
        <f t="shared" si="29"/>
        <v>44592</v>
      </c>
      <c r="K182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20" s="118" t="s">
        <v>321</v>
      </c>
      <c r="M1820" s="118" t="s">
        <v>1122</v>
      </c>
      <c r="N1820" s="118" t="s">
        <v>4</v>
      </c>
      <c r="O1820" s="118"/>
    </row>
    <row r="1821" spans="2:15" x14ac:dyDescent="0.25">
      <c r="B1821" s="118" t="s">
        <v>73</v>
      </c>
      <c r="C1821" s="118" t="s">
        <v>911</v>
      </c>
      <c r="D1821" s="119">
        <v>44640</v>
      </c>
      <c r="E1821" s="118" t="s">
        <v>338</v>
      </c>
      <c r="F1821" s="123">
        <v>2320.6860000000001</v>
      </c>
      <c r="G1821" s="123">
        <v>709.68990825688081</v>
      </c>
      <c r="H1821" s="118" t="s">
        <v>339</v>
      </c>
      <c r="I1821" s="119"/>
      <c r="J1821" s="119">
        <f t="shared" si="29"/>
        <v>44592</v>
      </c>
      <c r="K182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21" s="118" t="s">
        <v>321</v>
      </c>
      <c r="M1821" s="118" t="s">
        <v>1122</v>
      </c>
      <c r="N1821" s="118" t="s">
        <v>4</v>
      </c>
      <c r="O1821" s="118"/>
    </row>
    <row r="1822" spans="2:15" x14ac:dyDescent="0.25">
      <c r="B1822" s="118" t="s">
        <v>73</v>
      </c>
      <c r="C1822" s="118" t="s">
        <v>409</v>
      </c>
      <c r="D1822" s="119">
        <v>44640</v>
      </c>
      <c r="E1822" s="118" t="s">
        <v>338</v>
      </c>
      <c r="F1822" s="123">
        <v>3900.8359999999998</v>
      </c>
      <c r="G1822" s="123">
        <v>1192.9162079510702</v>
      </c>
      <c r="H1822" s="118" t="s">
        <v>339</v>
      </c>
      <c r="I1822" s="119"/>
      <c r="J1822" s="119">
        <f t="shared" si="29"/>
        <v>44592</v>
      </c>
      <c r="K182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22" s="118" t="s">
        <v>321</v>
      </c>
      <c r="M1822" s="118" t="s">
        <v>1122</v>
      </c>
      <c r="N1822" s="118" t="s">
        <v>4</v>
      </c>
      <c r="O1822" s="118"/>
    </row>
    <row r="1823" spans="2:15" x14ac:dyDescent="0.25">
      <c r="B1823" s="118" t="s">
        <v>73</v>
      </c>
      <c r="C1823" s="118" t="s">
        <v>946</v>
      </c>
      <c r="D1823" s="119">
        <v>44640</v>
      </c>
      <c r="E1823" s="118" t="s">
        <v>338</v>
      </c>
      <c r="F1823" s="123">
        <v>1300</v>
      </c>
      <c r="G1823" s="123">
        <v>397.55351681957188</v>
      </c>
      <c r="H1823" s="118" t="s">
        <v>339</v>
      </c>
      <c r="I1823" s="119"/>
      <c r="J1823" s="119">
        <f t="shared" si="29"/>
        <v>44592</v>
      </c>
      <c r="K182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23" s="118" t="s">
        <v>321</v>
      </c>
      <c r="M1823" s="118" t="s">
        <v>1122</v>
      </c>
      <c r="N1823" s="118" t="s">
        <v>4</v>
      </c>
      <c r="O1823" s="118"/>
    </row>
    <row r="1824" spans="2:15" x14ac:dyDescent="0.25">
      <c r="B1824" s="118" t="s">
        <v>73</v>
      </c>
      <c r="C1824" s="118" t="s">
        <v>977</v>
      </c>
      <c r="D1824" s="119">
        <v>44640</v>
      </c>
      <c r="E1824" s="118" t="s">
        <v>338</v>
      </c>
      <c r="F1824" s="123">
        <v>583.83100000000002</v>
      </c>
      <c r="G1824" s="123">
        <v>178.54159021406727</v>
      </c>
      <c r="H1824" s="118" t="s">
        <v>339</v>
      </c>
      <c r="I1824" s="119"/>
      <c r="J1824" s="119">
        <f t="shared" si="29"/>
        <v>44592</v>
      </c>
      <c r="K182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24" s="118" t="s">
        <v>321</v>
      </c>
      <c r="M1824" s="118" t="s">
        <v>1122</v>
      </c>
      <c r="N1824" s="118" t="s">
        <v>4</v>
      </c>
      <c r="O1824" s="118"/>
    </row>
    <row r="1825" spans="2:15" x14ac:dyDescent="0.25">
      <c r="B1825" s="118" t="s">
        <v>73</v>
      </c>
      <c r="C1825" s="118" t="s">
        <v>823</v>
      </c>
      <c r="D1825" s="119">
        <v>44640</v>
      </c>
      <c r="E1825" s="118" t="s">
        <v>338</v>
      </c>
      <c r="F1825" s="123">
        <v>2054.75</v>
      </c>
      <c r="G1825" s="123">
        <v>628.36391437308873</v>
      </c>
      <c r="H1825" s="118" t="s">
        <v>339</v>
      </c>
      <c r="I1825" s="119"/>
      <c r="J1825" s="119">
        <f t="shared" si="29"/>
        <v>44592</v>
      </c>
      <c r="K182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25" s="118" t="s">
        <v>321</v>
      </c>
      <c r="M1825" s="118" t="s">
        <v>1122</v>
      </c>
      <c r="N1825" s="118" t="s">
        <v>4</v>
      </c>
      <c r="O1825" s="118"/>
    </row>
    <row r="1826" spans="2:15" x14ac:dyDescent="0.25">
      <c r="B1826" s="118" t="s">
        <v>73</v>
      </c>
      <c r="C1826" s="118" t="s">
        <v>792</v>
      </c>
      <c r="D1826" s="119">
        <v>44640</v>
      </c>
      <c r="E1826" s="118" t="s">
        <v>338</v>
      </c>
      <c r="F1826" s="123">
        <v>1113.884</v>
      </c>
      <c r="G1826" s="123">
        <v>340.63730886850152</v>
      </c>
      <c r="H1826" s="118" t="s">
        <v>339</v>
      </c>
      <c r="I1826" s="119"/>
      <c r="J1826" s="119">
        <f t="shared" si="29"/>
        <v>44592</v>
      </c>
      <c r="K182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26" s="118" t="s">
        <v>321</v>
      </c>
      <c r="M1826" s="118" t="s">
        <v>1122</v>
      </c>
      <c r="N1826" s="118" t="s">
        <v>4</v>
      </c>
      <c r="O1826" s="118"/>
    </row>
    <row r="1827" spans="2:15" x14ac:dyDescent="0.25">
      <c r="B1827" s="118" t="s">
        <v>73</v>
      </c>
      <c r="C1827" s="118" t="s">
        <v>819</v>
      </c>
      <c r="D1827" s="119">
        <v>44640</v>
      </c>
      <c r="E1827" s="118" t="s">
        <v>338</v>
      </c>
      <c r="F1827" s="123">
        <v>2190.7260000000001</v>
      </c>
      <c r="G1827" s="123">
        <v>669.94678899082567</v>
      </c>
      <c r="H1827" s="118" t="s">
        <v>339</v>
      </c>
      <c r="I1827" s="119"/>
      <c r="J1827" s="119">
        <f t="shared" si="29"/>
        <v>44592</v>
      </c>
      <c r="K182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27" s="118" t="s">
        <v>321</v>
      </c>
      <c r="M1827" s="118" t="s">
        <v>1122</v>
      </c>
      <c r="N1827" s="118" t="s">
        <v>4</v>
      </c>
      <c r="O1827" s="118"/>
    </row>
    <row r="1828" spans="2:15" x14ac:dyDescent="0.25">
      <c r="B1828" s="118" t="s">
        <v>73</v>
      </c>
      <c r="C1828" s="118" t="s">
        <v>784</v>
      </c>
      <c r="D1828" s="119">
        <v>44640</v>
      </c>
      <c r="E1828" s="118" t="s">
        <v>338</v>
      </c>
      <c r="F1828" s="123">
        <v>1031.3440000000001</v>
      </c>
      <c r="G1828" s="123">
        <v>315.39571865443429</v>
      </c>
      <c r="H1828" s="118" t="s">
        <v>339</v>
      </c>
      <c r="I1828" s="119"/>
      <c r="J1828" s="119">
        <f t="shared" si="29"/>
        <v>44592</v>
      </c>
      <c r="K182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28" s="118" t="s">
        <v>321</v>
      </c>
      <c r="M1828" s="118" t="s">
        <v>1122</v>
      </c>
      <c r="N1828" s="118" t="s">
        <v>4</v>
      </c>
      <c r="O1828" s="118"/>
    </row>
    <row r="1829" spans="2:15" x14ac:dyDescent="0.25">
      <c r="B1829" s="118" t="s">
        <v>73</v>
      </c>
      <c r="C1829" s="118" t="s">
        <v>1046</v>
      </c>
      <c r="D1829" s="119">
        <v>44640</v>
      </c>
      <c r="E1829" s="118" t="s">
        <v>338</v>
      </c>
      <c r="F1829" s="123">
        <v>3275</v>
      </c>
      <c r="G1829" s="123">
        <v>1001.5290519877676</v>
      </c>
      <c r="H1829" s="118" t="s">
        <v>339</v>
      </c>
      <c r="I1829" s="119"/>
      <c r="J1829" s="119">
        <f t="shared" si="29"/>
        <v>44592</v>
      </c>
      <c r="K182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29" s="118" t="s">
        <v>321</v>
      </c>
      <c r="M1829" s="118" t="s">
        <v>1122</v>
      </c>
      <c r="N1829" s="118" t="s">
        <v>4</v>
      </c>
      <c r="O1829" s="118"/>
    </row>
    <row r="1830" spans="2:15" x14ac:dyDescent="0.25">
      <c r="B1830" s="118" t="s">
        <v>73</v>
      </c>
      <c r="C1830" s="118" t="s">
        <v>767</v>
      </c>
      <c r="D1830" s="119">
        <v>44640</v>
      </c>
      <c r="E1830" s="118" t="s">
        <v>338</v>
      </c>
      <c r="F1830" s="123">
        <v>3500</v>
      </c>
      <c r="G1830" s="123">
        <v>1070.336391437309</v>
      </c>
      <c r="H1830" s="118" t="s">
        <v>339</v>
      </c>
      <c r="I1830" s="119"/>
      <c r="J1830" s="119">
        <f t="shared" si="29"/>
        <v>44592</v>
      </c>
      <c r="K183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30" s="118" t="s">
        <v>321</v>
      </c>
      <c r="M1830" s="118" t="s">
        <v>1122</v>
      </c>
      <c r="N1830" s="118" t="s">
        <v>4</v>
      </c>
      <c r="O1830" s="118"/>
    </row>
    <row r="1831" spans="2:15" x14ac:dyDescent="0.25">
      <c r="B1831" s="118" t="s">
        <v>73</v>
      </c>
      <c r="C1831" s="118" t="s">
        <v>990</v>
      </c>
      <c r="D1831" s="119">
        <v>44640</v>
      </c>
      <c r="E1831" s="118" t="s">
        <v>338</v>
      </c>
      <c r="F1831" s="123">
        <v>651.19600000000003</v>
      </c>
      <c r="G1831" s="123">
        <v>199.14250764525994</v>
      </c>
      <c r="H1831" s="118" t="s">
        <v>339</v>
      </c>
      <c r="I1831" s="119"/>
      <c r="J1831" s="119">
        <f t="shared" si="29"/>
        <v>44592</v>
      </c>
      <c r="K183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31" s="118" t="s">
        <v>321</v>
      </c>
      <c r="M1831" s="118" t="s">
        <v>1122</v>
      </c>
      <c r="N1831" s="118" t="s">
        <v>4</v>
      </c>
      <c r="O1831" s="118"/>
    </row>
    <row r="1832" spans="2:15" x14ac:dyDescent="0.25">
      <c r="B1832" s="118" t="s">
        <v>73</v>
      </c>
      <c r="C1832" s="118" t="s">
        <v>617</v>
      </c>
      <c r="D1832" s="119">
        <v>44640</v>
      </c>
      <c r="E1832" s="118" t="s">
        <v>338</v>
      </c>
      <c r="F1832" s="123">
        <v>2956.4789999999998</v>
      </c>
      <c r="G1832" s="123">
        <v>904.12201834862378</v>
      </c>
      <c r="H1832" s="118" t="s">
        <v>339</v>
      </c>
      <c r="I1832" s="119"/>
      <c r="J1832" s="119">
        <f t="shared" si="29"/>
        <v>44592</v>
      </c>
      <c r="K183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32" s="118" t="s">
        <v>321</v>
      </c>
      <c r="M1832" s="118" t="s">
        <v>1122</v>
      </c>
      <c r="N1832" s="118" t="s">
        <v>4</v>
      </c>
      <c r="O1832" s="118"/>
    </row>
    <row r="1833" spans="2:15" x14ac:dyDescent="0.25">
      <c r="B1833" s="118" t="s">
        <v>73</v>
      </c>
      <c r="C1833" s="118" t="s">
        <v>1068</v>
      </c>
      <c r="D1833" s="119">
        <v>44640</v>
      </c>
      <c r="E1833" s="118" t="s">
        <v>338</v>
      </c>
      <c r="F1833" s="123">
        <v>1000</v>
      </c>
      <c r="G1833" s="123">
        <v>305.81039755351679</v>
      </c>
      <c r="H1833" s="118" t="s">
        <v>339</v>
      </c>
      <c r="I1833" s="119"/>
      <c r="J1833" s="119">
        <f t="shared" si="29"/>
        <v>44592</v>
      </c>
      <c r="K183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33" s="118" t="s">
        <v>321</v>
      </c>
      <c r="M1833" s="118" t="s">
        <v>1122</v>
      </c>
      <c r="N1833" s="118" t="s">
        <v>4</v>
      </c>
      <c r="O1833" s="118"/>
    </row>
    <row r="1834" spans="2:15" x14ac:dyDescent="0.25">
      <c r="B1834" s="118" t="s">
        <v>73</v>
      </c>
      <c r="C1834" s="118" t="s">
        <v>461</v>
      </c>
      <c r="D1834" s="119">
        <v>44640</v>
      </c>
      <c r="E1834" s="118" t="s">
        <v>338</v>
      </c>
      <c r="F1834" s="123">
        <v>810</v>
      </c>
      <c r="G1834" s="123">
        <v>247.70642201834863</v>
      </c>
      <c r="H1834" s="118" t="s">
        <v>339</v>
      </c>
      <c r="I1834" s="119"/>
      <c r="J1834" s="119">
        <f t="shared" si="29"/>
        <v>44592</v>
      </c>
      <c r="K183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34" s="118" t="s">
        <v>321</v>
      </c>
      <c r="M1834" s="118" t="s">
        <v>1122</v>
      </c>
      <c r="N1834" s="118" t="s">
        <v>4</v>
      </c>
      <c r="O1834" s="118"/>
    </row>
    <row r="1835" spans="2:15" x14ac:dyDescent="0.25">
      <c r="B1835" s="118" t="s">
        <v>73</v>
      </c>
      <c r="C1835" s="118" t="s">
        <v>641</v>
      </c>
      <c r="D1835" s="119">
        <v>44640</v>
      </c>
      <c r="E1835" s="118" t="s">
        <v>338</v>
      </c>
      <c r="F1835" s="123">
        <v>533.06600000000003</v>
      </c>
      <c r="G1835" s="123">
        <v>163.017125382263</v>
      </c>
      <c r="H1835" s="118" t="s">
        <v>339</v>
      </c>
      <c r="I1835" s="119"/>
      <c r="J1835" s="119">
        <f t="shared" si="29"/>
        <v>44592</v>
      </c>
      <c r="K183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35" s="118" t="s">
        <v>321</v>
      </c>
      <c r="M1835" s="118" t="s">
        <v>1122</v>
      </c>
      <c r="N1835" s="118" t="s">
        <v>4</v>
      </c>
      <c r="O1835" s="118"/>
    </row>
    <row r="1836" spans="2:15" x14ac:dyDescent="0.25">
      <c r="B1836" s="118" t="s">
        <v>73</v>
      </c>
      <c r="C1836" s="118" t="s">
        <v>1049</v>
      </c>
      <c r="D1836" s="119">
        <v>44640</v>
      </c>
      <c r="E1836" s="118" t="s">
        <v>338</v>
      </c>
      <c r="F1836" s="123">
        <v>2870.5250000000001</v>
      </c>
      <c r="G1836" s="123">
        <v>877.83639143730886</v>
      </c>
      <c r="H1836" s="118" t="s">
        <v>339</v>
      </c>
      <c r="I1836" s="119"/>
      <c r="J1836" s="119">
        <f t="shared" si="29"/>
        <v>44592</v>
      </c>
      <c r="K183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36" s="118" t="s">
        <v>321</v>
      </c>
      <c r="M1836" s="118" t="s">
        <v>1122</v>
      </c>
      <c r="N1836" s="118" t="s">
        <v>4</v>
      </c>
      <c r="O1836" s="118"/>
    </row>
    <row r="1837" spans="2:15" x14ac:dyDescent="0.25">
      <c r="B1837" s="118" t="s">
        <v>73</v>
      </c>
      <c r="C1837" s="118" t="s">
        <v>588</v>
      </c>
      <c r="D1837" s="119">
        <v>44640</v>
      </c>
      <c r="E1837" s="118" t="s">
        <v>338</v>
      </c>
      <c r="F1837" s="123">
        <v>1239.74</v>
      </c>
      <c r="G1837" s="123">
        <v>379.12538226299694</v>
      </c>
      <c r="H1837" s="118" t="s">
        <v>339</v>
      </c>
      <c r="I1837" s="119"/>
      <c r="J1837" s="119">
        <f t="shared" si="29"/>
        <v>44592</v>
      </c>
      <c r="K183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37" s="118" t="s">
        <v>321</v>
      </c>
      <c r="M1837" s="118" t="s">
        <v>1122</v>
      </c>
      <c r="N1837" s="118" t="s">
        <v>4</v>
      </c>
      <c r="O1837" s="118"/>
    </row>
    <row r="1838" spans="2:15" x14ac:dyDescent="0.25">
      <c r="B1838" s="118" t="s">
        <v>73</v>
      </c>
      <c r="C1838" s="118" t="s">
        <v>564</v>
      </c>
      <c r="D1838" s="119">
        <v>44640</v>
      </c>
      <c r="E1838" s="118" t="s">
        <v>338</v>
      </c>
      <c r="F1838" s="123">
        <v>1145.3820000000001</v>
      </c>
      <c r="G1838" s="123">
        <v>350.2697247706422</v>
      </c>
      <c r="H1838" s="118" t="s">
        <v>339</v>
      </c>
      <c r="I1838" s="119"/>
      <c r="J1838" s="119">
        <f t="shared" si="29"/>
        <v>44592</v>
      </c>
      <c r="K183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38" s="118" t="s">
        <v>321</v>
      </c>
      <c r="M1838" s="118" t="s">
        <v>1122</v>
      </c>
      <c r="N1838" s="118" t="s">
        <v>4</v>
      </c>
      <c r="O1838" s="118"/>
    </row>
    <row r="1839" spans="2:15" x14ac:dyDescent="0.25">
      <c r="B1839" s="118" t="s">
        <v>73</v>
      </c>
      <c r="C1839" s="118" t="s">
        <v>626</v>
      </c>
      <c r="D1839" s="119">
        <v>44640</v>
      </c>
      <c r="E1839" s="118" t="s">
        <v>338</v>
      </c>
      <c r="F1839" s="123">
        <v>1350</v>
      </c>
      <c r="G1839" s="123">
        <v>412.8440366972477</v>
      </c>
      <c r="H1839" s="118" t="s">
        <v>339</v>
      </c>
      <c r="I1839" s="119"/>
      <c r="J1839" s="119">
        <f t="shared" si="29"/>
        <v>44592</v>
      </c>
      <c r="K183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39" s="118" t="s">
        <v>321</v>
      </c>
      <c r="M1839" s="118" t="s">
        <v>1122</v>
      </c>
      <c r="N1839" s="118" t="s">
        <v>4</v>
      </c>
      <c r="O1839" s="118"/>
    </row>
    <row r="1840" spans="2:15" x14ac:dyDescent="0.25">
      <c r="B1840" s="118" t="s">
        <v>73</v>
      </c>
      <c r="C1840" s="118" t="s">
        <v>554</v>
      </c>
      <c r="D1840" s="119">
        <v>44640</v>
      </c>
      <c r="E1840" s="118" t="s">
        <v>338</v>
      </c>
      <c r="F1840" s="123">
        <v>1000</v>
      </c>
      <c r="G1840" s="123">
        <v>305.81039755351679</v>
      </c>
      <c r="H1840" s="118" t="s">
        <v>339</v>
      </c>
      <c r="I1840" s="119"/>
      <c r="J1840" s="119">
        <f t="shared" si="29"/>
        <v>44592</v>
      </c>
      <c r="K184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40" s="118" t="s">
        <v>321</v>
      </c>
      <c r="M1840" s="118" t="s">
        <v>1122</v>
      </c>
      <c r="N1840" s="118" t="s">
        <v>4</v>
      </c>
      <c r="O1840" s="118"/>
    </row>
    <row r="1841" spans="2:15" x14ac:dyDescent="0.25">
      <c r="B1841" s="118" t="s">
        <v>73</v>
      </c>
      <c r="C1841" s="118" t="s">
        <v>645</v>
      </c>
      <c r="D1841" s="119">
        <v>44640</v>
      </c>
      <c r="E1841" s="118" t="s">
        <v>338</v>
      </c>
      <c r="F1841" s="123">
        <v>880</v>
      </c>
      <c r="G1841" s="123">
        <v>269.1131498470948</v>
      </c>
      <c r="H1841" s="118" t="s">
        <v>339</v>
      </c>
      <c r="I1841" s="119"/>
      <c r="J1841" s="119">
        <f t="shared" si="29"/>
        <v>44592</v>
      </c>
      <c r="K184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41" s="118" t="s">
        <v>321</v>
      </c>
      <c r="M1841" s="118" t="s">
        <v>1122</v>
      </c>
      <c r="N1841" s="118" t="s">
        <v>4</v>
      </c>
      <c r="O1841" s="118"/>
    </row>
    <row r="1842" spans="2:15" x14ac:dyDescent="0.25">
      <c r="B1842" s="118" t="s">
        <v>73</v>
      </c>
      <c r="C1842" s="118" t="s">
        <v>416</v>
      </c>
      <c r="D1842" s="119">
        <v>44640</v>
      </c>
      <c r="E1842" s="118" t="s">
        <v>338</v>
      </c>
      <c r="F1842" s="123">
        <v>2372</v>
      </c>
      <c r="G1842" s="123">
        <v>725.3822629969419</v>
      </c>
      <c r="H1842" s="118" t="s">
        <v>339</v>
      </c>
      <c r="I1842" s="119"/>
      <c r="J1842" s="119">
        <f t="shared" si="29"/>
        <v>44592</v>
      </c>
      <c r="K184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42" s="118" t="s">
        <v>321</v>
      </c>
      <c r="M1842" s="118" t="s">
        <v>1122</v>
      </c>
      <c r="N1842" s="118" t="s">
        <v>4</v>
      </c>
      <c r="O1842" s="118"/>
    </row>
    <row r="1843" spans="2:15" x14ac:dyDescent="0.25">
      <c r="B1843" s="118" t="s">
        <v>73</v>
      </c>
      <c r="C1843" s="118" t="s">
        <v>1074</v>
      </c>
      <c r="D1843" s="119">
        <v>44640</v>
      </c>
      <c r="E1843" s="118" t="s">
        <v>338</v>
      </c>
      <c r="F1843" s="123">
        <v>296</v>
      </c>
      <c r="G1843" s="123">
        <v>90.519877675840974</v>
      </c>
      <c r="H1843" s="118" t="s">
        <v>339</v>
      </c>
      <c r="I1843" s="119"/>
      <c r="J1843" s="119">
        <f t="shared" si="29"/>
        <v>44592</v>
      </c>
      <c r="K184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43" s="118" t="s">
        <v>321</v>
      </c>
      <c r="M1843" s="118" t="s">
        <v>1122</v>
      </c>
      <c r="N1843" s="118" t="s">
        <v>4</v>
      </c>
      <c r="O1843" s="118"/>
    </row>
    <row r="1844" spans="2:15" x14ac:dyDescent="0.25">
      <c r="B1844" s="118" t="s">
        <v>73</v>
      </c>
      <c r="C1844" s="118" t="s">
        <v>1060</v>
      </c>
      <c r="D1844" s="119">
        <v>44640</v>
      </c>
      <c r="E1844" s="118" t="s">
        <v>338</v>
      </c>
      <c r="F1844" s="123">
        <v>1200</v>
      </c>
      <c r="G1844" s="123">
        <v>366.97247706422019</v>
      </c>
      <c r="H1844" s="118" t="s">
        <v>339</v>
      </c>
      <c r="I1844" s="119"/>
      <c r="J1844" s="119">
        <f t="shared" si="29"/>
        <v>44592</v>
      </c>
      <c r="K184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44" s="118" t="s">
        <v>321</v>
      </c>
      <c r="M1844" s="118" t="s">
        <v>1122</v>
      </c>
      <c r="N1844" s="118" t="s">
        <v>4</v>
      </c>
      <c r="O1844" s="118"/>
    </row>
    <row r="1845" spans="2:15" x14ac:dyDescent="0.25">
      <c r="B1845" s="118" t="s">
        <v>73</v>
      </c>
      <c r="C1845" s="118" t="s">
        <v>606</v>
      </c>
      <c r="D1845" s="119">
        <v>44640</v>
      </c>
      <c r="E1845" s="118" t="s">
        <v>338</v>
      </c>
      <c r="F1845" s="123">
        <v>1484.0139999999999</v>
      </c>
      <c r="G1845" s="123">
        <v>453.82691131498467</v>
      </c>
      <c r="H1845" s="118" t="s">
        <v>339</v>
      </c>
      <c r="I1845" s="119"/>
      <c r="J1845" s="119">
        <f t="shared" si="29"/>
        <v>44592</v>
      </c>
      <c r="K184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45" s="118" t="s">
        <v>321</v>
      </c>
      <c r="M1845" s="118" t="s">
        <v>1122</v>
      </c>
      <c r="N1845" s="118" t="s">
        <v>4</v>
      </c>
      <c r="O1845" s="118"/>
    </row>
    <row r="1846" spans="2:15" x14ac:dyDescent="0.25">
      <c r="B1846" s="118" t="s">
        <v>73</v>
      </c>
      <c r="C1846" s="118" t="s">
        <v>343</v>
      </c>
      <c r="D1846" s="119">
        <v>44640</v>
      </c>
      <c r="E1846" s="118" t="s">
        <v>338</v>
      </c>
      <c r="F1846" s="123">
        <v>2000</v>
      </c>
      <c r="G1846" s="123">
        <v>611.62079510703359</v>
      </c>
      <c r="H1846" s="118" t="s">
        <v>339</v>
      </c>
      <c r="I1846" s="119"/>
      <c r="J1846" s="119">
        <f t="shared" si="29"/>
        <v>44592</v>
      </c>
      <c r="K184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46" s="118" t="s">
        <v>321</v>
      </c>
      <c r="M1846" s="118" t="s">
        <v>1122</v>
      </c>
      <c r="N1846" s="118" t="s">
        <v>4</v>
      </c>
      <c r="O1846" s="118"/>
    </row>
    <row r="1847" spans="2:15" x14ac:dyDescent="0.25">
      <c r="B1847" s="118" t="s">
        <v>73</v>
      </c>
      <c r="C1847" s="118" t="s">
        <v>1072</v>
      </c>
      <c r="D1847" s="119">
        <v>44640</v>
      </c>
      <c r="E1847" s="118" t="s">
        <v>338</v>
      </c>
      <c r="F1847" s="123">
        <v>1700</v>
      </c>
      <c r="G1847" s="123">
        <v>519.87767584097855</v>
      </c>
      <c r="H1847" s="118" t="s">
        <v>339</v>
      </c>
      <c r="I1847" s="119"/>
      <c r="J1847" s="119">
        <f t="shared" si="29"/>
        <v>44592</v>
      </c>
      <c r="K184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L1847" s="118" t="s">
        <v>321</v>
      </c>
      <c r="M1847" s="118" t="s">
        <v>1122</v>
      </c>
      <c r="N1847" s="118" t="s">
        <v>4</v>
      </c>
      <c r="O1847" s="118"/>
    </row>
    <row r="1848" spans="2:15" x14ac:dyDescent="0.25">
      <c r="B1848" s="118" t="s">
        <v>73</v>
      </c>
      <c r="C1848" s="118" t="s">
        <v>486</v>
      </c>
      <c r="D1848" s="119">
        <v>44641</v>
      </c>
      <c r="E1848" s="118" t="s">
        <v>338</v>
      </c>
      <c r="F1848" s="123">
        <v>1813.751</v>
      </c>
      <c r="G1848" s="123">
        <v>554.66391437308869</v>
      </c>
      <c r="H1848" s="118" t="s">
        <v>339</v>
      </c>
      <c r="I1848" s="119"/>
      <c r="J1848" s="119">
        <f t="shared" si="29"/>
        <v>44592</v>
      </c>
      <c r="K184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48" s="118" t="s">
        <v>321</v>
      </c>
      <c r="M1848" s="118" t="s">
        <v>1122</v>
      </c>
      <c r="N1848" s="118" t="s">
        <v>4</v>
      </c>
      <c r="O1848" s="118"/>
    </row>
    <row r="1849" spans="2:15" x14ac:dyDescent="0.25">
      <c r="B1849" s="118" t="s">
        <v>73</v>
      </c>
      <c r="C1849" s="118" t="s">
        <v>809</v>
      </c>
      <c r="D1849" s="119">
        <v>44641</v>
      </c>
      <c r="E1849" s="118" t="s">
        <v>338</v>
      </c>
      <c r="F1849" s="123">
        <v>1950</v>
      </c>
      <c r="G1849" s="123">
        <v>596.33027522935777</v>
      </c>
      <c r="H1849" s="118" t="s">
        <v>339</v>
      </c>
      <c r="I1849" s="119"/>
      <c r="J1849" s="119">
        <f t="shared" si="29"/>
        <v>44592</v>
      </c>
      <c r="K184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49" s="118" t="s">
        <v>321</v>
      </c>
      <c r="M1849" s="118" t="s">
        <v>1122</v>
      </c>
      <c r="N1849" s="118" t="s">
        <v>4</v>
      </c>
      <c r="O1849" s="118"/>
    </row>
    <row r="1850" spans="2:15" x14ac:dyDescent="0.25">
      <c r="B1850" s="118" t="s">
        <v>73</v>
      </c>
      <c r="C1850" s="118" t="s">
        <v>808</v>
      </c>
      <c r="D1850" s="119">
        <v>44641</v>
      </c>
      <c r="E1850" s="118" t="s">
        <v>338</v>
      </c>
      <c r="F1850" s="123">
        <v>1500</v>
      </c>
      <c r="G1850" s="123">
        <v>458.71559633027522</v>
      </c>
      <c r="H1850" s="118" t="s">
        <v>339</v>
      </c>
      <c r="I1850" s="119"/>
      <c r="J1850" s="119">
        <f t="shared" si="29"/>
        <v>44592</v>
      </c>
      <c r="K185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50" s="118" t="s">
        <v>321</v>
      </c>
      <c r="M1850" s="118" t="s">
        <v>1122</v>
      </c>
      <c r="N1850" s="118" t="s">
        <v>4</v>
      </c>
      <c r="O1850" s="118"/>
    </row>
    <row r="1851" spans="2:15" x14ac:dyDescent="0.25">
      <c r="B1851" s="118" t="s">
        <v>73</v>
      </c>
      <c r="C1851" s="118" t="s">
        <v>814</v>
      </c>
      <c r="D1851" s="119">
        <v>44641</v>
      </c>
      <c r="E1851" s="118" t="s">
        <v>338</v>
      </c>
      <c r="F1851" s="123">
        <v>6000</v>
      </c>
      <c r="G1851" s="123">
        <v>1834.8623853211009</v>
      </c>
      <c r="H1851" s="118" t="s">
        <v>339</v>
      </c>
      <c r="I1851" s="119"/>
      <c r="J1851" s="119">
        <f t="shared" si="29"/>
        <v>44592</v>
      </c>
      <c r="K185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51" s="118" t="s">
        <v>321</v>
      </c>
      <c r="M1851" s="118" t="s">
        <v>1122</v>
      </c>
      <c r="N1851" s="118" t="s">
        <v>4</v>
      </c>
      <c r="O1851" s="118"/>
    </row>
    <row r="1852" spans="2:15" x14ac:dyDescent="0.25">
      <c r="B1852" s="118" t="s">
        <v>73</v>
      </c>
      <c r="C1852" s="118" t="s">
        <v>753</v>
      </c>
      <c r="D1852" s="119">
        <v>44641</v>
      </c>
      <c r="E1852" s="118" t="s">
        <v>338</v>
      </c>
      <c r="F1852" s="123">
        <v>6218</v>
      </c>
      <c r="G1852" s="123">
        <v>1901.5290519877676</v>
      </c>
      <c r="H1852" s="118" t="s">
        <v>339</v>
      </c>
      <c r="I1852" s="119"/>
      <c r="J1852" s="119">
        <f t="shared" si="29"/>
        <v>44592</v>
      </c>
      <c r="K185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52" s="118" t="s">
        <v>321</v>
      </c>
      <c r="M1852" s="118" t="s">
        <v>1122</v>
      </c>
      <c r="N1852" s="118" t="s">
        <v>4</v>
      </c>
      <c r="O1852" s="118"/>
    </row>
    <row r="1853" spans="2:15" x14ac:dyDescent="0.25">
      <c r="B1853" s="118" t="s">
        <v>73</v>
      </c>
      <c r="C1853" s="118" t="s">
        <v>479</v>
      </c>
      <c r="D1853" s="119">
        <v>44641</v>
      </c>
      <c r="E1853" s="118" t="s">
        <v>338</v>
      </c>
      <c r="F1853" s="123">
        <v>1000</v>
      </c>
      <c r="G1853" s="123">
        <v>305.81039755351679</v>
      </c>
      <c r="H1853" s="118" t="s">
        <v>339</v>
      </c>
      <c r="I1853" s="119"/>
      <c r="J1853" s="119">
        <f t="shared" si="29"/>
        <v>44592</v>
      </c>
      <c r="K185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53" s="118" t="s">
        <v>321</v>
      </c>
      <c r="M1853" s="118" t="s">
        <v>1122</v>
      </c>
      <c r="N1853" s="118" t="s">
        <v>4</v>
      </c>
      <c r="O1853" s="118"/>
    </row>
    <row r="1854" spans="2:15" x14ac:dyDescent="0.25">
      <c r="B1854" s="118" t="s">
        <v>73</v>
      </c>
      <c r="C1854" s="118" t="s">
        <v>461</v>
      </c>
      <c r="D1854" s="119">
        <v>44641</v>
      </c>
      <c r="E1854" s="118" t="s">
        <v>338</v>
      </c>
      <c r="F1854" s="123">
        <v>933</v>
      </c>
      <c r="G1854" s="123">
        <v>285.32110091743118</v>
      </c>
      <c r="H1854" s="118" t="s">
        <v>339</v>
      </c>
      <c r="I1854" s="119"/>
      <c r="J1854" s="119">
        <f t="shared" si="29"/>
        <v>44592</v>
      </c>
      <c r="K185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54" s="118" t="s">
        <v>321</v>
      </c>
      <c r="M1854" s="118" t="s">
        <v>1122</v>
      </c>
      <c r="N1854" s="118" t="s">
        <v>4</v>
      </c>
      <c r="O1854" s="118"/>
    </row>
    <row r="1855" spans="2:15" x14ac:dyDescent="0.25">
      <c r="B1855" s="118" t="s">
        <v>73</v>
      </c>
      <c r="C1855" s="118" t="s">
        <v>492</v>
      </c>
      <c r="D1855" s="119">
        <v>44642</v>
      </c>
      <c r="E1855" s="118" t="s">
        <v>338</v>
      </c>
      <c r="F1855" s="123">
        <v>2500</v>
      </c>
      <c r="G1855" s="123">
        <v>764.52599388379201</v>
      </c>
      <c r="H1855" s="118" t="s">
        <v>339</v>
      </c>
      <c r="I1855" s="119"/>
      <c r="J1855" s="119">
        <f t="shared" si="29"/>
        <v>44592</v>
      </c>
      <c r="K185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55" s="118" t="s">
        <v>321</v>
      </c>
      <c r="M1855" s="118" t="s">
        <v>1122</v>
      </c>
      <c r="N1855" s="118" t="s">
        <v>4</v>
      </c>
      <c r="O1855" s="118"/>
    </row>
    <row r="1856" spans="2:15" x14ac:dyDescent="0.25">
      <c r="B1856" s="118" t="s">
        <v>73</v>
      </c>
      <c r="C1856" s="118" t="s">
        <v>947</v>
      </c>
      <c r="D1856" s="119">
        <v>44642</v>
      </c>
      <c r="E1856" s="118" t="s">
        <v>338</v>
      </c>
      <c r="F1856" s="123">
        <v>1545</v>
      </c>
      <c r="G1856" s="123">
        <v>472.47706422018348</v>
      </c>
      <c r="H1856" s="118" t="s">
        <v>339</v>
      </c>
      <c r="I1856" s="119"/>
      <c r="J1856" s="119">
        <f t="shared" si="29"/>
        <v>44592</v>
      </c>
      <c r="K185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56" s="118" t="s">
        <v>321</v>
      </c>
      <c r="M1856" s="118" t="s">
        <v>1122</v>
      </c>
      <c r="N1856" s="118" t="s">
        <v>4</v>
      </c>
      <c r="O1856" s="118"/>
    </row>
    <row r="1857" spans="2:15" x14ac:dyDescent="0.25">
      <c r="B1857" s="118" t="s">
        <v>73</v>
      </c>
      <c r="C1857" s="118" t="s">
        <v>811</v>
      </c>
      <c r="D1857" s="119">
        <v>44642</v>
      </c>
      <c r="E1857" s="118" t="s">
        <v>338</v>
      </c>
      <c r="F1857" s="123">
        <v>4155.6790000000001</v>
      </c>
      <c r="G1857" s="123">
        <v>1270.8498470948011</v>
      </c>
      <c r="H1857" s="118" t="s">
        <v>339</v>
      </c>
      <c r="I1857" s="119"/>
      <c r="J1857" s="119">
        <f t="shared" si="29"/>
        <v>44592</v>
      </c>
      <c r="K185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57" s="118" t="s">
        <v>321</v>
      </c>
      <c r="M1857" s="118" t="s">
        <v>1122</v>
      </c>
      <c r="N1857" s="118" t="s">
        <v>4</v>
      </c>
      <c r="O1857" s="118"/>
    </row>
    <row r="1858" spans="2:15" x14ac:dyDescent="0.25">
      <c r="B1858" s="118" t="s">
        <v>73</v>
      </c>
      <c r="C1858" s="118" t="s">
        <v>709</v>
      </c>
      <c r="D1858" s="119">
        <v>44642</v>
      </c>
      <c r="E1858" s="118" t="s">
        <v>338</v>
      </c>
      <c r="F1858" s="123">
        <v>1320</v>
      </c>
      <c r="G1858" s="123">
        <v>403.66972477064218</v>
      </c>
      <c r="H1858" s="118" t="s">
        <v>339</v>
      </c>
      <c r="I1858" s="119"/>
      <c r="J1858" s="119">
        <f t="shared" si="29"/>
        <v>44592</v>
      </c>
      <c r="K185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58" s="118" t="s">
        <v>321</v>
      </c>
      <c r="M1858" s="118" t="s">
        <v>1122</v>
      </c>
      <c r="N1858" s="118" t="s">
        <v>4</v>
      </c>
      <c r="O1858" s="118"/>
    </row>
    <row r="1859" spans="2:15" x14ac:dyDescent="0.25">
      <c r="B1859" s="118" t="s">
        <v>73</v>
      </c>
      <c r="C1859" s="118" t="s">
        <v>461</v>
      </c>
      <c r="D1859" s="119">
        <v>44642</v>
      </c>
      <c r="E1859" s="118" t="s">
        <v>338</v>
      </c>
      <c r="F1859" s="123">
        <v>855</v>
      </c>
      <c r="G1859" s="123">
        <v>261.46788990825689</v>
      </c>
      <c r="H1859" s="118" t="s">
        <v>339</v>
      </c>
      <c r="I1859" s="119"/>
      <c r="J1859" s="119">
        <f t="shared" si="29"/>
        <v>44592</v>
      </c>
      <c r="K185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59" s="118" t="s">
        <v>321</v>
      </c>
      <c r="M1859" s="118" t="s">
        <v>1122</v>
      </c>
      <c r="N1859" s="118" t="s">
        <v>4</v>
      </c>
      <c r="O1859" s="118"/>
    </row>
    <row r="1860" spans="2:15" x14ac:dyDescent="0.25">
      <c r="B1860" s="118" t="s">
        <v>73</v>
      </c>
      <c r="C1860" s="118" t="s">
        <v>598</v>
      </c>
      <c r="D1860" s="119">
        <v>44642</v>
      </c>
      <c r="E1860" s="118" t="s">
        <v>338</v>
      </c>
      <c r="F1860" s="123">
        <v>1240.6130000000001</v>
      </c>
      <c r="G1860" s="123">
        <v>379.39235474006119</v>
      </c>
      <c r="H1860" s="118" t="s">
        <v>339</v>
      </c>
      <c r="I1860" s="119"/>
      <c r="J1860" s="119">
        <f t="shared" si="29"/>
        <v>44592</v>
      </c>
      <c r="K186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60" s="118" t="s">
        <v>321</v>
      </c>
      <c r="M1860" s="118" t="s">
        <v>1122</v>
      </c>
      <c r="N1860" s="118" t="s">
        <v>4</v>
      </c>
      <c r="O1860" s="118"/>
    </row>
    <row r="1861" spans="2:15" x14ac:dyDescent="0.25">
      <c r="B1861" s="118" t="s">
        <v>73</v>
      </c>
      <c r="C1861" s="118" t="s">
        <v>386</v>
      </c>
      <c r="D1861" s="119">
        <v>44643</v>
      </c>
      <c r="E1861" s="118" t="s">
        <v>338</v>
      </c>
      <c r="F1861" s="123">
        <v>1831.7090000000001</v>
      </c>
      <c r="G1861" s="123">
        <v>560.15565749235475</v>
      </c>
      <c r="H1861" s="118" t="s">
        <v>339</v>
      </c>
      <c r="I1861" s="119"/>
      <c r="J1861" s="119">
        <f t="shared" si="29"/>
        <v>44592</v>
      </c>
      <c r="K186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61" s="118" t="s">
        <v>321</v>
      </c>
      <c r="M1861" s="118" t="s">
        <v>1122</v>
      </c>
      <c r="N1861" s="118" t="s">
        <v>4</v>
      </c>
      <c r="O1861" s="118"/>
    </row>
    <row r="1862" spans="2:15" x14ac:dyDescent="0.25">
      <c r="B1862" s="118" t="s">
        <v>73</v>
      </c>
      <c r="C1862" s="118" t="s">
        <v>800</v>
      </c>
      <c r="D1862" s="119">
        <v>44643</v>
      </c>
      <c r="E1862" s="118" t="s">
        <v>338</v>
      </c>
      <c r="F1862" s="123">
        <v>453.93099999999998</v>
      </c>
      <c r="G1862" s="123">
        <v>138.81681957186544</v>
      </c>
      <c r="H1862" s="118" t="s">
        <v>339</v>
      </c>
      <c r="I1862" s="119"/>
      <c r="J1862" s="119">
        <f t="shared" si="29"/>
        <v>44592</v>
      </c>
      <c r="K186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62" s="118" t="s">
        <v>321</v>
      </c>
      <c r="M1862" s="118" t="s">
        <v>1122</v>
      </c>
      <c r="N1862" s="118" t="s">
        <v>4</v>
      </c>
      <c r="O1862" s="118"/>
    </row>
    <row r="1863" spans="2:15" x14ac:dyDescent="0.25">
      <c r="B1863" s="118" t="s">
        <v>73</v>
      </c>
      <c r="C1863" s="118" t="s">
        <v>721</v>
      </c>
      <c r="D1863" s="119">
        <v>44643</v>
      </c>
      <c r="E1863" s="118" t="s">
        <v>338</v>
      </c>
      <c r="F1863" s="123">
        <v>850</v>
      </c>
      <c r="G1863" s="123">
        <v>259.93883792048928</v>
      </c>
      <c r="H1863" s="118" t="s">
        <v>339</v>
      </c>
      <c r="I1863" s="119"/>
      <c r="J1863" s="119">
        <f t="shared" si="29"/>
        <v>44592</v>
      </c>
      <c r="K186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63" s="118" t="s">
        <v>321</v>
      </c>
      <c r="M1863" s="118" t="s">
        <v>1122</v>
      </c>
      <c r="N1863" s="118" t="s">
        <v>4</v>
      </c>
      <c r="O1863" s="118"/>
    </row>
    <row r="1864" spans="2:15" x14ac:dyDescent="0.25">
      <c r="B1864" s="118" t="s">
        <v>73</v>
      </c>
      <c r="C1864" s="118" t="s">
        <v>461</v>
      </c>
      <c r="D1864" s="119">
        <v>44643</v>
      </c>
      <c r="E1864" s="118" t="s">
        <v>338</v>
      </c>
      <c r="F1864" s="123">
        <v>932</v>
      </c>
      <c r="G1864" s="123">
        <v>285.01529051987768</v>
      </c>
      <c r="H1864" s="118" t="s">
        <v>339</v>
      </c>
      <c r="I1864" s="119"/>
      <c r="J1864" s="119">
        <f t="shared" si="29"/>
        <v>44592</v>
      </c>
      <c r="K186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64" s="118" t="s">
        <v>321</v>
      </c>
      <c r="M1864" s="118" t="s">
        <v>1122</v>
      </c>
      <c r="N1864" s="118" t="s">
        <v>4</v>
      </c>
      <c r="O1864" s="118"/>
    </row>
    <row r="1865" spans="2:15" x14ac:dyDescent="0.25">
      <c r="B1865" s="118" t="s">
        <v>73</v>
      </c>
      <c r="C1865" s="118" t="s">
        <v>876</v>
      </c>
      <c r="D1865" s="119">
        <v>44644</v>
      </c>
      <c r="E1865" s="118" t="s">
        <v>338</v>
      </c>
      <c r="F1865" s="123">
        <v>2800</v>
      </c>
      <c r="G1865" s="123">
        <v>856.26911314984704</v>
      </c>
      <c r="H1865" s="118" t="s">
        <v>339</v>
      </c>
      <c r="I1865" s="119"/>
      <c r="J1865" s="119">
        <f t="shared" si="29"/>
        <v>44592</v>
      </c>
      <c r="K186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65" s="118" t="s">
        <v>321</v>
      </c>
      <c r="M1865" s="118" t="s">
        <v>1122</v>
      </c>
      <c r="N1865" s="118" t="s">
        <v>4</v>
      </c>
      <c r="O1865" s="118"/>
    </row>
    <row r="1866" spans="2:15" x14ac:dyDescent="0.25">
      <c r="B1866" s="118" t="s">
        <v>73</v>
      </c>
      <c r="C1866" s="118" t="s">
        <v>771</v>
      </c>
      <c r="D1866" s="119">
        <v>44644</v>
      </c>
      <c r="E1866" s="118" t="s">
        <v>338</v>
      </c>
      <c r="F1866" s="123">
        <v>1280.6369999999999</v>
      </c>
      <c r="G1866" s="123">
        <v>391.63211009174307</v>
      </c>
      <c r="H1866" s="118" t="s">
        <v>339</v>
      </c>
      <c r="I1866" s="119"/>
      <c r="J1866" s="119">
        <f t="shared" si="29"/>
        <v>44592</v>
      </c>
      <c r="K186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66" s="118" t="s">
        <v>321</v>
      </c>
      <c r="M1866" s="118" t="s">
        <v>1122</v>
      </c>
      <c r="N1866" s="118" t="s">
        <v>4</v>
      </c>
      <c r="O1866" s="118"/>
    </row>
    <row r="1867" spans="2:15" x14ac:dyDescent="0.25">
      <c r="B1867" s="118" t="s">
        <v>73</v>
      </c>
      <c r="C1867" s="118" t="s">
        <v>461</v>
      </c>
      <c r="D1867" s="119">
        <v>44644</v>
      </c>
      <c r="E1867" s="118" t="s">
        <v>338</v>
      </c>
      <c r="F1867" s="123">
        <v>833.30799999999999</v>
      </c>
      <c r="G1867" s="123">
        <v>254.83425076452599</v>
      </c>
      <c r="H1867" s="118" t="s">
        <v>339</v>
      </c>
      <c r="I1867" s="119"/>
      <c r="J1867" s="119">
        <f t="shared" si="29"/>
        <v>44592</v>
      </c>
      <c r="K186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67" s="118" t="s">
        <v>321</v>
      </c>
      <c r="M1867" s="118" t="s">
        <v>1122</v>
      </c>
      <c r="N1867" s="118" t="s">
        <v>4</v>
      </c>
      <c r="O1867" s="118"/>
    </row>
    <row r="1868" spans="2:15" x14ac:dyDescent="0.25">
      <c r="B1868" s="118" t="s">
        <v>73</v>
      </c>
      <c r="C1868" s="118" t="s">
        <v>492</v>
      </c>
      <c r="D1868" s="119">
        <v>44645</v>
      </c>
      <c r="E1868" s="118" t="s">
        <v>338</v>
      </c>
      <c r="F1868" s="123">
        <v>2500</v>
      </c>
      <c r="G1868" s="123">
        <v>764.52599388379201</v>
      </c>
      <c r="H1868" s="118" t="s">
        <v>339</v>
      </c>
      <c r="I1868" s="119"/>
      <c r="J1868" s="119">
        <f t="shared" ref="J1868:J1931" si="30">$J$1</f>
        <v>44592</v>
      </c>
      <c r="K186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68" s="118" t="s">
        <v>321</v>
      </c>
      <c r="M1868" s="118" t="s">
        <v>1122</v>
      </c>
      <c r="N1868" s="118" t="s">
        <v>4</v>
      </c>
      <c r="O1868" s="118"/>
    </row>
    <row r="1869" spans="2:15" x14ac:dyDescent="0.25">
      <c r="B1869" s="118" t="s">
        <v>73</v>
      </c>
      <c r="C1869" s="118" t="s">
        <v>865</v>
      </c>
      <c r="D1869" s="119">
        <v>44645</v>
      </c>
      <c r="E1869" s="118" t="s">
        <v>338</v>
      </c>
      <c r="F1869" s="123">
        <v>2782.9540000000002</v>
      </c>
      <c r="G1869" s="123">
        <v>851.05626911314994</v>
      </c>
      <c r="H1869" s="118" t="s">
        <v>339</v>
      </c>
      <c r="I1869" s="119"/>
      <c r="J1869" s="119">
        <f t="shared" si="30"/>
        <v>44592</v>
      </c>
      <c r="K186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69" s="118" t="s">
        <v>321</v>
      </c>
      <c r="M1869" s="118" t="s">
        <v>1122</v>
      </c>
      <c r="N1869" s="118" t="s">
        <v>4</v>
      </c>
      <c r="O1869" s="118"/>
    </row>
    <row r="1870" spans="2:15" x14ac:dyDescent="0.25">
      <c r="B1870" s="118" t="s">
        <v>73</v>
      </c>
      <c r="C1870" s="118" t="s">
        <v>844</v>
      </c>
      <c r="D1870" s="119">
        <v>44645</v>
      </c>
      <c r="E1870" s="118" t="s">
        <v>338</v>
      </c>
      <c r="F1870" s="123">
        <v>999.79399999999998</v>
      </c>
      <c r="G1870" s="123">
        <v>305.74740061162078</v>
      </c>
      <c r="H1870" s="118" t="s">
        <v>339</v>
      </c>
      <c r="I1870" s="119"/>
      <c r="J1870" s="119">
        <f t="shared" si="30"/>
        <v>44592</v>
      </c>
      <c r="K187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70" s="118" t="s">
        <v>321</v>
      </c>
      <c r="M1870" s="118" t="s">
        <v>1122</v>
      </c>
      <c r="N1870" s="118" t="s">
        <v>4</v>
      </c>
      <c r="O1870" s="118"/>
    </row>
    <row r="1871" spans="2:15" x14ac:dyDescent="0.25">
      <c r="B1871" s="118" t="s">
        <v>73</v>
      </c>
      <c r="C1871" s="118" t="s">
        <v>844</v>
      </c>
      <c r="D1871" s="119">
        <v>44645</v>
      </c>
      <c r="E1871" s="118" t="s">
        <v>338</v>
      </c>
      <c r="F1871" s="123">
        <v>996</v>
      </c>
      <c r="G1871" s="123">
        <v>304.58715596330273</v>
      </c>
      <c r="H1871" s="118" t="s">
        <v>339</v>
      </c>
      <c r="I1871" s="119"/>
      <c r="J1871" s="119">
        <f t="shared" si="30"/>
        <v>44592</v>
      </c>
      <c r="K187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71" s="118" t="s">
        <v>321</v>
      </c>
      <c r="M1871" s="118" t="s">
        <v>1122</v>
      </c>
      <c r="N1871" s="118" t="s">
        <v>4</v>
      </c>
      <c r="O1871" s="118"/>
    </row>
    <row r="1872" spans="2:15" x14ac:dyDescent="0.25">
      <c r="B1872" s="118" t="s">
        <v>73</v>
      </c>
      <c r="C1872" s="118" t="s">
        <v>844</v>
      </c>
      <c r="D1872" s="119">
        <v>44645</v>
      </c>
      <c r="E1872" s="118" t="s">
        <v>338</v>
      </c>
      <c r="F1872" s="123">
        <v>996</v>
      </c>
      <c r="G1872" s="123">
        <v>304.58715596330273</v>
      </c>
      <c r="H1872" s="118" t="s">
        <v>339</v>
      </c>
      <c r="I1872" s="119"/>
      <c r="J1872" s="119">
        <f t="shared" si="30"/>
        <v>44592</v>
      </c>
      <c r="K187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72" s="118" t="s">
        <v>321</v>
      </c>
      <c r="M1872" s="118" t="s">
        <v>1122</v>
      </c>
      <c r="N1872" s="118" t="s">
        <v>4</v>
      </c>
      <c r="O1872" s="118"/>
    </row>
    <row r="1873" spans="2:15" x14ac:dyDescent="0.25">
      <c r="B1873" s="118" t="s">
        <v>73</v>
      </c>
      <c r="C1873" s="118" t="s">
        <v>844</v>
      </c>
      <c r="D1873" s="119">
        <v>44645</v>
      </c>
      <c r="E1873" s="118" t="s">
        <v>338</v>
      </c>
      <c r="F1873" s="123">
        <v>996</v>
      </c>
      <c r="G1873" s="123">
        <v>304.58715596330273</v>
      </c>
      <c r="H1873" s="118" t="s">
        <v>339</v>
      </c>
      <c r="I1873" s="119"/>
      <c r="J1873" s="119">
        <f t="shared" si="30"/>
        <v>44592</v>
      </c>
      <c r="K187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73" s="118" t="s">
        <v>321</v>
      </c>
      <c r="M1873" s="118" t="s">
        <v>1122</v>
      </c>
      <c r="N1873" s="118" t="s">
        <v>4</v>
      </c>
      <c r="O1873" s="118"/>
    </row>
    <row r="1874" spans="2:15" x14ac:dyDescent="0.25">
      <c r="B1874" s="118" t="s">
        <v>73</v>
      </c>
      <c r="C1874" s="118" t="s">
        <v>844</v>
      </c>
      <c r="D1874" s="119">
        <v>44645</v>
      </c>
      <c r="E1874" s="118" t="s">
        <v>338</v>
      </c>
      <c r="F1874" s="123">
        <v>996</v>
      </c>
      <c r="G1874" s="123">
        <v>304.58715596330273</v>
      </c>
      <c r="H1874" s="118" t="s">
        <v>339</v>
      </c>
      <c r="I1874" s="119"/>
      <c r="J1874" s="119">
        <f t="shared" si="30"/>
        <v>44592</v>
      </c>
      <c r="K187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74" s="118" t="s">
        <v>321</v>
      </c>
      <c r="M1874" s="118" t="s">
        <v>1122</v>
      </c>
      <c r="N1874" s="118" t="s">
        <v>4</v>
      </c>
      <c r="O1874" s="118"/>
    </row>
    <row r="1875" spans="2:15" x14ac:dyDescent="0.25">
      <c r="B1875" s="118" t="s">
        <v>73</v>
      </c>
      <c r="C1875" s="118" t="s">
        <v>1042</v>
      </c>
      <c r="D1875" s="119">
        <v>44645</v>
      </c>
      <c r="E1875" s="118" t="s">
        <v>338</v>
      </c>
      <c r="F1875" s="123">
        <v>450</v>
      </c>
      <c r="G1875" s="123">
        <v>137.61467889908258</v>
      </c>
      <c r="H1875" s="118" t="s">
        <v>339</v>
      </c>
      <c r="I1875" s="119"/>
      <c r="J1875" s="119">
        <f t="shared" si="30"/>
        <v>44592</v>
      </c>
      <c r="K187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75" s="118" t="s">
        <v>321</v>
      </c>
      <c r="M1875" s="118" t="s">
        <v>1122</v>
      </c>
      <c r="N1875" s="118" t="s">
        <v>4</v>
      </c>
      <c r="O1875" s="118"/>
    </row>
    <row r="1876" spans="2:15" x14ac:dyDescent="0.25">
      <c r="B1876" s="118" t="s">
        <v>73</v>
      </c>
      <c r="C1876" s="118" t="s">
        <v>1039</v>
      </c>
      <c r="D1876" s="119">
        <v>44645</v>
      </c>
      <c r="E1876" s="118" t="s">
        <v>338</v>
      </c>
      <c r="F1876" s="123">
        <v>3450</v>
      </c>
      <c r="G1876" s="123">
        <v>1055.045871559633</v>
      </c>
      <c r="H1876" s="118" t="s">
        <v>339</v>
      </c>
      <c r="I1876" s="119"/>
      <c r="J1876" s="119">
        <f t="shared" si="30"/>
        <v>44592</v>
      </c>
      <c r="K187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76" s="118" t="s">
        <v>321</v>
      </c>
      <c r="M1876" s="118" t="s">
        <v>1122</v>
      </c>
      <c r="N1876" s="118" t="s">
        <v>4</v>
      </c>
      <c r="O1876" s="118"/>
    </row>
    <row r="1877" spans="2:15" x14ac:dyDescent="0.25">
      <c r="B1877" s="118" t="s">
        <v>73</v>
      </c>
      <c r="C1877" s="118" t="s">
        <v>910</v>
      </c>
      <c r="D1877" s="119">
        <v>44645</v>
      </c>
      <c r="E1877" s="118" t="s">
        <v>338</v>
      </c>
      <c r="F1877" s="123">
        <v>2300</v>
      </c>
      <c r="G1877" s="123">
        <v>703.36391437308873</v>
      </c>
      <c r="H1877" s="118" t="s">
        <v>339</v>
      </c>
      <c r="I1877" s="119"/>
      <c r="J1877" s="119">
        <f t="shared" si="30"/>
        <v>44592</v>
      </c>
      <c r="K187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77" s="118" t="s">
        <v>321</v>
      </c>
      <c r="M1877" s="118" t="s">
        <v>1122</v>
      </c>
      <c r="N1877" s="118" t="s">
        <v>4</v>
      </c>
      <c r="O1877" s="118"/>
    </row>
    <row r="1878" spans="2:15" x14ac:dyDescent="0.25">
      <c r="B1878" s="118" t="s">
        <v>73</v>
      </c>
      <c r="C1878" s="118" t="s">
        <v>497</v>
      </c>
      <c r="D1878" s="119">
        <v>44645</v>
      </c>
      <c r="E1878" s="118" t="s">
        <v>338</v>
      </c>
      <c r="F1878" s="123">
        <v>1150.184</v>
      </c>
      <c r="G1878" s="123">
        <v>351.73822629969419</v>
      </c>
      <c r="H1878" s="118" t="s">
        <v>339</v>
      </c>
      <c r="I1878" s="119"/>
      <c r="J1878" s="119">
        <f t="shared" si="30"/>
        <v>44592</v>
      </c>
      <c r="K187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78" s="118" t="s">
        <v>321</v>
      </c>
      <c r="M1878" s="118" t="s">
        <v>1122</v>
      </c>
      <c r="N1878" s="118" t="s">
        <v>4</v>
      </c>
      <c r="O1878" s="118"/>
    </row>
    <row r="1879" spans="2:15" x14ac:dyDescent="0.25">
      <c r="B1879" s="118" t="s">
        <v>73</v>
      </c>
      <c r="C1879" s="118" t="s">
        <v>1056</v>
      </c>
      <c r="D1879" s="119">
        <v>44645</v>
      </c>
      <c r="E1879" s="118" t="s">
        <v>338</v>
      </c>
      <c r="F1879" s="123">
        <v>1431.675</v>
      </c>
      <c r="G1879" s="123">
        <v>437.82110091743118</v>
      </c>
      <c r="H1879" s="118" t="s">
        <v>339</v>
      </c>
      <c r="I1879" s="119"/>
      <c r="J1879" s="119">
        <f t="shared" si="30"/>
        <v>44592</v>
      </c>
      <c r="K187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79" s="118" t="s">
        <v>321</v>
      </c>
      <c r="M1879" s="118" t="s">
        <v>1122</v>
      </c>
      <c r="N1879" s="118" t="s">
        <v>4</v>
      </c>
      <c r="O1879" s="118"/>
    </row>
    <row r="1880" spans="2:15" x14ac:dyDescent="0.25">
      <c r="B1880" s="118" t="s">
        <v>73</v>
      </c>
      <c r="C1880" s="118" t="s">
        <v>1097</v>
      </c>
      <c r="D1880" s="119">
        <v>44645</v>
      </c>
      <c r="E1880" s="118" t="s">
        <v>338</v>
      </c>
      <c r="F1880" s="123">
        <v>1780.279</v>
      </c>
      <c r="G1880" s="123">
        <v>544.4278287461774</v>
      </c>
      <c r="H1880" s="118" t="s">
        <v>339</v>
      </c>
      <c r="I1880" s="119"/>
      <c r="J1880" s="119">
        <f t="shared" si="30"/>
        <v>44592</v>
      </c>
      <c r="K188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80" s="118" t="s">
        <v>321</v>
      </c>
      <c r="M1880" s="118" t="s">
        <v>1122</v>
      </c>
      <c r="N1880" s="118" t="s">
        <v>4</v>
      </c>
      <c r="O1880" s="118"/>
    </row>
    <row r="1881" spans="2:15" x14ac:dyDescent="0.25">
      <c r="B1881" s="118" t="s">
        <v>73</v>
      </c>
      <c r="C1881" s="118" t="s">
        <v>784</v>
      </c>
      <c r="D1881" s="119">
        <v>44645</v>
      </c>
      <c r="E1881" s="118" t="s">
        <v>338</v>
      </c>
      <c r="F1881" s="123">
        <v>973.38400000000001</v>
      </c>
      <c r="G1881" s="123">
        <v>297.67094801223243</v>
      </c>
      <c r="H1881" s="118" t="s">
        <v>339</v>
      </c>
      <c r="I1881" s="119"/>
      <c r="J1881" s="119">
        <f t="shared" si="30"/>
        <v>44592</v>
      </c>
      <c r="K188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81" s="118" t="s">
        <v>321</v>
      </c>
      <c r="M1881" s="118" t="s">
        <v>1122</v>
      </c>
      <c r="N1881" s="118" t="s">
        <v>4</v>
      </c>
      <c r="O1881" s="118"/>
    </row>
    <row r="1882" spans="2:15" x14ac:dyDescent="0.25">
      <c r="B1882" s="118" t="s">
        <v>73</v>
      </c>
      <c r="C1882" s="118" t="s">
        <v>816</v>
      </c>
      <c r="D1882" s="119">
        <v>44645</v>
      </c>
      <c r="E1882" s="118" t="s">
        <v>338</v>
      </c>
      <c r="F1882" s="123">
        <v>1751.5740000000001</v>
      </c>
      <c r="G1882" s="123">
        <v>535.64954128440365</v>
      </c>
      <c r="H1882" s="118" t="s">
        <v>339</v>
      </c>
      <c r="I1882" s="119"/>
      <c r="J1882" s="119">
        <f t="shared" si="30"/>
        <v>44592</v>
      </c>
      <c r="K188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82" s="118" t="s">
        <v>321</v>
      </c>
      <c r="M1882" s="118" t="s">
        <v>1122</v>
      </c>
      <c r="N1882" s="118" t="s">
        <v>4</v>
      </c>
      <c r="O1882" s="118"/>
    </row>
    <row r="1883" spans="2:15" x14ac:dyDescent="0.25">
      <c r="B1883" s="118" t="s">
        <v>73</v>
      </c>
      <c r="C1883" s="118" t="s">
        <v>808</v>
      </c>
      <c r="D1883" s="119">
        <v>44645</v>
      </c>
      <c r="E1883" s="118" t="s">
        <v>338</v>
      </c>
      <c r="F1883" s="123">
        <v>1500</v>
      </c>
      <c r="G1883" s="123">
        <v>458.71559633027522</v>
      </c>
      <c r="H1883" s="118" t="s">
        <v>339</v>
      </c>
      <c r="I1883" s="119"/>
      <c r="J1883" s="119">
        <f t="shared" si="30"/>
        <v>44592</v>
      </c>
      <c r="K188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83" s="118" t="s">
        <v>321</v>
      </c>
      <c r="M1883" s="118" t="s">
        <v>1122</v>
      </c>
      <c r="N1883" s="118" t="s">
        <v>4</v>
      </c>
      <c r="O1883" s="118"/>
    </row>
    <row r="1884" spans="2:15" x14ac:dyDescent="0.25">
      <c r="B1884" s="118" t="s">
        <v>73</v>
      </c>
      <c r="C1884" s="118" t="s">
        <v>815</v>
      </c>
      <c r="D1884" s="119">
        <v>44645</v>
      </c>
      <c r="E1884" s="118" t="s">
        <v>338</v>
      </c>
      <c r="F1884" s="123">
        <v>2000</v>
      </c>
      <c r="G1884" s="123">
        <v>611.62079510703359</v>
      </c>
      <c r="H1884" s="118" t="s">
        <v>339</v>
      </c>
      <c r="I1884" s="119"/>
      <c r="J1884" s="119">
        <f t="shared" si="30"/>
        <v>44592</v>
      </c>
      <c r="K188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84" s="118" t="s">
        <v>321</v>
      </c>
      <c r="M1884" s="118" t="s">
        <v>1122</v>
      </c>
      <c r="N1884" s="118" t="s">
        <v>4</v>
      </c>
      <c r="O1884" s="118"/>
    </row>
    <row r="1885" spans="2:15" x14ac:dyDescent="0.25">
      <c r="B1885" s="118" t="s">
        <v>73</v>
      </c>
      <c r="C1885" s="118" t="s">
        <v>1108</v>
      </c>
      <c r="D1885" s="119">
        <v>44645</v>
      </c>
      <c r="E1885" s="118" t="s">
        <v>338</v>
      </c>
      <c r="F1885" s="123">
        <v>1355</v>
      </c>
      <c r="G1885" s="123">
        <v>414.37308868501526</v>
      </c>
      <c r="H1885" s="118" t="s">
        <v>339</v>
      </c>
      <c r="I1885" s="119"/>
      <c r="J1885" s="119">
        <f t="shared" si="30"/>
        <v>44592</v>
      </c>
      <c r="K188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85" s="118" t="s">
        <v>321</v>
      </c>
      <c r="M1885" s="118" t="s">
        <v>1122</v>
      </c>
      <c r="N1885" s="118" t="s">
        <v>4</v>
      </c>
      <c r="O1885" s="118"/>
    </row>
    <row r="1886" spans="2:15" x14ac:dyDescent="0.25">
      <c r="B1886" s="118" t="s">
        <v>73</v>
      </c>
      <c r="C1886" s="118" t="s">
        <v>792</v>
      </c>
      <c r="D1886" s="119">
        <v>44645</v>
      </c>
      <c r="E1886" s="118" t="s">
        <v>338</v>
      </c>
      <c r="F1886" s="123">
        <v>1070.8889999999999</v>
      </c>
      <c r="G1886" s="123">
        <v>327.48899082568806</v>
      </c>
      <c r="H1886" s="118" t="s">
        <v>339</v>
      </c>
      <c r="I1886" s="119"/>
      <c r="J1886" s="119">
        <f t="shared" si="30"/>
        <v>44592</v>
      </c>
      <c r="K188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86" s="118" t="s">
        <v>321</v>
      </c>
      <c r="M1886" s="118" t="s">
        <v>1122</v>
      </c>
      <c r="N1886" s="118" t="s">
        <v>4</v>
      </c>
      <c r="O1886" s="118"/>
    </row>
    <row r="1887" spans="2:15" x14ac:dyDescent="0.25">
      <c r="B1887" s="118" t="s">
        <v>73</v>
      </c>
      <c r="C1887" s="118" t="s">
        <v>753</v>
      </c>
      <c r="D1887" s="119">
        <v>44645</v>
      </c>
      <c r="E1887" s="118" t="s">
        <v>338</v>
      </c>
      <c r="F1887" s="123">
        <v>6218</v>
      </c>
      <c r="G1887" s="123">
        <v>1901.5290519877676</v>
      </c>
      <c r="H1887" s="118" t="s">
        <v>339</v>
      </c>
      <c r="I1887" s="119"/>
      <c r="J1887" s="119">
        <f t="shared" si="30"/>
        <v>44592</v>
      </c>
      <c r="K188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87" s="118" t="s">
        <v>321</v>
      </c>
      <c r="M1887" s="118" t="s">
        <v>1122</v>
      </c>
      <c r="N1887" s="118" t="s">
        <v>4</v>
      </c>
      <c r="O1887" s="118"/>
    </row>
    <row r="1888" spans="2:15" x14ac:dyDescent="0.25">
      <c r="B1888" s="118" t="s">
        <v>73</v>
      </c>
      <c r="C1888" s="118" t="s">
        <v>435</v>
      </c>
      <c r="D1888" s="119">
        <v>44645</v>
      </c>
      <c r="E1888" s="118" t="s">
        <v>338</v>
      </c>
      <c r="F1888" s="123">
        <v>5000</v>
      </c>
      <c r="G1888" s="123">
        <v>1529.051987767584</v>
      </c>
      <c r="H1888" s="118" t="s">
        <v>339</v>
      </c>
      <c r="I1888" s="119"/>
      <c r="J1888" s="119">
        <f t="shared" si="30"/>
        <v>44592</v>
      </c>
      <c r="K188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88" s="118" t="s">
        <v>321</v>
      </c>
      <c r="M1888" s="118" t="s">
        <v>1122</v>
      </c>
      <c r="N1888" s="118" t="s">
        <v>4</v>
      </c>
      <c r="O1888" s="118"/>
    </row>
    <row r="1889" spans="2:15" x14ac:dyDescent="0.25">
      <c r="B1889" s="118" t="s">
        <v>73</v>
      </c>
      <c r="C1889" s="118" t="s">
        <v>762</v>
      </c>
      <c r="D1889" s="119">
        <v>44645</v>
      </c>
      <c r="E1889" s="118" t="s">
        <v>338</v>
      </c>
      <c r="F1889" s="123">
        <v>8228.357</v>
      </c>
      <c r="G1889" s="123">
        <v>2516.3171253822629</v>
      </c>
      <c r="H1889" s="118" t="s">
        <v>339</v>
      </c>
      <c r="I1889" s="119"/>
      <c r="J1889" s="119">
        <f t="shared" si="30"/>
        <v>44592</v>
      </c>
      <c r="K188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89" s="118" t="s">
        <v>321</v>
      </c>
      <c r="M1889" s="118" t="s">
        <v>1122</v>
      </c>
      <c r="N1889" s="118" t="s">
        <v>4</v>
      </c>
      <c r="O1889" s="118"/>
    </row>
    <row r="1890" spans="2:15" x14ac:dyDescent="0.25">
      <c r="B1890" s="118" t="s">
        <v>73</v>
      </c>
      <c r="C1890" s="118" t="s">
        <v>710</v>
      </c>
      <c r="D1890" s="119">
        <v>44645</v>
      </c>
      <c r="E1890" s="118" t="s">
        <v>338</v>
      </c>
      <c r="F1890" s="123">
        <v>6000</v>
      </c>
      <c r="G1890" s="123">
        <v>1834.8623853211009</v>
      </c>
      <c r="H1890" s="118" t="s">
        <v>339</v>
      </c>
      <c r="I1890" s="119"/>
      <c r="J1890" s="119">
        <f t="shared" si="30"/>
        <v>44592</v>
      </c>
      <c r="K189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90" s="118" t="s">
        <v>321</v>
      </c>
      <c r="M1890" s="118" t="s">
        <v>1122</v>
      </c>
      <c r="N1890" s="118" t="s">
        <v>4</v>
      </c>
      <c r="O1890" s="118"/>
    </row>
    <row r="1891" spans="2:15" x14ac:dyDescent="0.25">
      <c r="B1891" s="118" t="s">
        <v>73</v>
      </c>
      <c r="C1891" s="118" t="s">
        <v>767</v>
      </c>
      <c r="D1891" s="119">
        <v>44645</v>
      </c>
      <c r="E1891" s="118" t="s">
        <v>338</v>
      </c>
      <c r="F1891" s="123">
        <v>3607.489</v>
      </c>
      <c r="G1891" s="123">
        <v>1103.2076452599388</v>
      </c>
      <c r="H1891" s="118" t="s">
        <v>339</v>
      </c>
      <c r="I1891" s="119"/>
      <c r="J1891" s="119">
        <f t="shared" si="30"/>
        <v>44592</v>
      </c>
      <c r="K189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91" s="118" t="s">
        <v>321</v>
      </c>
      <c r="M1891" s="118" t="s">
        <v>1122</v>
      </c>
      <c r="N1891" s="118" t="s">
        <v>4</v>
      </c>
      <c r="O1891" s="118"/>
    </row>
    <row r="1892" spans="2:15" x14ac:dyDescent="0.25">
      <c r="B1892" s="118" t="s">
        <v>73</v>
      </c>
      <c r="C1892" s="118" t="s">
        <v>749</v>
      </c>
      <c r="D1892" s="119">
        <v>44645</v>
      </c>
      <c r="E1892" s="118" t="s">
        <v>338</v>
      </c>
      <c r="F1892" s="123">
        <v>2500</v>
      </c>
      <c r="G1892" s="123">
        <v>764.52599388379201</v>
      </c>
      <c r="H1892" s="118" t="s">
        <v>339</v>
      </c>
      <c r="I1892" s="119"/>
      <c r="J1892" s="119">
        <f t="shared" si="30"/>
        <v>44592</v>
      </c>
      <c r="K189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92" s="118" t="s">
        <v>321</v>
      </c>
      <c r="M1892" s="118" t="s">
        <v>1122</v>
      </c>
      <c r="N1892" s="118" t="s">
        <v>4</v>
      </c>
      <c r="O1892" s="118"/>
    </row>
    <row r="1893" spans="2:15" x14ac:dyDescent="0.25">
      <c r="B1893" s="118" t="s">
        <v>73</v>
      </c>
      <c r="C1893" s="118" t="s">
        <v>708</v>
      </c>
      <c r="D1893" s="119">
        <v>44645</v>
      </c>
      <c r="E1893" s="118" t="s">
        <v>338</v>
      </c>
      <c r="F1893" s="123">
        <v>578.10699999999997</v>
      </c>
      <c r="G1893" s="123">
        <v>176.79113149847095</v>
      </c>
      <c r="H1893" s="118" t="s">
        <v>339</v>
      </c>
      <c r="I1893" s="119"/>
      <c r="J1893" s="119">
        <f t="shared" si="30"/>
        <v>44592</v>
      </c>
      <c r="K189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93" s="118" t="s">
        <v>321</v>
      </c>
      <c r="M1893" s="118" t="s">
        <v>1122</v>
      </c>
      <c r="N1893" s="118" t="s">
        <v>4</v>
      </c>
      <c r="O1893" s="118"/>
    </row>
    <row r="1894" spans="2:15" x14ac:dyDescent="0.25">
      <c r="B1894" s="118" t="s">
        <v>73</v>
      </c>
      <c r="C1894" s="118" t="s">
        <v>722</v>
      </c>
      <c r="D1894" s="119">
        <v>44645</v>
      </c>
      <c r="E1894" s="118" t="s">
        <v>338</v>
      </c>
      <c r="F1894" s="123">
        <v>929.98099999999999</v>
      </c>
      <c r="G1894" s="123">
        <v>284.39785932721713</v>
      </c>
      <c r="H1894" s="118" t="s">
        <v>339</v>
      </c>
      <c r="I1894" s="119"/>
      <c r="J1894" s="119">
        <f t="shared" si="30"/>
        <v>44592</v>
      </c>
      <c r="K189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94" s="118" t="s">
        <v>321</v>
      </c>
      <c r="M1894" s="118" t="s">
        <v>1122</v>
      </c>
      <c r="N1894" s="118" t="s">
        <v>4</v>
      </c>
      <c r="O1894" s="118"/>
    </row>
    <row r="1895" spans="2:15" x14ac:dyDescent="0.25">
      <c r="B1895" s="118" t="s">
        <v>73</v>
      </c>
      <c r="C1895" s="118" t="s">
        <v>1084</v>
      </c>
      <c r="D1895" s="119">
        <v>44645</v>
      </c>
      <c r="E1895" s="118" t="s">
        <v>338</v>
      </c>
      <c r="F1895" s="123">
        <v>588.5</v>
      </c>
      <c r="G1895" s="123">
        <v>179.96941896024464</v>
      </c>
      <c r="H1895" s="118" t="s">
        <v>339</v>
      </c>
      <c r="I1895" s="119"/>
      <c r="J1895" s="119">
        <f t="shared" si="30"/>
        <v>44592</v>
      </c>
      <c r="K189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95" s="118" t="s">
        <v>321</v>
      </c>
      <c r="M1895" s="118" t="s">
        <v>1122</v>
      </c>
      <c r="N1895" s="118" t="s">
        <v>4</v>
      </c>
      <c r="O1895" s="118"/>
    </row>
    <row r="1896" spans="2:15" x14ac:dyDescent="0.25">
      <c r="B1896" s="118" t="s">
        <v>73</v>
      </c>
      <c r="C1896" s="118" t="s">
        <v>472</v>
      </c>
      <c r="D1896" s="119">
        <v>44645</v>
      </c>
      <c r="E1896" s="118" t="s">
        <v>338</v>
      </c>
      <c r="F1896" s="123">
        <v>1029.9570000000001</v>
      </c>
      <c r="G1896" s="123">
        <v>314.97155963302754</v>
      </c>
      <c r="H1896" s="118" t="s">
        <v>339</v>
      </c>
      <c r="I1896" s="119"/>
      <c r="J1896" s="119">
        <f t="shared" si="30"/>
        <v>44592</v>
      </c>
      <c r="K189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96" s="118" t="s">
        <v>321</v>
      </c>
      <c r="M1896" s="118" t="s">
        <v>1122</v>
      </c>
      <c r="N1896" s="118" t="s">
        <v>4</v>
      </c>
      <c r="O1896" s="118"/>
    </row>
    <row r="1897" spans="2:15" x14ac:dyDescent="0.25">
      <c r="B1897" s="118" t="s">
        <v>73</v>
      </c>
      <c r="C1897" s="118" t="s">
        <v>533</v>
      </c>
      <c r="D1897" s="119">
        <v>44645</v>
      </c>
      <c r="E1897" s="118" t="s">
        <v>338</v>
      </c>
      <c r="F1897" s="123">
        <v>11214.732</v>
      </c>
      <c r="G1897" s="123">
        <v>3429.581651376147</v>
      </c>
      <c r="H1897" s="118" t="s">
        <v>339</v>
      </c>
      <c r="I1897" s="119"/>
      <c r="J1897" s="119">
        <f t="shared" si="30"/>
        <v>44592</v>
      </c>
      <c r="K189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97" s="118" t="s">
        <v>321</v>
      </c>
      <c r="M1897" s="118" t="s">
        <v>1122</v>
      </c>
      <c r="N1897" s="118" t="s">
        <v>4</v>
      </c>
      <c r="O1897" s="118"/>
    </row>
    <row r="1898" spans="2:15" x14ac:dyDescent="0.25">
      <c r="B1898" s="118" t="s">
        <v>73</v>
      </c>
      <c r="C1898" s="118" t="s">
        <v>343</v>
      </c>
      <c r="D1898" s="119">
        <v>44645</v>
      </c>
      <c r="E1898" s="118" t="s">
        <v>338</v>
      </c>
      <c r="F1898" s="123">
        <v>2114.114</v>
      </c>
      <c r="G1898" s="123">
        <v>646.51804281345562</v>
      </c>
      <c r="H1898" s="118" t="s">
        <v>339</v>
      </c>
      <c r="I1898" s="119"/>
      <c r="J1898" s="119">
        <f t="shared" si="30"/>
        <v>44592</v>
      </c>
      <c r="K189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98" s="118" t="s">
        <v>321</v>
      </c>
      <c r="M1898" s="118" t="s">
        <v>1122</v>
      </c>
      <c r="N1898" s="118" t="s">
        <v>4</v>
      </c>
      <c r="O1898" s="118"/>
    </row>
    <row r="1899" spans="2:15" x14ac:dyDescent="0.25">
      <c r="B1899" s="118" t="s">
        <v>73</v>
      </c>
      <c r="C1899" s="118" t="s">
        <v>1053</v>
      </c>
      <c r="D1899" s="119">
        <v>44645</v>
      </c>
      <c r="E1899" s="118" t="s">
        <v>338</v>
      </c>
      <c r="F1899" s="123">
        <v>2731.3809999999999</v>
      </c>
      <c r="G1899" s="123">
        <v>835.28470948012227</v>
      </c>
      <c r="H1899" s="118" t="s">
        <v>339</v>
      </c>
      <c r="I1899" s="119"/>
      <c r="J1899" s="119">
        <f t="shared" si="30"/>
        <v>44592</v>
      </c>
      <c r="K189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899" s="118" t="s">
        <v>321</v>
      </c>
      <c r="M1899" s="118" t="s">
        <v>1122</v>
      </c>
      <c r="N1899" s="118" t="s">
        <v>4</v>
      </c>
      <c r="O1899" s="118"/>
    </row>
    <row r="1900" spans="2:15" x14ac:dyDescent="0.25">
      <c r="B1900" s="118" t="s">
        <v>73</v>
      </c>
      <c r="C1900" s="118" t="s">
        <v>461</v>
      </c>
      <c r="D1900" s="119">
        <v>44645</v>
      </c>
      <c r="E1900" s="118" t="s">
        <v>338</v>
      </c>
      <c r="F1900" s="123">
        <v>931</v>
      </c>
      <c r="G1900" s="123">
        <v>284.70948012232418</v>
      </c>
      <c r="H1900" s="118" t="s">
        <v>339</v>
      </c>
      <c r="I1900" s="119"/>
      <c r="J1900" s="119">
        <f t="shared" si="30"/>
        <v>44592</v>
      </c>
      <c r="K190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900" s="118" t="s">
        <v>321</v>
      </c>
      <c r="M1900" s="118" t="s">
        <v>1122</v>
      </c>
      <c r="N1900" s="118" t="s">
        <v>4</v>
      </c>
      <c r="O1900" s="118"/>
    </row>
    <row r="1901" spans="2:15" x14ac:dyDescent="0.25">
      <c r="B1901" s="118" t="s">
        <v>73</v>
      </c>
      <c r="C1901" s="118" t="s">
        <v>562</v>
      </c>
      <c r="D1901" s="119">
        <v>44645</v>
      </c>
      <c r="E1901" s="118" t="s">
        <v>338</v>
      </c>
      <c r="F1901" s="123">
        <v>6059.9390000000003</v>
      </c>
      <c r="G1901" s="123">
        <v>1853.1923547400613</v>
      </c>
      <c r="H1901" s="118" t="s">
        <v>339</v>
      </c>
      <c r="I1901" s="119"/>
      <c r="J1901" s="119">
        <f t="shared" si="30"/>
        <v>44592</v>
      </c>
      <c r="K190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901" s="118" t="s">
        <v>321</v>
      </c>
      <c r="M1901" s="118" t="s">
        <v>1122</v>
      </c>
      <c r="N1901" s="118" t="s">
        <v>4</v>
      </c>
      <c r="O1901" s="118"/>
    </row>
    <row r="1902" spans="2:15" x14ac:dyDescent="0.25">
      <c r="B1902" s="118" t="s">
        <v>73</v>
      </c>
      <c r="C1902" s="118" t="s">
        <v>340</v>
      </c>
      <c r="D1902" s="119">
        <v>44645</v>
      </c>
      <c r="E1902" s="118" t="s">
        <v>338</v>
      </c>
      <c r="F1902" s="123">
        <v>12500</v>
      </c>
      <c r="G1902" s="123">
        <v>3822.6299694189602</v>
      </c>
      <c r="H1902" s="118" t="s">
        <v>339</v>
      </c>
      <c r="I1902" s="119"/>
      <c r="J1902" s="119">
        <f t="shared" si="30"/>
        <v>44592</v>
      </c>
      <c r="K190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902" s="118" t="s">
        <v>321</v>
      </c>
      <c r="M1902" s="118" t="s">
        <v>1122</v>
      </c>
      <c r="N1902" s="118" t="s">
        <v>4</v>
      </c>
      <c r="O1902" s="118"/>
    </row>
    <row r="1903" spans="2:15" x14ac:dyDescent="0.25">
      <c r="B1903" s="118" t="s">
        <v>73</v>
      </c>
      <c r="C1903" s="118" t="s">
        <v>598</v>
      </c>
      <c r="D1903" s="119">
        <v>44645</v>
      </c>
      <c r="E1903" s="118" t="s">
        <v>338</v>
      </c>
      <c r="F1903" s="123">
        <v>1240.6130000000001</v>
      </c>
      <c r="G1903" s="123">
        <v>379.39235474006119</v>
      </c>
      <c r="H1903" s="118" t="s">
        <v>339</v>
      </c>
      <c r="I1903" s="119"/>
      <c r="J1903" s="119">
        <f t="shared" si="30"/>
        <v>44592</v>
      </c>
      <c r="K190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903" s="118" t="s">
        <v>321</v>
      </c>
      <c r="M1903" s="118" t="s">
        <v>1122</v>
      </c>
      <c r="N1903" s="118" t="s">
        <v>4</v>
      </c>
      <c r="O1903" s="118"/>
    </row>
    <row r="1904" spans="2:15" x14ac:dyDescent="0.25">
      <c r="B1904" s="118" t="s">
        <v>73</v>
      </c>
      <c r="C1904" s="118" t="s">
        <v>623</v>
      </c>
      <c r="D1904" s="119">
        <v>44645</v>
      </c>
      <c r="E1904" s="118" t="s">
        <v>338</v>
      </c>
      <c r="F1904" s="123">
        <v>7570.0050000000001</v>
      </c>
      <c r="G1904" s="123">
        <v>2314.9862385321103</v>
      </c>
      <c r="H1904" s="118" t="s">
        <v>339</v>
      </c>
      <c r="I1904" s="119"/>
      <c r="J1904" s="119">
        <f t="shared" si="30"/>
        <v>44592</v>
      </c>
      <c r="K190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904" s="118" t="s">
        <v>321</v>
      </c>
      <c r="M1904" s="118" t="s">
        <v>1122</v>
      </c>
      <c r="N1904" s="118" t="s">
        <v>4</v>
      </c>
      <c r="O1904" s="118"/>
    </row>
    <row r="1905" spans="2:15" x14ac:dyDescent="0.25">
      <c r="B1905" s="118" t="s">
        <v>73</v>
      </c>
      <c r="C1905" s="118" t="s">
        <v>626</v>
      </c>
      <c r="D1905" s="119">
        <v>44645</v>
      </c>
      <c r="E1905" s="118" t="s">
        <v>338</v>
      </c>
      <c r="F1905" s="123">
        <v>1350</v>
      </c>
      <c r="G1905" s="123">
        <v>412.8440366972477</v>
      </c>
      <c r="H1905" s="118" t="s">
        <v>339</v>
      </c>
      <c r="I1905" s="119"/>
      <c r="J1905" s="119">
        <f t="shared" si="30"/>
        <v>44592</v>
      </c>
      <c r="K190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905" s="118" t="s">
        <v>321</v>
      </c>
      <c r="M1905" s="118" t="s">
        <v>1122</v>
      </c>
      <c r="N1905" s="118" t="s">
        <v>4</v>
      </c>
      <c r="O1905" s="118"/>
    </row>
    <row r="1906" spans="2:15" x14ac:dyDescent="0.25">
      <c r="B1906" s="118" t="s">
        <v>73</v>
      </c>
      <c r="C1906" s="118" t="s">
        <v>571</v>
      </c>
      <c r="D1906" s="119">
        <v>44645</v>
      </c>
      <c r="E1906" s="118" t="s">
        <v>338</v>
      </c>
      <c r="F1906" s="123">
        <v>500</v>
      </c>
      <c r="G1906" s="123">
        <v>152.9051987767584</v>
      </c>
      <c r="H1906" s="118" t="s">
        <v>339</v>
      </c>
      <c r="I1906" s="119"/>
      <c r="J1906" s="119">
        <f t="shared" si="30"/>
        <v>44592</v>
      </c>
      <c r="K190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906" s="118" t="s">
        <v>321</v>
      </c>
      <c r="M1906" s="118" t="s">
        <v>1122</v>
      </c>
      <c r="N1906" s="118" t="s">
        <v>4</v>
      </c>
      <c r="O1906" s="118"/>
    </row>
    <row r="1907" spans="2:15" x14ac:dyDescent="0.25">
      <c r="B1907" s="118" t="s">
        <v>73</v>
      </c>
      <c r="C1907" s="118" t="s">
        <v>575</v>
      </c>
      <c r="D1907" s="119">
        <v>44645</v>
      </c>
      <c r="E1907" s="118" t="s">
        <v>338</v>
      </c>
      <c r="F1907" s="123">
        <v>3081.2130000000002</v>
      </c>
      <c r="G1907" s="123">
        <v>942.26697247706431</v>
      </c>
      <c r="H1907" s="118" t="s">
        <v>339</v>
      </c>
      <c r="I1907" s="119"/>
      <c r="J1907" s="119">
        <f t="shared" si="30"/>
        <v>44592</v>
      </c>
      <c r="K190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907" s="118" t="s">
        <v>321</v>
      </c>
      <c r="M1907" s="118" t="s">
        <v>1122</v>
      </c>
      <c r="N1907" s="118" t="s">
        <v>4</v>
      </c>
      <c r="O1907" s="118"/>
    </row>
    <row r="1908" spans="2:15" x14ac:dyDescent="0.25">
      <c r="B1908" s="118" t="s">
        <v>73</v>
      </c>
      <c r="C1908" s="118" t="s">
        <v>947</v>
      </c>
      <c r="D1908" s="119">
        <v>44646</v>
      </c>
      <c r="E1908" s="118" t="s">
        <v>338</v>
      </c>
      <c r="F1908" s="123">
        <v>1540</v>
      </c>
      <c r="G1908" s="123">
        <v>470.94801223241592</v>
      </c>
      <c r="H1908" s="118" t="s">
        <v>339</v>
      </c>
      <c r="I1908" s="119"/>
      <c r="J1908" s="119">
        <f t="shared" si="30"/>
        <v>44592</v>
      </c>
      <c r="K190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908" s="118" t="s">
        <v>321</v>
      </c>
      <c r="M1908" s="118" t="s">
        <v>1122</v>
      </c>
      <c r="N1908" s="118" t="s">
        <v>4</v>
      </c>
      <c r="O1908" s="118"/>
    </row>
    <row r="1909" spans="2:15" x14ac:dyDescent="0.25">
      <c r="B1909" s="118" t="s">
        <v>73</v>
      </c>
      <c r="C1909" s="118" t="s">
        <v>646</v>
      </c>
      <c r="D1909" s="119">
        <v>44646</v>
      </c>
      <c r="E1909" s="118" t="s">
        <v>338</v>
      </c>
      <c r="F1909" s="123">
        <v>227.26499999999999</v>
      </c>
      <c r="G1909" s="123">
        <v>69.5</v>
      </c>
      <c r="H1909" s="118" t="s">
        <v>339</v>
      </c>
      <c r="I1909" s="119"/>
      <c r="J1909" s="119">
        <f t="shared" si="30"/>
        <v>44592</v>
      </c>
      <c r="K190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909" s="118" t="s">
        <v>321</v>
      </c>
      <c r="M1909" s="118" t="s">
        <v>1122</v>
      </c>
      <c r="N1909" s="118" t="s">
        <v>4</v>
      </c>
      <c r="O1909" s="118"/>
    </row>
    <row r="1910" spans="2:15" x14ac:dyDescent="0.25">
      <c r="B1910" s="118" t="s">
        <v>73</v>
      </c>
      <c r="C1910" s="118" t="s">
        <v>461</v>
      </c>
      <c r="D1910" s="119">
        <v>44646</v>
      </c>
      <c r="E1910" s="118" t="s">
        <v>338</v>
      </c>
      <c r="F1910" s="123">
        <v>800</v>
      </c>
      <c r="G1910" s="123">
        <v>244.64831804281346</v>
      </c>
      <c r="H1910" s="118" t="s">
        <v>339</v>
      </c>
      <c r="I1910" s="119"/>
      <c r="J1910" s="119">
        <f t="shared" si="30"/>
        <v>44592</v>
      </c>
      <c r="K191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910" s="118" t="s">
        <v>321</v>
      </c>
      <c r="M1910" s="118" t="s">
        <v>1122</v>
      </c>
      <c r="N1910" s="118" t="s">
        <v>4</v>
      </c>
      <c r="O1910" s="118"/>
    </row>
    <row r="1911" spans="2:15" x14ac:dyDescent="0.25">
      <c r="B1911" s="118" t="s">
        <v>73</v>
      </c>
      <c r="C1911" s="118" t="s">
        <v>604</v>
      </c>
      <c r="D1911" s="119">
        <v>44646</v>
      </c>
      <c r="E1911" s="118" t="s">
        <v>338</v>
      </c>
      <c r="F1911" s="123">
        <v>1275.182</v>
      </c>
      <c r="G1911" s="123">
        <v>389.9639143730887</v>
      </c>
      <c r="H1911" s="118" t="s">
        <v>339</v>
      </c>
      <c r="I1911" s="119"/>
      <c r="J1911" s="119">
        <f t="shared" si="30"/>
        <v>44592</v>
      </c>
      <c r="K191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911" s="118" t="s">
        <v>321</v>
      </c>
      <c r="M1911" s="118" t="s">
        <v>1122</v>
      </c>
      <c r="N1911" s="118" t="s">
        <v>4</v>
      </c>
      <c r="O1911" s="118"/>
    </row>
    <row r="1912" spans="2:15" x14ac:dyDescent="0.25">
      <c r="B1912" s="118" t="s">
        <v>73</v>
      </c>
      <c r="C1912" s="118" t="s">
        <v>794</v>
      </c>
      <c r="D1912" s="119">
        <v>44647</v>
      </c>
      <c r="E1912" s="118" t="s">
        <v>338</v>
      </c>
      <c r="F1912" s="123">
        <v>13259.944</v>
      </c>
      <c r="G1912" s="123">
        <v>4055.0287461773701</v>
      </c>
      <c r="H1912" s="118" t="s">
        <v>339</v>
      </c>
      <c r="I1912" s="119"/>
      <c r="J1912" s="119">
        <f t="shared" si="30"/>
        <v>44592</v>
      </c>
      <c r="K191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912" s="118" t="s">
        <v>321</v>
      </c>
      <c r="M1912" s="118" t="s">
        <v>1122</v>
      </c>
      <c r="N1912" s="118" t="s">
        <v>4</v>
      </c>
      <c r="O1912" s="118"/>
    </row>
    <row r="1913" spans="2:15" x14ac:dyDescent="0.25">
      <c r="B1913" s="118" t="s">
        <v>73</v>
      </c>
      <c r="C1913" s="118" t="s">
        <v>1046</v>
      </c>
      <c r="D1913" s="119">
        <v>44647</v>
      </c>
      <c r="E1913" s="118" t="s">
        <v>338</v>
      </c>
      <c r="F1913" s="123">
        <v>3244.5259999999998</v>
      </c>
      <c r="G1913" s="123">
        <v>992.20978593272162</v>
      </c>
      <c r="H1913" s="118" t="s">
        <v>339</v>
      </c>
      <c r="I1913" s="119"/>
      <c r="J1913" s="119">
        <f t="shared" si="30"/>
        <v>44592</v>
      </c>
      <c r="K191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913" s="118" t="s">
        <v>321</v>
      </c>
      <c r="M1913" s="118" t="s">
        <v>1122</v>
      </c>
      <c r="N1913" s="118" t="s">
        <v>4</v>
      </c>
      <c r="O1913" s="118"/>
    </row>
    <row r="1914" spans="2:15" x14ac:dyDescent="0.25">
      <c r="B1914" s="118" t="s">
        <v>73</v>
      </c>
      <c r="C1914" s="118" t="s">
        <v>461</v>
      </c>
      <c r="D1914" s="119">
        <v>44647</v>
      </c>
      <c r="E1914" s="118" t="s">
        <v>338</v>
      </c>
      <c r="F1914" s="123">
        <v>930</v>
      </c>
      <c r="G1914" s="123">
        <v>284.40366972477062</v>
      </c>
      <c r="H1914" s="118" t="s">
        <v>339</v>
      </c>
      <c r="I1914" s="119"/>
      <c r="J1914" s="119">
        <f t="shared" si="30"/>
        <v>44592</v>
      </c>
      <c r="K191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914" s="118" t="s">
        <v>321</v>
      </c>
      <c r="M1914" s="118" t="s">
        <v>1122</v>
      </c>
      <c r="N1914" s="118" t="s">
        <v>4</v>
      </c>
      <c r="O1914" s="118"/>
    </row>
    <row r="1915" spans="2:15" x14ac:dyDescent="0.25">
      <c r="B1915" s="118" t="s">
        <v>73</v>
      </c>
      <c r="C1915" s="118" t="s">
        <v>667</v>
      </c>
      <c r="D1915" s="119">
        <v>44647</v>
      </c>
      <c r="E1915" s="118" t="s">
        <v>338</v>
      </c>
      <c r="F1915" s="123">
        <v>1983.2529999999999</v>
      </c>
      <c r="G1915" s="123">
        <v>606.4993883792049</v>
      </c>
      <c r="H1915" s="118" t="s">
        <v>339</v>
      </c>
      <c r="I1915" s="119"/>
      <c r="J1915" s="119">
        <f t="shared" si="30"/>
        <v>44592</v>
      </c>
      <c r="K191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915" s="118" t="s">
        <v>321</v>
      </c>
      <c r="M1915" s="118" t="s">
        <v>1122</v>
      </c>
      <c r="N1915" s="118" t="s">
        <v>4</v>
      </c>
      <c r="O1915" s="118"/>
    </row>
    <row r="1916" spans="2:15" x14ac:dyDescent="0.25">
      <c r="B1916" s="118" t="s">
        <v>73</v>
      </c>
      <c r="C1916" s="118" t="s">
        <v>1109</v>
      </c>
      <c r="D1916" s="119">
        <v>44647</v>
      </c>
      <c r="E1916" s="118" t="s">
        <v>338</v>
      </c>
      <c r="F1916" s="123">
        <v>23456.235000000001</v>
      </c>
      <c r="G1916" s="123">
        <v>7173.160550458716</v>
      </c>
      <c r="H1916" s="118" t="s">
        <v>339</v>
      </c>
      <c r="I1916" s="119"/>
      <c r="J1916" s="119">
        <f t="shared" si="30"/>
        <v>44592</v>
      </c>
      <c r="K191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L1916" s="118" t="s">
        <v>321</v>
      </c>
      <c r="M1916" s="118" t="s">
        <v>1122</v>
      </c>
      <c r="N1916" s="118" t="s">
        <v>4</v>
      </c>
      <c r="O1916" s="118"/>
    </row>
    <row r="1917" spans="2:15" x14ac:dyDescent="0.25">
      <c r="B1917" s="118" t="s">
        <v>73</v>
      </c>
      <c r="C1917" s="118" t="s">
        <v>492</v>
      </c>
      <c r="D1917" s="119">
        <v>44648</v>
      </c>
      <c r="E1917" s="118" t="s">
        <v>338</v>
      </c>
      <c r="F1917" s="123">
        <v>2000</v>
      </c>
      <c r="G1917" s="123">
        <v>611.62079510703359</v>
      </c>
      <c r="H1917" s="118" t="s">
        <v>339</v>
      </c>
      <c r="I1917" s="119"/>
      <c r="J1917" s="119">
        <f t="shared" si="30"/>
        <v>44592</v>
      </c>
      <c r="K191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17" s="118" t="s">
        <v>321</v>
      </c>
      <c r="M1917" s="118" t="s">
        <v>1122</v>
      </c>
      <c r="N1917" s="118" t="s">
        <v>4</v>
      </c>
      <c r="O1917" s="118"/>
    </row>
    <row r="1918" spans="2:15" x14ac:dyDescent="0.25">
      <c r="B1918" s="118" t="s">
        <v>73</v>
      </c>
      <c r="C1918" s="118" t="s">
        <v>954</v>
      </c>
      <c r="D1918" s="119">
        <v>44648</v>
      </c>
      <c r="E1918" s="118" t="s">
        <v>338</v>
      </c>
      <c r="F1918" s="123">
        <v>2008.971</v>
      </c>
      <c r="G1918" s="123">
        <v>614.36422018348628</v>
      </c>
      <c r="H1918" s="118" t="s">
        <v>339</v>
      </c>
      <c r="I1918" s="119"/>
      <c r="J1918" s="119">
        <f t="shared" si="30"/>
        <v>44592</v>
      </c>
      <c r="K191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18" s="118" t="s">
        <v>321</v>
      </c>
      <c r="M1918" s="118" t="s">
        <v>1122</v>
      </c>
      <c r="N1918" s="118" t="s">
        <v>4</v>
      </c>
      <c r="O1918" s="118"/>
    </row>
    <row r="1919" spans="2:15" x14ac:dyDescent="0.25">
      <c r="B1919" s="118" t="s">
        <v>73</v>
      </c>
      <c r="C1919" s="118" t="s">
        <v>486</v>
      </c>
      <c r="D1919" s="119">
        <v>44648</v>
      </c>
      <c r="E1919" s="118" t="s">
        <v>338</v>
      </c>
      <c r="F1919" s="123">
        <v>1813.751</v>
      </c>
      <c r="G1919" s="123">
        <v>554.66391437308869</v>
      </c>
      <c r="H1919" s="118" t="s">
        <v>339</v>
      </c>
      <c r="I1919" s="119"/>
      <c r="J1919" s="119">
        <f t="shared" si="30"/>
        <v>44592</v>
      </c>
      <c r="K191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19" s="118" t="s">
        <v>321</v>
      </c>
      <c r="M1919" s="118" t="s">
        <v>1122</v>
      </c>
      <c r="N1919" s="118" t="s">
        <v>4</v>
      </c>
      <c r="O1919" s="118"/>
    </row>
    <row r="1920" spans="2:15" x14ac:dyDescent="0.25">
      <c r="B1920" s="118" t="s">
        <v>73</v>
      </c>
      <c r="C1920" s="118" t="s">
        <v>809</v>
      </c>
      <c r="D1920" s="119">
        <v>44648</v>
      </c>
      <c r="E1920" s="118" t="s">
        <v>338</v>
      </c>
      <c r="F1920" s="123">
        <v>1933.4349999999999</v>
      </c>
      <c r="G1920" s="123">
        <v>591.26452599388381</v>
      </c>
      <c r="H1920" s="118" t="s">
        <v>339</v>
      </c>
      <c r="I1920" s="119"/>
      <c r="J1920" s="119">
        <f t="shared" si="30"/>
        <v>44592</v>
      </c>
      <c r="K192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20" s="118" t="s">
        <v>321</v>
      </c>
      <c r="M1920" s="118" t="s">
        <v>1122</v>
      </c>
      <c r="N1920" s="118" t="s">
        <v>4</v>
      </c>
      <c r="O1920" s="118"/>
    </row>
    <row r="1921" spans="2:15" x14ac:dyDescent="0.25">
      <c r="B1921" s="118" t="s">
        <v>73</v>
      </c>
      <c r="C1921" s="118" t="s">
        <v>709</v>
      </c>
      <c r="D1921" s="119">
        <v>44648</v>
      </c>
      <c r="E1921" s="118" t="s">
        <v>338</v>
      </c>
      <c r="F1921" s="123">
        <v>1344.856</v>
      </c>
      <c r="G1921" s="123">
        <v>411.2709480122324</v>
      </c>
      <c r="H1921" s="118" t="s">
        <v>339</v>
      </c>
      <c r="I1921" s="119"/>
      <c r="J1921" s="119">
        <f t="shared" si="30"/>
        <v>44592</v>
      </c>
      <c r="K192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21" s="118" t="s">
        <v>321</v>
      </c>
      <c r="M1921" s="118" t="s">
        <v>1122</v>
      </c>
      <c r="N1921" s="118" t="s">
        <v>4</v>
      </c>
      <c r="O1921" s="118"/>
    </row>
    <row r="1922" spans="2:15" x14ac:dyDescent="0.25">
      <c r="B1922" s="118" t="s">
        <v>73</v>
      </c>
      <c r="C1922" s="118" t="s">
        <v>481</v>
      </c>
      <c r="D1922" s="119">
        <v>44648</v>
      </c>
      <c r="E1922" s="118" t="s">
        <v>338</v>
      </c>
      <c r="F1922" s="123">
        <v>3800</v>
      </c>
      <c r="G1922" s="123">
        <v>1162.0795107033639</v>
      </c>
      <c r="H1922" s="118" t="s">
        <v>339</v>
      </c>
      <c r="I1922" s="119"/>
      <c r="J1922" s="119">
        <f t="shared" si="30"/>
        <v>44592</v>
      </c>
      <c r="K192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22" s="118" t="s">
        <v>321</v>
      </c>
      <c r="M1922" s="118" t="s">
        <v>1122</v>
      </c>
      <c r="N1922" s="118" t="s">
        <v>4</v>
      </c>
      <c r="O1922" s="118"/>
    </row>
    <row r="1923" spans="2:15" x14ac:dyDescent="0.25">
      <c r="B1923" s="118" t="s">
        <v>73</v>
      </c>
      <c r="C1923" s="118" t="s">
        <v>753</v>
      </c>
      <c r="D1923" s="119">
        <v>44648</v>
      </c>
      <c r="E1923" s="118" t="s">
        <v>338</v>
      </c>
      <c r="F1923" s="123">
        <v>6218</v>
      </c>
      <c r="G1923" s="123">
        <v>1901.5290519877676</v>
      </c>
      <c r="H1923" s="118" t="s">
        <v>339</v>
      </c>
      <c r="I1923" s="119"/>
      <c r="J1923" s="119">
        <f t="shared" si="30"/>
        <v>44592</v>
      </c>
      <c r="K192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23" s="118" t="s">
        <v>321</v>
      </c>
      <c r="M1923" s="118" t="s">
        <v>1122</v>
      </c>
      <c r="N1923" s="118" t="s">
        <v>4</v>
      </c>
      <c r="O1923" s="118"/>
    </row>
    <row r="1924" spans="2:15" x14ac:dyDescent="0.25">
      <c r="B1924" s="118" t="s">
        <v>73</v>
      </c>
      <c r="C1924" s="118" t="s">
        <v>728</v>
      </c>
      <c r="D1924" s="119">
        <v>44648</v>
      </c>
      <c r="E1924" s="118" t="s">
        <v>338</v>
      </c>
      <c r="F1924" s="123">
        <v>960</v>
      </c>
      <c r="G1924" s="123">
        <v>293.57798165137615</v>
      </c>
      <c r="H1924" s="118" t="s">
        <v>339</v>
      </c>
      <c r="I1924" s="119"/>
      <c r="J1924" s="119">
        <f t="shared" si="30"/>
        <v>44592</v>
      </c>
      <c r="K192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24" s="118" t="s">
        <v>321</v>
      </c>
      <c r="M1924" s="118" t="s">
        <v>1122</v>
      </c>
      <c r="N1924" s="118" t="s">
        <v>4</v>
      </c>
      <c r="O1924" s="118"/>
    </row>
    <row r="1925" spans="2:15" x14ac:dyDescent="0.25">
      <c r="B1925" s="118" t="s">
        <v>73</v>
      </c>
      <c r="C1925" s="118" t="s">
        <v>698</v>
      </c>
      <c r="D1925" s="119">
        <v>44648</v>
      </c>
      <c r="E1925" s="118" t="s">
        <v>338</v>
      </c>
      <c r="F1925" s="123">
        <v>3237.8649999999998</v>
      </c>
      <c r="G1925" s="123">
        <v>990.17278287461761</v>
      </c>
      <c r="H1925" s="118" t="s">
        <v>339</v>
      </c>
      <c r="I1925" s="119"/>
      <c r="J1925" s="119">
        <f t="shared" si="30"/>
        <v>44592</v>
      </c>
      <c r="K192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25" s="118" t="s">
        <v>321</v>
      </c>
      <c r="M1925" s="118" t="s">
        <v>1122</v>
      </c>
      <c r="N1925" s="118" t="s">
        <v>4</v>
      </c>
      <c r="O1925" s="118"/>
    </row>
    <row r="1926" spans="2:15" x14ac:dyDescent="0.25">
      <c r="B1926" s="118" t="s">
        <v>73</v>
      </c>
      <c r="C1926" s="118" t="s">
        <v>598</v>
      </c>
      <c r="D1926" s="119">
        <v>44648</v>
      </c>
      <c r="E1926" s="118" t="s">
        <v>338</v>
      </c>
      <c r="F1926" s="123">
        <v>1240.6130000000001</v>
      </c>
      <c r="G1926" s="123">
        <v>379.39235474006119</v>
      </c>
      <c r="H1926" s="118" t="s">
        <v>339</v>
      </c>
      <c r="I1926" s="119"/>
      <c r="J1926" s="119">
        <f t="shared" si="30"/>
        <v>44592</v>
      </c>
      <c r="K192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26" s="118" t="s">
        <v>321</v>
      </c>
      <c r="M1926" s="118" t="s">
        <v>1122</v>
      </c>
      <c r="N1926" s="118" t="s">
        <v>4</v>
      </c>
      <c r="O1926" s="118"/>
    </row>
    <row r="1927" spans="2:15" x14ac:dyDescent="0.25">
      <c r="B1927" s="118" t="s">
        <v>73</v>
      </c>
      <c r="C1927" s="118" t="s">
        <v>1070</v>
      </c>
      <c r="D1927" s="119">
        <v>44648</v>
      </c>
      <c r="E1927" s="118" t="s">
        <v>338</v>
      </c>
      <c r="F1927" s="123">
        <v>5360.4309999999996</v>
      </c>
      <c r="G1927" s="123">
        <v>1639.2755351681956</v>
      </c>
      <c r="H1927" s="118" t="s">
        <v>339</v>
      </c>
      <c r="I1927" s="119"/>
      <c r="J1927" s="119">
        <f t="shared" si="30"/>
        <v>44592</v>
      </c>
      <c r="K192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27" s="118" t="s">
        <v>321</v>
      </c>
      <c r="M1927" s="118" t="s">
        <v>1122</v>
      </c>
      <c r="N1927" s="118" t="s">
        <v>4</v>
      </c>
      <c r="O1927" s="118"/>
    </row>
    <row r="1928" spans="2:15" x14ac:dyDescent="0.25">
      <c r="B1928" s="118" t="s">
        <v>73</v>
      </c>
      <c r="C1928" s="118" t="s">
        <v>876</v>
      </c>
      <c r="D1928" s="119">
        <v>44649</v>
      </c>
      <c r="E1928" s="118" t="s">
        <v>338</v>
      </c>
      <c r="F1928" s="123">
        <v>2895.8449999999998</v>
      </c>
      <c r="G1928" s="123">
        <v>885.57951070336389</v>
      </c>
      <c r="H1928" s="118" t="s">
        <v>339</v>
      </c>
      <c r="I1928" s="119"/>
      <c r="J1928" s="119">
        <f t="shared" si="30"/>
        <v>44592</v>
      </c>
      <c r="K192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28" s="118" t="s">
        <v>321</v>
      </c>
      <c r="M1928" s="118" t="s">
        <v>1122</v>
      </c>
      <c r="N1928" s="118" t="s">
        <v>4</v>
      </c>
      <c r="O1928" s="118"/>
    </row>
    <row r="1929" spans="2:15" x14ac:dyDescent="0.25">
      <c r="B1929" s="118" t="s">
        <v>73</v>
      </c>
      <c r="C1929" s="118" t="s">
        <v>461</v>
      </c>
      <c r="D1929" s="119">
        <v>44649</v>
      </c>
      <c r="E1929" s="118" t="s">
        <v>338</v>
      </c>
      <c r="F1929" s="123">
        <v>928</v>
      </c>
      <c r="G1929" s="123">
        <v>283.79204892966362</v>
      </c>
      <c r="H1929" s="118" t="s">
        <v>339</v>
      </c>
      <c r="I1929" s="119"/>
      <c r="J1929" s="119">
        <f t="shared" si="30"/>
        <v>44592</v>
      </c>
      <c r="K192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29" s="118" t="s">
        <v>321</v>
      </c>
      <c r="M1929" s="118" t="s">
        <v>1122</v>
      </c>
      <c r="N1929" s="118" t="s">
        <v>4</v>
      </c>
      <c r="O1929" s="118"/>
    </row>
    <row r="1930" spans="2:15" x14ac:dyDescent="0.25">
      <c r="B1930" s="118" t="s">
        <v>73</v>
      </c>
      <c r="C1930" s="118" t="s">
        <v>448</v>
      </c>
      <c r="D1930" s="119">
        <v>44650</v>
      </c>
      <c r="E1930" s="118" t="s">
        <v>338</v>
      </c>
      <c r="F1930" s="123">
        <v>13196.492</v>
      </c>
      <c r="G1930" s="123">
        <v>4035.6244648318043</v>
      </c>
      <c r="H1930" s="118" t="s">
        <v>339</v>
      </c>
      <c r="I1930" s="119"/>
      <c r="J1930" s="119">
        <f t="shared" si="30"/>
        <v>44592</v>
      </c>
      <c r="K193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30" s="118" t="s">
        <v>321</v>
      </c>
      <c r="M1930" s="118" t="s">
        <v>1122</v>
      </c>
      <c r="N1930" s="118" t="s">
        <v>4</v>
      </c>
      <c r="O1930" s="118"/>
    </row>
    <row r="1931" spans="2:15" x14ac:dyDescent="0.25">
      <c r="B1931" s="118" t="s">
        <v>73</v>
      </c>
      <c r="C1931" s="118" t="s">
        <v>1042</v>
      </c>
      <c r="D1931" s="119">
        <v>44650</v>
      </c>
      <c r="E1931" s="118" t="s">
        <v>338</v>
      </c>
      <c r="F1931" s="123">
        <v>450</v>
      </c>
      <c r="G1931" s="123">
        <v>137.61467889908258</v>
      </c>
      <c r="H1931" s="118" t="s">
        <v>339</v>
      </c>
      <c r="I1931" s="119"/>
      <c r="J1931" s="119">
        <f t="shared" si="30"/>
        <v>44592</v>
      </c>
      <c r="K193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31" s="118" t="s">
        <v>321</v>
      </c>
      <c r="M1931" s="118" t="s">
        <v>1122</v>
      </c>
      <c r="N1931" s="118" t="s">
        <v>4</v>
      </c>
      <c r="O1931" s="118"/>
    </row>
    <row r="1932" spans="2:15" x14ac:dyDescent="0.25">
      <c r="B1932" s="118" t="s">
        <v>73</v>
      </c>
      <c r="C1932" s="118" t="s">
        <v>397</v>
      </c>
      <c r="D1932" s="119">
        <v>44650</v>
      </c>
      <c r="E1932" s="118" t="s">
        <v>338</v>
      </c>
      <c r="F1932" s="123">
        <v>6000</v>
      </c>
      <c r="G1932" s="123">
        <v>1834.8623853211009</v>
      </c>
      <c r="H1932" s="118" t="s">
        <v>339</v>
      </c>
      <c r="I1932" s="119"/>
      <c r="J1932" s="119">
        <f t="shared" ref="J1932:J1995" si="31">$J$1</f>
        <v>44592</v>
      </c>
      <c r="K193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32" s="118" t="s">
        <v>321</v>
      </c>
      <c r="M1932" s="118" t="s">
        <v>1122</v>
      </c>
      <c r="N1932" s="118" t="s">
        <v>4</v>
      </c>
      <c r="O1932" s="118"/>
    </row>
    <row r="1933" spans="2:15" x14ac:dyDescent="0.25">
      <c r="B1933" s="118" t="s">
        <v>73</v>
      </c>
      <c r="C1933" s="118" t="s">
        <v>903</v>
      </c>
      <c r="D1933" s="119">
        <v>44650</v>
      </c>
      <c r="E1933" s="118" t="s">
        <v>338</v>
      </c>
      <c r="F1933" s="123">
        <v>1986.1780000000001</v>
      </c>
      <c r="G1933" s="123">
        <v>607.393883792049</v>
      </c>
      <c r="H1933" s="118" t="s">
        <v>339</v>
      </c>
      <c r="I1933" s="119"/>
      <c r="J1933" s="119">
        <f t="shared" si="31"/>
        <v>44592</v>
      </c>
      <c r="K193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33" s="118" t="s">
        <v>321</v>
      </c>
      <c r="M1933" s="118" t="s">
        <v>1122</v>
      </c>
      <c r="N1933" s="118" t="s">
        <v>4</v>
      </c>
      <c r="O1933" s="118"/>
    </row>
    <row r="1934" spans="2:15" x14ac:dyDescent="0.25">
      <c r="B1934" s="118" t="s">
        <v>73</v>
      </c>
      <c r="C1934" s="118" t="s">
        <v>396</v>
      </c>
      <c r="D1934" s="119">
        <v>44650</v>
      </c>
      <c r="E1934" s="118" t="s">
        <v>338</v>
      </c>
      <c r="F1934" s="123">
        <v>3332</v>
      </c>
      <c r="G1934" s="123">
        <v>1018.9602446483181</v>
      </c>
      <c r="H1934" s="118" t="s">
        <v>339</v>
      </c>
      <c r="I1934" s="119"/>
      <c r="J1934" s="119">
        <f t="shared" si="31"/>
        <v>44592</v>
      </c>
      <c r="K193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34" s="118" t="s">
        <v>321</v>
      </c>
      <c r="M1934" s="118" t="s">
        <v>1122</v>
      </c>
      <c r="N1934" s="118" t="s">
        <v>4</v>
      </c>
      <c r="O1934" s="118"/>
    </row>
    <row r="1935" spans="2:15" x14ac:dyDescent="0.25">
      <c r="B1935" s="118" t="s">
        <v>73</v>
      </c>
      <c r="C1935" s="118" t="s">
        <v>395</v>
      </c>
      <c r="D1935" s="119">
        <v>44650</v>
      </c>
      <c r="E1935" s="118" t="s">
        <v>338</v>
      </c>
      <c r="F1935" s="123">
        <v>4155.6620000000003</v>
      </c>
      <c r="G1935" s="123">
        <v>1270.8446483180428</v>
      </c>
      <c r="H1935" s="118" t="s">
        <v>339</v>
      </c>
      <c r="I1935" s="119"/>
      <c r="J1935" s="119">
        <f t="shared" si="31"/>
        <v>44592</v>
      </c>
      <c r="K193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35" s="118" t="s">
        <v>321</v>
      </c>
      <c r="M1935" s="118" t="s">
        <v>1122</v>
      </c>
      <c r="N1935" s="118" t="s">
        <v>4</v>
      </c>
      <c r="O1935" s="118"/>
    </row>
    <row r="1936" spans="2:15" x14ac:dyDescent="0.25">
      <c r="B1936" s="118" t="s">
        <v>73</v>
      </c>
      <c r="C1936" s="118" t="s">
        <v>395</v>
      </c>
      <c r="D1936" s="119">
        <v>44650</v>
      </c>
      <c r="E1936" s="118" t="s">
        <v>338</v>
      </c>
      <c r="F1936" s="123">
        <v>4953.8729999999996</v>
      </c>
      <c r="G1936" s="123">
        <v>1514.9458715596329</v>
      </c>
      <c r="H1936" s="118" t="s">
        <v>339</v>
      </c>
      <c r="I1936" s="119"/>
      <c r="J1936" s="119">
        <f t="shared" si="31"/>
        <v>44592</v>
      </c>
      <c r="K193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36" s="118" t="s">
        <v>321</v>
      </c>
      <c r="M1936" s="118" t="s">
        <v>1122</v>
      </c>
      <c r="N1936" s="118" t="s">
        <v>4</v>
      </c>
      <c r="O1936" s="118"/>
    </row>
    <row r="1937" spans="2:15" x14ac:dyDescent="0.25">
      <c r="B1937" s="118" t="s">
        <v>73</v>
      </c>
      <c r="C1937" s="118" t="s">
        <v>395</v>
      </c>
      <c r="D1937" s="119">
        <v>44650</v>
      </c>
      <c r="E1937" s="118" t="s">
        <v>338</v>
      </c>
      <c r="F1937" s="123">
        <v>4946.93</v>
      </c>
      <c r="G1937" s="123">
        <v>1512.822629969419</v>
      </c>
      <c r="H1937" s="118" t="s">
        <v>339</v>
      </c>
      <c r="I1937" s="119"/>
      <c r="J1937" s="119">
        <f t="shared" si="31"/>
        <v>44592</v>
      </c>
      <c r="K193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37" s="118" t="s">
        <v>321</v>
      </c>
      <c r="M1937" s="118" t="s">
        <v>1122</v>
      </c>
      <c r="N1937" s="118" t="s">
        <v>4</v>
      </c>
      <c r="O1937" s="118"/>
    </row>
    <row r="1938" spans="2:15" x14ac:dyDescent="0.25">
      <c r="B1938" s="118" t="s">
        <v>73</v>
      </c>
      <c r="C1938" s="118" t="s">
        <v>395</v>
      </c>
      <c r="D1938" s="119">
        <v>44650</v>
      </c>
      <c r="E1938" s="118" t="s">
        <v>338</v>
      </c>
      <c r="F1938" s="123">
        <v>3941.08</v>
      </c>
      <c r="G1938" s="123">
        <v>1205.223241590214</v>
      </c>
      <c r="H1938" s="118" t="s">
        <v>339</v>
      </c>
      <c r="I1938" s="119"/>
      <c r="J1938" s="119">
        <f t="shared" si="31"/>
        <v>44592</v>
      </c>
      <c r="K193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38" s="118" t="s">
        <v>321</v>
      </c>
      <c r="M1938" s="118" t="s">
        <v>1122</v>
      </c>
      <c r="N1938" s="118" t="s">
        <v>4</v>
      </c>
      <c r="O1938" s="118"/>
    </row>
    <row r="1939" spans="2:15" x14ac:dyDescent="0.25">
      <c r="B1939" s="118" t="s">
        <v>73</v>
      </c>
      <c r="C1939" s="118" t="s">
        <v>395</v>
      </c>
      <c r="D1939" s="119">
        <v>44650</v>
      </c>
      <c r="E1939" s="118" t="s">
        <v>338</v>
      </c>
      <c r="F1939" s="123">
        <v>3365.913</v>
      </c>
      <c r="G1939" s="123">
        <v>1029.3311926605504</v>
      </c>
      <c r="H1939" s="118" t="s">
        <v>339</v>
      </c>
      <c r="I1939" s="119"/>
      <c r="J1939" s="119">
        <f t="shared" si="31"/>
        <v>44592</v>
      </c>
      <c r="K193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39" s="118" t="s">
        <v>321</v>
      </c>
      <c r="M1939" s="118" t="s">
        <v>1122</v>
      </c>
      <c r="N1939" s="118" t="s">
        <v>4</v>
      </c>
      <c r="O1939" s="118"/>
    </row>
    <row r="1940" spans="2:15" x14ac:dyDescent="0.25">
      <c r="B1940" s="118" t="s">
        <v>73</v>
      </c>
      <c r="C1940" s="118" t="s">
        <v>925</v>
      </c>
      <c r="D1940" s="119">
        <v>44650</v>
      </c>
      <c r="E1940" s="118" t="s">
        <v>338</v>
      </c>
      <c r="F1940" s="123">
        <v>1188.308</v>
      </c>
      <c r="G1940" s="123">
        <v>363.39694189602449</v>
      </c>
      <c r="H1940" s="118" t="s">
        <v>339</v>
      </c>
      <c r="I1940" s="119"/>
      <c r="J1940" s="119">
        <f t="shared" si="31"/>
        <v>44592</v>
      </c>
      <c r="K194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40" s="118" t="s">
        <v>321</v>
      </c>
      <c r="M1940" s="118" t="s">
        <v>1122</v>
      </c>
      <c r="N1940" s="118" t="s">
        <v>4</v>
      </c>
      <c r="O1940" s="118"/>
    </row>
    <row r="1941" spans="2:15" x14ac:dyDescent="0.25">
      <c r="B1941" s="118" t="s">
        <v>73</v>
      </c>
      <c r="C1941" s="118" t="s">
        <v>397</v>
      </c>
      <c r="D1941" s="119">
        <v>44650</v>
      </c>
      <c r="E1941" s="118" t="s">
        <v>338</v>
      </c>
      <c r="F1941" s="123">
        <v>2831.7240000000002</v>
      </c>
      <c r="G1941" s="123">
        <v>865.97064220183495</v>
      </c>
      <c r="H1941" s="118" t="s">
        <v>339</v>
      </c>
      <c r="I1941" s="119"/>
      <c r="J1941" s="119">
        <f t="shared" si="31"/>
        <v>44592</v>
      </c>
      <c r="K194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41" s="118" t="s">
        <v>321</v>
      </c>
      <c r="M1941" s="118" t="s">
        <v>1122</v>
      </c>
      <c r="N1941" s="118" t="s">
        <v>4</v>
      </c>
      <c r="O1941" s="118"/>
    </row>
    <row r="1942" spans="2:15" x14ac:dyDescent="0.25">
      <c r="B1942" s="118" t="s">
        <v>73</v>
      </c>
      <c r="C1942" s="118" t="s">
        <v>497</v>
      </c>
      <c r="D1942" s="119">
        <v>44650</v>
      </c>
      <c r="E1942" s="118" t="s">
        <v>338</v>
      </c>
      <c r="F1942" s="123">
        <v>1083.0920000000001</v>
      </c>
      <c r="G1942" s="123">
        <v>331.22079510703367</v>
      </c>
      <c r="H1942" s="118" t="s">
        <v>339</v>
      </c>
      <c r="I1942" s="119"/>
      <c r="J1942" s="119">
        <f t="shared" si="31"/>
        <v>44592</v>
      </c>
      <c r="K194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42" s="118" t="s">
        <v>321</v>
      </c>
      <c r="M1942" s="118" t="s">
        <v>1122</v>
      </c>
      <c r="N1942" s="118" t="s">
        <v>4</v>
      </c>
      <c r="O1942" s="118"/>
    </row>
    <row r="1943" spans="2:15" x14ac:dyDescent="0.25">
      <c r="B1943" s="118" t="s">
        <v>73</v>
      </c>
      <c r="C1943" s="118" t="s">
        <v>911</v>
      </c>
      <c r="D1943" s="119">
        <v>44650</v>
      </c>
      <c r="E1943" s="118" t="s">
        <v>338</v>
      </c>
      <c r="F1943" s="123">
        <v>2000</v>
      </c>
      <c r="G1943" s="123">
        <v>611.62079510703359</v>
      </c>
      <c r="H1943" s="118" t="s">
        <v>339</v>
      </c>
      <c r="I1943" s="119"/>
      <c r="J1943" s="119">
        <f t="shared" si="31"/>
        <v>44592</v>
      </c>
      <c r="K194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43" s="118" t="s">
        <v>321</v>
      </c>
      <c r="M1943" s="118" t="s">
        <v>1122</v>
      </c>
      <c r="N1943" s="118" t="s">
        <v>4</v>
      </c>
      <c r="O1943" s="118"/>
    </row>
    <row r="1944" spans="2:15" x14ac:dyDescent="0.25">
      <c r="B1944" s="118" t="s">
        <v>73</v>
      </c>
      <c r="C1944" s="118" t="s">
        <v>920</v>
      </c>
      <c r="D1944" s="119">
        <v>44650</v>
      </c>
      <c r="E1944" s="118" t="s">
        <v>338</v>
      </c>
      <c r="F1944" s="123">
        <v>949.65499999999997</v>
      </c>
      <c r="G1944" s="123">
        <v>290.41437308868501</v>
      </c>
      <c r="H1944" s="118" t="s">
        <v>339</v>
      </c>
      <c r="I1944" s="119"/>
      <c r="J1944" s="119">
        <f t="shared" si="31"/>
        <v>44592</v>
      </c>
      <c r="K194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44" s="118" t="s">
        <v>321</v>
      </c>
      <c r="M1944" s="118" t="s">
        <v>1122</v>
      </c>
      <c r="N1944" s="118" t="s">
        <v>4</v>
      </c>
      <c r="O1944" s="118"/>
    </row>
    <row r="1945" spans="2:15" x14ac:dyDescent="0.25">
      <c r="B1945" s="118" t="s">
        <v>73</v>
      </c>
      <c r="C1945" s="118" t="s">
        <v>943</v>
      </c>
      <c r="D1945" s="119">
        <v>44650</v>
      </c>
      <c r="E1945" s="118" t="s">
        <v>338</v>
      </c>
      <c r="F1945" s="123">
        <v>6125.36</v>
      </c>
      <c r="G1945" s="123">
        <v>1873.1987767584096</v>
      </c>
      <c r="H1945" s="118" t="s">
        <v>339</v>
      </c>
      <c r="I1945" s="119"/>
      <c r="J1945" s="119">
        <f t="shared" si="31"/>
        <v>44592</v>
      </c>
      <c r="K194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45" s="118" t="s">
        <v>321</v>
      </c>
      <c r="M1945" s="118" t="s">
        <v>1122</v>
      </c>
      <c r="N1945" s="118" t="s">
        <v>4</v>
      </c>
      <c r="O1945" s="118"/>
    </row>
    <row r="1946" spans="2:15" x14ac:dyDescent="0.25">
      <c r="B1946" s="118" t="s">
        <v>73</v>
      </c>
      <c r="C1946" s="118" t="s">
        <v>502</v>
      </c>
      <c r="D1946" s="119">
        <v>44650</v>
      </c>
      <c r="E1946" s="118" t="s">
        <v>338</v>
      </c>
      <c r="F1946" s="123">
        <v>1100</v>
      </c>
      <c r="G1946" s="123">
        <v>336.39143730886849</v>
      </c>
      <c r="H1946" s="118" t="s">
        <v>339</v>
      </c>
      <c r="I1946" s="119"/>
      <c r="J1946" s="119">
        <f t="shared" si="31"/>
        <v>44592</v>
      </c>
      <c r="K194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46" s="118" t="s">
        <v>321</v>
      </c>
      <c r="M1946" s="118" t="s">
        <v>1122</v>
      </c>
      <c r="N1946" s="118" t="s">
        <v>4</v>
      </c>
      <c r="O1946" s="118"/>
    </row>
    <row r="1947" spans="2:15" x14ac:dyDescent="0.25">
      <c r="B1947" s="118" t="s">
        <v>73</v>
      </c>
      <c r="C1947" s="118" t="s">
        <v>936</v>
      </c>
      <c r="D1947" s="119">
        <v>44650</v>
      </c>
      <c r="E1947" s="118" t="s">
        <v>338</v>
      </c>
      <c r="F1947" s="123">
        <v>4000</v>
      </c>
      <c r="G1947" s="123">
        <v>1223.2415902140672</v>
      </c>
      <c r="H1947" s="118" t="s">
        <v>339</v>
      </c>
      <c r="I1947" s="119"/>
      <c r="J1947" s="119">
        <f t="shared" si="31"/>
        <v>44592</v>
      </c>
      <c r="K194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47" s="118" t="s">
        <v>321</v>
      </c>
      <c r="M1947" s="118" t="s">
        <v>1122</v>
      </c>
      <c r="N1947" s="118" t="s">
        <v>4</v>
      </c>
      <c r="O1947" s="118"/>
    </row>
    <row r="1948" spans="2:15" x14ac:dyDescent="0.25">
      <c r="B1948" s="118" t="s">
        <v>73</v>
      </c>
      <c r="C1948" s="118" t="s">
        <v>953</v>
      </c>
      <c r="D1948" s="119">
        <v>44650</v>
      </c>
      <c r="E1948" s="118" t="s">
        <v>338</v>
      </c>
      <c r="F1948" s="123">
        <v>2801.2669999999998</v>
      </c>
      <c r="G1948" s="123">
        <v>856.6565749235474</v>
      </c>
      <c r="H1948" s="118" t="s">
        <v>339</v>
      </c>
      <c r="I1948" s="119"/>
      <c r="J1948" s="119">
        <f t="shared" si="31"/>
        <v>44592</v>
      </c>
      <c r="K194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48" s="118" t="s">
        <v>321</v>
      </c>
      <c r="M1948" s="118" t="s">
        <v>1122</v>
      </c>
      <c r="N1948" s="118" t="s">
        <v>4</v>
      </c>
      <c r="O1948" s="118"/>
    </row>
    <row r="1949" spans="2:15" x14ac:dyDescent="0.25">
      <c r="B1949" s="118" t="s">
        <v>73</v>
      </c>
      <c r="C1949" s="118" t="s">
        <v>947</v>
      </c>
      <c r="D1949" s="119">
        <v>44650</v>
      </c>
      <c r="E1949" s="118" t="s">
        <v>338</v>
      </c>
      <c r="F1949" s="123">
        <v>1540.5719999999999</v>
      </c>
      <c r="G1949" s="123">
        <v>471.12293577981649</v>
      </c>
      <c r="H1949" s="118" t="s">
        <v>339</v>
      </c>
      <c r="I1949" s="119"/>
      <c r="J1949" s="119">
        <f t="shared" si="31"/>
        <v>44592</v>
      </c>
      <c r="K194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49" s="118" t="s">
        <v>321</v>
      </c>
      <c r="M1949" s="118" t="s">
        <v>1122</v>
      </c>
      <c r="N1949" s="118" t="s">
        <v>4</v>
      </c>
      <c r="O1949" s="118"/>
    </row>
    <row r="1950" spans="2:15" x14ac:dyDescent="0.25">
      <c r="B1950" s="118" t="s">
        <v>73</v>
      </c>
      <c r="C1950" s="118" t="s">
        <v>405</v>
      </c>
      <c r="D1950" s="119">
        <v>44650</v>
      </c>
      <c r="E1950" s="118" t="s">
        <v>338</v>
      </c>
      <c r="F1950" s="123">
        <v>3770.7719999999999</v>
      </c>
      <c r="G1950" s="123">
        <v>1153.1412844036697</v>
      </c>
      <c r="H1950" s="118" t="s">
        <v>339</v>
      </c>
      <c r="I1950" s="119"/>
      <c r="J1950" s="119">
        <f t="shared" si="31"/>
        <v>44592</v>
      </c>
      <c r="K195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50" s="118" t="s">
        <v>321</v>
      </c>
      <c r="M1950" s="118" t="s">
        <v>1122</v>
      </c>
      <c r="N1950" s="118" t="s">
        <v>4</v>
      </c>
      <c r="O1950" s="118"/>
    </row>
    <row r="1951" spans="2:15" x14ac:dyDescent="0.25">
      <c r="B1951" s="118" t="s">
        <v>73</v>
      </c>
      <c r="C1951" s="118" t="s">
        <v>932</v>
      </c>
      <c r="D1951" s="119">
        <v>44650</v>
      </c>
      <c r="E1951" s="118" t="s">
        <v>338</v>
      </c>
      <c r="F1951" s="123">
        <v>4824.884</v>
      </c>
      <c r="G1951" s="123">
        <v>1475.4996941896025</v>
      </c>
      <c r="H1951" s="118" t="s">
        <v>339</v>
      </c>
      <c r="I1951" s="119"/>
      <c r="J1951" s="119">
        <f t="shared" si="31"/>
        <v>44592</v>
      </c>
      <c r="K195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51" s="118" t="s">
        <v>321</v>
      </c>
      <c r="M1951" s="118" t="s">
        <v>1122</v>
      </c>
      <c r="N1951" s="118" t="s">
        <v>4</v>
      </c>
      <c r="O1951" s="118"/>
    </row>
    <row r="1952" spans="2:15" x14ac:dyDescent="0.25">
      <c r="B1952" s="118" t="s">
        <v>73</v>
      </c>
      <c r="C1952" s="118" t="s">
        <v>940</v>
      </c>
      <c r="D1952" s="119">
        <v>44650</v>
      </c>
      <c r="E1952" s="118" t="s">
        <v>338</v>
      </c>
      <c r="F1952" s="123">
        <v>2469.3739999999998</v>
      </c>
      <c r="G1952" s="123">
        <v>755.16024464831798</v>
      </c>
      <c r="H1952" s="118" t="s">
        <v>339</v>
      </c>
      <c r="I1952" s="119"/>
      <c r="J1952" s="119">
        <f t="shared" si="31"/>
        <v>44592</v>
      </c>
      <c r="K195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52" s="118" t="s">
        <v>321</v>
      </c>
      <c r="M1952" s="118" t="s">
        <v>1122</v>
      </c>
      <c r="N1952" s="118" t="s">
        <v>4</v>
      </c>
      <c r="O1952" s="118"/>
    </row>
    <row r="1953" spans="2:15" x14ac:dyDescent="0.25">
      <c r="B1953" s="118" t="s">
        <v>73</v>
      </c>
      <c r="C1953" s="118" t="s">
        <v>1110</v>
      </c>
      <c r="D1953" s="119">
        <v>44650</v>
      </c>
      <c r="E1953" s="118" t="s">
        <v>338</v>
      </c>
      <c r="F1953" s="123">
        <v>2126.5709999999999</v>
      </c>
      <c r="G1953" s="123">
        <v>650.32752293577983</v>
      </c>
      <c r="H1953" s="118" t="s">
        <v>339</v>
      </c>
      <c r="I1953" s="119"/>
      <c r="J1953" s="119">
        <f t="shared" si="31"/>
        <v>44592</v>
      </c>
      <c r="K195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53" s="118" t="s">
        <v>321</v>
      </c>
      <c r="M1953" s="118" t="s">
        <v>1122</v>
      </c>
      <c r="N1953" s="118" t="s">
        <v>4</v>
      </c>
      <c r="O1953" s="118"/>
    </row>
    <row r="1954" spans="2:15" x14ac:dyDescent="0.25">
      <c r="B1954" s="118" t="s">
        <v>73</v>
      </c>
      <c r="C1954" s="118" t="s">
        <v>1054</v>
      </c>
      <c r="D1954" s="119">
        <v>44650</v>
      </c>
      <c r="E1954" s="118" t="s">
        <v>338</v>
      </c>
      <c r="F1954" s="123">
        <v>2724.92</v>
      </c>
      <c r="G1954" s="123">
        <v>833.3088685015291</v>
      </c>
      <c r="H1954" s="118" t="s">
        <v>339</v>
      </c>
      <c r="I1954" s="119"/>
      <c r="J1954" s="119">
        <f t="shared" si="31"/>
        <v>44592</v>
      </c>
      <c r="K195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54" s="118" t="s">
        <v>321</v>
      </c>
      <c r="M1954" s="118" t="s">
        <v>1122</v>
      </c>
      <c r="N1954" s="118" t="s">
        <v>4</v>
      </c>
      <c r="O1954" s="118"/>
    </row>
    <row r="1955" spans="2:15" x14ac:dyDescent="0.25">
      <c r="B1955" s="118" t="s">
        <v>73</v>
      </c>
      <c r="C1955" s="118" t="s">
        <v>795</v>
      </c>
      <c r="D1955" s="119">
        <v>44650</v>
      </c>
      <c r="E1955" s="118" t="s">
        <v>338</v>
      </c>
      <c r="F1955" s="123">
        <v>3000</v>
      </c>
      <c r="G1955" s="123">
        <v>917.43119266055044</v>
      </c>
      <c r="H1955" s="118" t="s">
        <v>339</v>
      </c>
      <c r="I1955" s="119"/>
      <c r="J1955" s="119">
        <f t="shared" si="31"/>
        <v>44592</v>
      </c>
      <c r="K195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55" s="118" t="s">
        <v>321</v>
      </c>
      <c r="M1955" s="118" t="s">
        <v>1122</v>
      </c>
      <c r="N1955" s="118" t="s">
        <v>4</v>
      </c>
      <c r="O1955" s="118"/>
    </row>
    <row r="1956" spans="2:15" x14ac:dyDescent="0.25">
      <c r="B1956" s="118" t="s">
        <v>73</v>
      </c>
      <c r="C1956" s="118" t="s">
        <v>386</v>
      </c>
      <c r="D1956" s="119">
        <v>44650</v>
      </c>
      <c r="E1956" s="118" t="s">
        <v>338</v>
      </c>
      <c r="F1956" s="123">
        <v>1992.1189999999999</v>
      </c>
      <c r="G1956" s="123">
        <v>609.21070336391438</v>
      </c>
      <c r="H1956" s="118" t="s">
        <v>339</v>
      </c>
      <c r="I1956" s="119"/>
      <c r="J1956" s="119">
        <f t="shared" si="31"/>
        <v>44592</v>
      </c>
      <c r="K195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56" s="118" t="s">
        <v>321</v>
      </c>
      <c r="M1956" s="118" t="s">
        <v>1122</v>
      </c>
      <c r="N1956" s="118" t="s">
        <v>4</v>
      </c>
      <c r="O1956" s="118"/>
    </row>
    <row r="1957" spans="2:15" x14ac:dyDescent="0.25">
      <c r="B1957" s="118" t="s">
        <v>73</v>
      </c>
      <c r="C1957" s="118" t="s">
        <v>814</v>
      </c>
      <c r="D1957" s="119">
        <v>44650</v>
      </c>
      <c r="E1957" s="118" t="s">
        <v>338</v>
      </c>
      <c r="F1957" s="123">
        <v>6000</v>
      </c>
      <c r="G1957" s="123">
        <v>1834.8623853211009</v>
      </c>
      <c r="H1957" s="118" t="s">
        <v>339</v>
      </c>
      <c r="I1957" s="119"/>
      <c r="J1957" s="119">
        <f t="shared" si="31"/>
        <v>44592</v>
      </c>
      <c r="K195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57" s="118" t="s">
        <v>321</v>
      </c>
      <c r="M1957" s="118" t="s">
        <v>1122</v>
      </c>
      <c r="N1957" s="118" t="s">
        <v>4</v>
      </c>
      <c r="O1957" s="118"/>
    </row>
    <row r="1958" spans="2:15" x14ac:dyDescent="0.25">
      <c r="B1958" s="118" t="s">
        <v>73</v>
      </c>
      <c r="C1958" s="118" t="s">
        <v>705</v>
      </c>
      <c r="D1958" s="119">
        <v>44650</v>
      </c>
      <c r="E1958" s="118" t="s">
        <v>338</v>
      </c>
      <c r="F1958" s="123">
        <v>3715.337</v>
      </c>
      <c r="G1958" s="123">
        <v>1136.1886850152905</v>
      </c>
      <c r="H1958" s="118" t="s">
        <v>339</v>
      </c>
      <c r="I1958" s="119"/>
      <c r="J1958" s="119">
        <f t="shared" si="31"/>
        <v>44592</v>
      </c>
      <c r="K195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58" s="118" t="s">
        <v>321</v>
      </c>
      <c r="M1958" s="118" t="s">
        <v>1122</v>
      </c>
      <c r="N1958" s="118" t="s">
        <v>4</v>
      </c>
      <c r="O1958" s="118"/>
    </row>
    <row r="1959" spans="2:15" x14ac:dyDescent="0.25">
      <c r="B1959" s="118" t="s">
        <v>73</v>
      </c>
      <c r="C1959" s="118" t="s">
        <v>990</v>
      </c>
      <c r="D1959" s="119">
        <v>44650</v>
      </c>
      <c r="E1959" s="118" t="s">
        <v>338</v>
      </c>
      <c r="F1959" s="123">
        <v>651.19600000000003</v>
      </c>
      <c r="G1959" s="123">
        <v>199.14250764525994</v>
      </c>
      <c r="H1959" s="118" t="s">
        <v>339</v>
      </c>
      <c r="I1959" s="119"/>
      <c r="J1959" s="119">
        <f t="shared" si="31"/>
        <v>44592</v>
      </c>
      <c r="K195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59" s="118" t="s">
        <v>321</v>
      </c>
      <c r="M1959" s="118" t="s">
        <v>1122</v>
      </c>
      <c r="N1959" s="118" t="s">
        <v>4</v>
      </c>
      <c r="O1959" s="118"/>
    </row>
    <row r="1960" spans="2:15" x14ac:dyDescent="0.25">
      <c r="B1960" s="118" t="s">
        <v>73</v>
      </c>
      <c r="C1960" s="118" t="s">
        <v>747</v>
      </c>
      <c r="D1960" s="119">
        <v>44650</v>
      </c>
      <c r="E1960" s="118" t="s">
        <v>338</v>
      </c>
      <c r="F1960" s="123">
        <v>200</v>
      </c>
      <c r="G1960" s="123">
        <v>61.162079510703364</v>
      </c>
      <c r="H1960" s="118" t="s">
        <v>339</v>
      </c>
      <c r="I1960" s="119"/>
      <c r="J1960" s="119">
        <f t="shared" si="31"/>
        <v>44592</v>
      </c>
      <c r="K196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60" s="118" t="s">
        <v>321</v>
      </c>
      <c r="M1960" s="118" t="s">
        <v>1122</v>
      </c>
      <c r="N1960" s="118" t="s">
        <v>4</v>
      </c>
      <c r="O1960" s="118"/>
    </row>
    <row r="1961" spans="2:15" x14ac:dyDescent="0.25">
      <c r="B1961" s="118" t="s">
        <v>73</v>
      </c>
      <c r="C1961" s="118" t="s">
        <v>479</v>
      </c>
      <c r="D1961" s="119">
        <v>44650</v>
      </c>
      <c r="E1961" s="118" t="s">
        <v>338</v>
      </c>
      <c r="F1961" s="123">
        <v>1000</v>
      </c>
      <c r="G1961" s="123">
        <v>305.81039755351679</v>
      </c>
      <c r="H1961" s="118" t="s">
        <v>339</v>
      </c>
      <c r="I1961" s="119"/>
      <c r="J1961" s="119">
        <f t="shared" si="31"/>
        <v>44592</v>
      </c>
      <c r="K196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61" s="118" t="s">
        <v>321</v>
      </c>
      <c r="M1961" s="118" t="s">
        <v>1122</v>
      </c>
      <c r="N1961" s="118" t="s">
        <v>4</v>
      </c>
      <c r="O1961" s="118"/>
    </row>
    <row r="1962" spans="2:15" x14ac:dyDescent="0.25">
      <c r="B1962" s="118" t="s">
        <v>73</v>
      </c>
      <c r="C1962" s="118" t="s">
        <v>566</v>
      </c>
      <c r="D1962" s="119">
        <v>44650</v>
      </c>
      <c r="E1962" s="118" t="s">
        <v>338</v>
      </c>
      <c r="F1962" s="123">
        <v>7057.2290000000003</v>
      </c>
      <c r="G1962" s="123">
        <v>2158.1740061162081</v>
      </c>
      <c r="H1962" s="118" t="s">
        <v>339</v>
      </c>
      <c r="I1962" s="119"/>
      <c r="J1962" s="119">
        <f t="shared" si="31"/>
        <v>44592</v>
      </c>
      <c r="K196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62" s="118" t="s">
        <v>321</v>
      </c>
      <c r="M1962" s="118" t="s">
        <v>1122</v>
      </c>
      <c r="N1962" s="118" t="s">
        <v>4</v>
      </c>
      <c r="O1962" s="118"/>
    </row>
    <row r="1963" spans="2:15" x14ac:dyDescent="0.25">
      <c r="B1963" s="118" t="s">
        <v>73</v>
      </c>
      <c r="C1963" s="118" t="s">
        <v>533</v>
      </c>
      <c r="D1963" s="119">
        <v>44650</v>
      </c>
      <c r="E1963" s="118" t="s">
        <v>338</v>
      </c>
      <c r="F1963" s="123">
        <v>11214.732</v>
      </c>
      <c r="G1963" s="123">
        <v>3429.581651376147</v>
      </c>
      <c r="H1963" s="118" t="s">
        <v>339</v>
      </c>
      <c r="I1963" s="119"/>
      <c r="J1963" s="119">
        <f t="shared" si="31"/>
        <v>44592</v>
      </c>
      <c r="K196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63" s="118" t="s">
        <v>321</v>
      </c>
      <c r="M1963" s="118" t="s">
        <v>1122</v>
      </c>
      <c r="N1963" s="118" t="s">
        <v>4</v>
      </c>
      <c r="O1963" s="118"/>
    </row>
    <row r="1964" spans="2:15" x14ac:dyDescent="0.25">
      <c r="B1964" s="118" t="s">
        <v>73</v>
      </c>
      <c r="C1964" s="118" t="s">
        <v>1111</v>
      </c>
      <c r="D1964" s="119">
        <v>44650</v>
      </c>
      <c r="E1964" s="118" t="s">
        <v>338</v>
      </c>
      <c r="F1964" s="123">
        <v>1362.9480000000001</v>
      </c>
      <c r="G1964" s="123">
        <v>416.80366972477066</v>
      </c>
      <c r="H1964" s="118" t="s">
        <v>339</v>
      </c>
      <c r="I1964" s="119"/>
      <c r="J1964" s="119">
        <f t="shared" si="31"/>
        <v>44592</v>
      </c>
      <c r="K196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64" s="118" t="s">
        <v>321</v>
      </c>
      <c r="M1964" s="118" t="s">
        <v>1122</v>
      </c>
      <c r="N1964" s="118" t="s">
        <v>4</v>
      </c>
      <c r="O1964" s="118"/>
    </row>
    <row r="1965" spans="2:15" x14ac:dyDescent="0.25">
      <c r="B1965" s="118" t="s">
        <v>73</v>
      </c>
      <c r="C1965" s="118" t="s">
        <v>691</v>
      </c>
      <c r="D1965" s="119">
        <v>44650</v>
      </c>
      <c r="E1965" s="118" t="s">
        <v>338</v>
      </c>
      <c r="F1965" s="123">
        <v>1000</v>
      </c>
      <c r="G1965" s="123">
        <v>305.81039755351679</v>
      </c>
      <c r="H1965" s="118" t="s">
        <v>339</v>
      </c>
      <c r="I1965" s="119"/>
      <c r="J1965" s="119">
        <f t="shared" si="31"/>
        <v>44592</v>
      </c>
      <c r="K196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65" s="118" t="s">
        <v>321</v>
      </c>
      <c r="M1965" s="118" t="s">
        <v>1122</v>
      </c>
      <c r="N1965" s="118" t="s">
        <v>4</v>
      </c>
      <c r="O1965" s="118"/>
    </row>
    <row r="1966" spans="2:15" x14ac:dyDescent="0.25">
      <c r="B1966" s="118" t="s">
        <v>73</v>
      </c>
      <c r="C1966" s="118" t="s">
        <v>524</v>
      </c>
      <c r="D1966" s="119">
        <v>44650</v>
      </c>
      <c r="E1966" s="118" t="s">
        <v>338</v>
      </c>
      <c r="F1966" s="123">
        <v>430</v>
      </c>
      <c r="G1966" s="123">
        <v>131.49847094801223</v>
      </c>
      <c r="H1966" s="118" t="s">
        <v>339</v>
      </c>
      <c r="I1966" s="119"/>
      <c r="J1966" s="119">
        <f t="shared" si="31"/>
        <v>44592</v>
      </c>
      <c r="K196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66" s="118" t="s">
        <v>321</v>
      </c>
      <c r="M1966" s="118" t="s">
        <v>1122</v>
      </c>
      <c r="N1966" s="118" t="s">
        <v>4</v>
      </c>
      <c r="O1966" s="118"/>
    </row>
    <row r="1967" spans="2:15" x14ac:dyDescent="0.25">
      <c r="B1967" s="118" t="s">
        <v>73</v>
      </c>
      <c r="C1967" s="118" t="s">
        <v>620</v>
      </c>
      <c r="D1967" s="119">
        <v>44650</v>
      </c>
      <c r="E1967" s="118" t="s">
        <v>338</v>
      </c>
      <c r="F1967" s="123">
        <v>7549.8519999999999</v>
      </c>
      <c r="G1967" s="123">
        <v>2308.8232415902139</v>
      </c>
      <c r="H1967" s="118" t="s">
        <v>339</v>
      </c>
      <c r="I1967" s="119"/>
      <c r="J1967" s="119">
        <f t="shared" si="31"/>
        <v>44592</v>
      </c>
      <c r="K196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67" s="118" t="s">
        <v>321</v>
      </c>
      <c r="M1967" s="118" t="s">
        <v>1122</v>
      </c>
      <c r="N1967" s="118" t="s">
        <v>4</v>
      </c>
      <c r="O1967" s="118"/>
    </row>
    <row r="1968" spans="2:15" x14ac:dyDescent="0.25">
      <c r="B1968" s="118" t="s">
        <v>73</v>
      </c>
      <c r="C1968" s="118" t="s">
        <v>1059</v>
      </c>
      <c r="D1968" s="119">
        <v>44650</v>
      </c>
      <c r="E1968" s="118" t="s">
        <v>338</v>
      </c>
      <c r="F1968" s="123">
        <v>1000</v>
      </c>
      <c r="G1968" s="123">
        <v>305.81039755351679</v>
      </c>
      <c r="H1968" s="118" t="s">
        <v>339</v>
      </c>
      <c r="I1968" s="119"/>
      <c r="J1968" s="119">
        <f t="shared" si="31"/>
        <v>44592</v>
      </c>
      <c r="K196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68" s="118" t="s">
        <v>321</v>
      </c>
      <c r="M1968" s="118" t="s">
        <v>1122</v>
      </c>
      <c r="N1968" s="118" t="s">
        <v>4</v>
      </c>
      <c r="O1968" s="118"/>
    </row>
    <row r="1969" spans="2:15" x14ac:dyDescent="0.25">
      <c r="B1969" s="118" t="s">
        <v>73</v>
      </c>
      <c r="C1969" s="118" t="s">
        <v>346</v>
      </c>
      <c r="D1969" s="119">
        <v>44650</v>
      </c>
      <c r="E1969" s="118" t="s">
        <v>338</v>
      </c>
      <c r="F1969" s="123">
        <v>4220</v>
      </c>
      <c r="G1969" s="123">
        <v>1290.5198776758409</v>
      </c>
      <c r="H1969" s="118" t="s">
        <v>339</v>
      </c>
      <c r="I1969" s="119"/>
      <c r="J1969" s="119">
        <f t="shared" si="31"/>
        <v>44592</v>
      </c>
      <c r="K196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69" s="118" t="s">
        <v>321</v>
      </c>
      <c r="M1969" s="118" t="s">
        <v>1122</v>
      </c>
      <c r="N1969" s="118" t="s">
        <v>4</v>
      </c>
      <c r="O1969" s="118"/>
    </row>
    <row r="1970" spans="2:15" x14ac:dyDescent="0.25">
      <c r="B1970" s="118" t="s">
        <v>73</v>
      </c>
      <c r="C1970" s="118" t="s">
        <v>566</v>
      </c>
      <c r="D1970" s="119">
        <v>44650</v>
      </c>
      <c r="E1970" s="118" t="s">
        <v>338</v>
      </c>
      <c r="F1970" s="123">
        <v>6500</v>
      </c>
      <c r="G1970" s="123">
        <v>1987.7675840978593</v>
      </c>
      <c r="H1970" s="118" t="s">
        <v>339</v>
      </c>
      <c r="I1970" s="119"/>
      <c r="J1970" s="119">
        <f t="shared" si="31"/>
        <v>44592</v>
      </c>
      <c r="K197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70" s="118" t="s">
        <v>321</v>
      </c>
      <c r="M1970" s="118" t="s">
        <v>1122</v>
      </c>
      <c r="N1970" s="118" t="s">
        <v>4</v>
      </c>
      <c r="O1970" s="118"/>
    </row>
    <row r="1971" spans="2:15" x14ac:dyDescent="0.25">
      <c r="B1971" s="118" t="s">
        <v>73</v>
      </c>
      <c r="C1971" s="118" t="s">
        <v>587</v>
      </c>
      <c r="D1971" s="119">
        <v>44650</v>
      </c>
      <c r="E1971" s="118" t="s">
        <v>338</v>
      </c>
      <c r="F1971" s="123">
        <v>6908.0360000000001</v>
      </c>
      <c r="G1971" s="123">
        <v>2112.5492354740063</v>
      </c>
      <c r="H1971" s="118" t="s">
        <v>339</v>
      </c>
      <c r="I1971" s="119"/>
      <c r="J1971" s="119">
        <f t="shared" si="31"/>
        <v>44592</v>
      </c>
      <c r="K197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71" s="118" t="s">
        <v>321</v>
      </c>
      <c r="M1971" s="118" t="s">
        <v>1122</v>
      </c>
      <c r="N1971" s="118" t="s">
        <v>4</v>
      </c>
      <c r="O1971" s="118"/>
    </row>
    <row r="1972" spans="2:15" x14ac:dyDescent="0.25">
      <c r="B1972" s="118" t="s">
        <v>73</v>
      </c>
      <c r="C1972" s="118" t="s">
        <v>461</v>
      </c>
      <c r="D1972" s="119">
        <v>44650</v>
      </c>
      <c r="E1972" s="118" t="s">
        <v>338</v>
      </c>
      <c r="F1972" s="123">
        <v>926</v>
      </c>
      <c r="G1972" s="123">
        <v>283.18042813455656</v>
      </c>
      <c r="H1972" s="118" t="s">
        <v>339</v>
      </c>
      <c r="I1972" s="119"/>
      <c r="J1972" s="119">
        <f t="shared" si="31"/>
        <v>44592</v>
      </c>
      <c r="K197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72" s="118" t="s">
        <v>321</v>
      </c>
      <c r="M1972" s="118" t="s">
        <v>1122</v>
      </c>
      <c r="N1972" s="118" t="s">
        <v>4</v>
      </c>
      <c r="O1972" s="118"/>
    </row>
    <row r="1973" spans="2:15" x14ac:dyDescent="0.25">
      <c r="B1973" s="118" t="s">
        <v>73</v>
      </c>
      <c r="C1973" s="118" t="s">
        <v>1112</v>
      </c>
      <c r="D1973" s="119">
        <v>44650</v>
      </c>
      <c r="E1973" s="118" t="s">
        <v>338</v>
      </c>
      <c r="F1973" s="123">
        <v>1654.45</v>
      </c>
      <c r="G1973" s="123">
        <v>505.94801223241592</v>
      </c>
      <c r="H1973" s="118" t="s">
        <v>339</v>
      </c>
      <c r="I1973" s="119"/>
      <c r="J1973" s="119">
        <f t="shared" si="31"/>
        <v>44592</v>
      </c>
      <c r="K197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73" s="118" t="s">
        <v>321</v>
      </c>
      <c r="M1973" s="118" t="s">
        <v>1122</v>
      </c>
      <c r="N1973" s="118" t="s">
        <v>4</v>
      </c>
      <c r="O1973" s="118"/>
    </row>
    <row r="1974" spans="2:15" x14ac:dyDescent="0.25">
      <c r="B1974" s="118" t="s">
        <v>73</v>
      </c>
      <c r="C1974" s="118" t="s">
        <v>572</v>
      </c>
      <c r="D1974" s="119">
        <v>44650</v>
      </c>
      <c r="E1974" s="118" t="s">
        <v>338</v>
      </c>
      <c r="F1974" s="123">
        <v>2717.9989999999998</v>
      </c>
      <c r="G1974" s="123">
        <v>831.19235474006109</v>
      </c>
      <c r="H1974" s="118" t="s">
        <v>339</v>
      </c>
      <c r="I1974" s="119"/>
      <c r="J1974" s="119">
        <f t="shared" si="31"/>
        <v>44592</v>
      </c>
      <c r="K197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74" s="118" t="s">
        <v>321</v>
      </c>
      <c r="M1974" s="118" t="s">
        <v>1122</v>
      </c>
      <c r="N1974" s="118" t="s">
        <v>4</v>
      </c>
      <c r="O1974" s="118"/>
    </row>
    <row r="1975" spans="2:15" x14ac:dyDescent="0.25">
      <c r="B1975" s="118" t="s">
        <v>73</v>
      </c>
      <c r="C1975" s="118" t="s">
        <v>1113</v>
      </c>
      <c r="D1975" s="119">
        <v>44650</v>
      </c>
      <c r="E1975" s="118" t="s">
        <v>338</v>
      </c>
      <c r="F1975" s="123">
        <v>769.63800000000003</v>
      </c>
      <c r="G1975" s="123">
        <v>235.36330275229358</v>
      </c>
      <c r="H1975" s="118" t="s">
        <v>339</v>
      </c>
      <c r="I1975" s="119"/>
      <c r="J1975" s="119">
        <f t="shared" si="31"/>
        <v>44592</v>
      </c>
      <c r="K197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75" s="118" t="s">
        <v>321</v>
      </c>
      <c r="M1975" s="118" t="s">
        <v>1122</v>
      </c>
      <c r="N1975" s="118" t="s">
        <v>4</v>
      </c>
      <c r="O1975" s="118"/>
    </row>
    <row r="1976" spans="2:15" x14ac:dyDescent="0.25">
      <c r="B1976" s="118" t="s">
        <v>73</v>
      </c>
      <c r="C1976" s="118" t="s">
        <v>626</v>
      </c>
      <c r="D1976" s="119">
        <v>44650</v>
      </c>
      <c r="E1976" s="118" t="s">
        <v>338</v>
      </c>
      <c r="F1976" s="123">
        <v>1350</v>
      </c>
      <c r="G1976" s="123">
        <v>412.8440366972477</v>
      </c>
      <c r="H1976" s="118" t="s">
        <v>339</v>
      </c>
      <c r="I1976" s="119"/>
      <c r="J1976" s="119">
        <f t="shared" si="31"/>
        <v>44592</v>
      </c>
      <c r="K197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76" s="118" t="s">
        <v>321</v>
      </c>
      <c r="M1976" s="118" t="s">
        <v>1122</v>
      </c>
      <c r="N1976" s="118" t="s">
        <v>4</v>
      </c>
      <c r="O1976" s="118"/>
    </row>
    <row r="1977" spans="2:15" x14ac:dyDescent="0.25">
      <c r="B1977" s="118" t="s">
        <v>73</v>
      </c>
      <c r="C1977" s="118" t="s">
        <v>554</v>
      </c>
      <c r="D1977" s="119">
        <v>44650</v>
      </c>
      <c r="E1977" s="118" t="s">
        <v>338</v>
      </c>
      <c r="F1977" s="123">
        <v>1000</v>
      </c>
      <c r="G1977" s="123">
        <v>305.81039755351679</v>
      </c>
      <c r="H1977" s="118" t="s">
        <v>339</v>
      </c>
      <c r="I1977" s="119"/>
      <c r="J1977" s="119">
        <f t="shared" si="31"/>
        <v>44592</v>
      </c>
      <c r="K197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77" s="118" t="s">
        <v>321</v>
      </c>
      <c r="M1977" s="118" t="s">
        <v>1122</v>
      </c>
      <c r="N1977" s="118" t="s">
        <v>4</v>
      </c>
      <c r="O1977" s="118"/>
    </row>
    <row r="1978" spans="2:15" x14ac:dyDescent="0.25">
      <c r="B1978" s="118" t="s">
        <v>73</v>
      </c>
      <c r="C1978" s="118" t="s">
        <v>645</v>
      </c>
      <c r="D1978" s="119">
        <v>44650</v>
      </c>
      <c r="E1978" s="118" t="s">
        <v>338</v>
      </c>
      <c r="F1978" s="123">
        <v>869.33699999999999</v>
      </c>
      <c r="G1978" s="123">
        <v>265.85229357798164</v>
      </c>
      <c r="H1978" s="118" t="s">
        <v>339</v>
      </c>
      <c r="I1978" s="119"/>
      <c r="J1978" s="119">
        <f t="shared" si="31"/>
        <v>44592</v>
      </c>
      <c r="K197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78" s="118" t="s">
        <v>321</v>
      </c>
      <c r="M1978" s="118" t="s">
        <v>1122</v>
      </c>
      <c r="N1978" s="118" t="s">
        <v>4</v>
      </c>
      <c r="O1978" s="118"/>
    </row>
    <row r="1979" spans="2:15" x14ac:dyDescent="0.25">
      <c r="B1979" s="118" t="s">
        <v>73</v>
      </c>
      <c r="C1979" s="118" t="s">
        <v>1068</v>
      </c>
      <c r="D1979" s="119">
        <v>44650</v>
      </c>
      <c r="E1979" s="118" t="s">
        <v>338</v>
      </c>
      <c r="F1979" s="123">
        <v>1500</v>
      </c>
      <c r="G1979" s="123">
        <v>458.71559633027522</v>
      </c>
      <c r="H1979" s="118" t="s">
        <v>339</v>
      </c>
      <c r="I1979" s="119"/>
      <c r="J1979" s="119">
        <f t="shared" si="31"/>
        <v>44592</v>
      </c>
      <c r="K197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79" s="118" t="s">
        <v>321</v>
      </c>
      <c r="M1979" s="118" t="s">
        <v>1122</v>
      </c>
      <c r="N1979" s="118" t="s">
        <v>4</v>
      </c>
      <c r="O1979" s="118"/>
    </row>
    <row r="1980" spans="2:15" x14ac:dyDescent="0.25">
      <c r="B1980" s="118" t="s">
        <v>73</v>
      </c>
      <c r="C1980" s="118" t="s">
        <v>1066</v>
      </c>
      <c r="D1980" s="119">
        <v>44650</v>
      </c>
      <c r="E1980" s="118" t="s">
        <v>338</v>
      </c>
      <c r="F1980" s="123">
        <v>928.44299999999998</v>
      </c>
      <c r="G1980" s="123">
        <v>283.92752293577979</v>
      </c>
      <c r="H1980" s="118" t="s">
        <v>339</v>
      </c>
      <c r="I1980" s="119"/>
      <c r="J1980" s="119">
        <f t="shared" si="31"/>
        <v>44592</v>
      </c>
      <c r="K198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80" s="118" t="s">
        <v>321</v>
      </c>
      <c r="M1980" s="118" t="s">
        <v>1122</v>
      </c>
      <c r="N1980" s="118" t="s">
        <v>4</v>
      </c>
      <c r="O1980" s="118"/>
    </row>
    <row r="1981" spans="2:15" x14ac:dyDescent="0.25">
      <c r="B1981" s="118" t="s">
        <v>73</v>
      </c>
      <c r="C1981" s="118" t="s">
        <v>622</v>
      </c>
      <c r="D1981" s="119">
        <v>44650</v>
      </c>
      <c r="E1981" s="118" t="s">
        <v>338</v>
      </c>
      <c r="F1981" s="123">
        <v>1098.595</v>
      </c>
      <c r="G1981" s="123">
        <v>335.9617737003058</v>
      </c>
      <c r="H1981" s="118" t="s">
        <v>339</v>
      </c>
      <c r="I1981" s="119"/>
      <c r="J1981" s="119">
        <f t="shared" si="31"/>
        <v>44592</v>
      </c>
      <c r="K198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81" s="118" t="s">
        <v>321</v>
      </c>
      <c r="M1981" s="118" t="s">
        <v>1122</v>
      </c>
      <c r="N1981" s="118" t="s">
        <v>4</v>
      </c>
      <c r="O1981" s="118"/>
    </row>
    <row r="1982" spans="2:15" x14ac:dyDescent="0.25">
      <c r="B1982" s="118" t="s">
        <v>73</v>
      </c>
      <c r="C1982" s="118" t="s">
        <v>418</v>
      </c>
      <c r="D1982" s="119">
        <v>44650</v>
      </c>
      <c r="E1982" s="118" t="s">
        <v>338</v>
      </c>
      <c r="F1982" s="123">
        <v>3062.0230000000001</v>
      </c>
      <c r="G1982" s="123">
        <v>936.39847094801223</v>
      </c>
      <c r="H1982" s="118" t="s">
        <v>339</v>
      </c>
      <c r="I1982" s="119"/>
      <c r="J1982" s="119">
        <f t="shared" si="31"/>
        <v>44592</v>
      </c>
      <c r="K198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82" s="118" t="s">
        <v>321</v>
      </c>
      <c r="M1982" s="118" t="s">
        <v>1122</v>
      </c>
      <c r="N1982" s="118" t="s">
        <v>4</v>
      </c>
      <c r="O1982" s="118"/>
    </row>
    <row r="1983" spans="2:15" x14ac:dyDescent="0.25">
      <c r="B1983" s="118" t="s">
        <v>73</v>
      </c>
      <c r="C1983" s="118" t="s">
        <v>1114</v>
      </c>
      <c r="D1983" s="119">
        <v>44650</v>
      </c>
      <c r="E1983" s="118" t="s">
        <v>338</v>
      </c>
      <c r="F1983" s="123">
        <v>2593.1680000000001</v>
      </c>
      <c r="G1983" s="123">
        <v>793.01773700305819</v>
      </c>
      <c r="H1983" s="118" t="s">
        <v>339</v>
      </c>
      <c r="I1983" s="119"/>
      <c r="J1983" s="119">
        <f t="shared" si="31"/>
        <v>44592</v>
      </c>
      <c r="K198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83" s="118" t="s">
        <v>321</v>
      </c>
      <c r="M1983" s="118" t="s">
        <v>1122</v>
      </c>
      <c r="N1983" s="118" t="s">
        <v>4</v>
      </c>
      <c r="O1983" s="118"/>
    </row>
    <row r="1984" spans="2:15" x14ac:dyDescent="0.25">
      <c r="B1984" s="118" t="s">
        <v>73</v>
      </c>
      <c r="C1984" s="118" t="s">
        <v>672</v>
      </c>
      <c r="D1984" s="119">
        <v>44650</v>
      </c>
      <c r="E1984" s="118" t="s">
        <v>338</v>
      </c>
      <c r="F1984" s="123">
        <v>1452.9780000000001</v>
      </c>
      <c r="G1984" s="123">
        <v>444.33577981651376</v>
      </c>
      <c r="H1984" s="118" t="s">
        <v>339</v>
      </c>
      <c r="I1984" s="119"/>
      <c r="J1984" s="119">
        <f t="shared" si="31"/>
        <v>44592</v>
      </c>
      <c r="K198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84" s="118" t="s">
        <v>321</v>
      </c>
      <c r="M1984" s="118" t="s">
        <v>1122</v>
      </c>
      <c r="N1984" s="118" t="s">
        <v>4</v>
      </c>
      <c r="O1984" s="118"/>
    </row>
    <row r="1985" spans="2:15" x14ac:dyDescent="0.25">
      <c r="B1985" s="118" t="s">
        <v>73</v>
      </c>
      <c r="C1985" s="118" t="s">
        <v>1061</v>
      </c>
      <c r="D1985" s="119">
        <v>44650</v>
      </c>
      <c r="E1985" s="118" t="s">
        <v>338</v>
      </c>
      <c r="F1985" s="123">
        <v>2348.7170000000001</v>
      </c>
      <c r="G1985" s="123">
        <v>718.26207951070342</v>
      </c>
      <c r="H1985" s="118" t="s">
        <v>339</v>
      </c>
      <c r="I1985" s="119"/>
      <c r="J1985" s="119">
        <f t="shared" si="31"/>
        <v>44592</v>
      </c>
      <c r="K198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85" s="118" t="s">
        <v>321</v>
      </c>
      <c r="M1985" s="118" t="s">
        <v>1122</v>
      </c>
      <c r="N1985" s="118" t="s">
        <v>4</v>
      </c>
      <c r="O1985" s="118"/>
    </row>
    <row r="1986" spans="2:15" x14ac:dyDescent="0.25">
      <c r="B1986" s="118" t="s">
        <v>73</v>
      </c>
      <c r="C1986" s="118" t="s">
        <v>606</v>
      </c>
      <c r="D1986" s="119">
        <v>44650</v>
      </c>
      <c r="E1986" s="118" t="s">
        <v>338</v>
      </c>
      <c r="F1986" s="123">
        <v>1484.0139999999999</v>
      </c>
      <c r="G1986" s="123">
        <v>453.82691131498467</v>
      </c>
      <c r="H1986" s="118" t="s">
        <v>339</v>
      </c>
      <c r="I1986" s="119"/>
      <c r="J1986" s="119">
        <f t="shared" si="31"/>
        <v>44592</v>
      </c>
      <c r="K198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86" s="118" t="s">
        <v>321</v>
      </c>
      <c r="M1986" s="118" t="s">
        <v>1122</v>
      </c>
      <c r="N1986" s="118" t="s">
        <v>4</v>
      </c>
      <c r="O1986" s="118"/>
    </row>
    <row r="1987" spans="2:15" x14ac:dyDescent="0.25">
      <c r="B1987" s="118" t="s">
        <v>73</v>
      </c>
      <c r="C1987" s="118" t="s">
        <v>570</v>
      </c>
      <c r="D1987" s="119">
        <v>44650</v>
      </c>
      <c r="E1987" s="118" t="s">
        <v>338</v>
      </c>
      <c r="F1987" s="123">
        <v>815.125</v>
      </c>
      <c r="G1987" s="123">
        <v>249.27370030581039</v>
      </c>
      <c r="H1987" s="118" t="s">
        <v>339</v>
      </c>
      <c r="I1987" s="119"/>
      <c r="J1987" s="119">
        <f t="shared" si="31"/>
        <v>44592</v>
      </c>
      <c r="K198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87" s="118" t="s">
        <v>321</v>
      </c>
      <c r="M1987" s="118" t="s">
        <v>1122</v>
      </c>
      <c r="N1987" s="118" t="s">
        <v>4</v>
      </c>
      <c r="O1987" s="118"/>
    </row>
    <row r="1988" spans="2:15" x14ac:dyDescent="0.25">
      <c r="B1988" s="118" t="s">
        <v>73</v>
      </c>
      <c r="C1988" s="118" t="s">
        <v>1064</v>
      </c>
      <c r="D1988" s="119">
        <v>44650</v>
      </c>
      <c r="E1988" s="118" t="s">
        <v>338</v>
      </c>
      <c r="F1988" s="123">
        <v>4132.1030000000001</v>
      </c>
      <c r="G1988" s="123">
        <v>1263.6400611620795</v>
      </c>
      <c r="H1988" s="118" t="s">
        <v>339</v>
      </c>
      <c r="I1988" s="119"/>
      <c r="J1988" s="119">
        <f t="shared" si="31"/>
        <v>44592</v>
      </c>
      <c r="K198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88" s="118" t="s">
        <v>321</v>
      </c>
      <c r="M1988" s="118" t="s">
        <v>1122</v>
      </c>
      <c r="N1988" s="118" t="s">
        <v>4</v>
      </c>
      <c r="O1988" s="118"/>
    </row>
    <row r="1989" spans="2:15" x14ac:dyDescent="0.25">
      <c r="B1989" s="118" t="s">
        <v>73</v>
      </c>
      <c r="C1989" s="118" t="s">
        <v>492</v>
      </c>
      <c r="D1989" s="119">
        <v>44651</v>
      </c>
      <c r="E1989" s="118" t="s">
        <v>338</v>
      </c>
      <c r="F1989" s="123">
        <v>2195.9050000000002</v>
      </c>
      <c r="G1989" s="123">
        <v>671.53058103975536</v>
      </c>
      <c r="H1989" s="118" t="s">
        <v>339</v>
      </c>
      <c r="I1989" s="119"/>
      <c r="J1989" s="119">
        <f t="shared" si="31"/>
        <v>44592</v>
      </c>
      <c r="K198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89" s="118" t="s">
        <v>321</v>
      </c>
      <c r="M1989" s="118" t="s">
        <v>1122</v>
      </c>
      <c r="N1989" s="118" t="s">
        <v>4</v>
      </c>
      <c r="O1989" s="118"/>
    </row>
    <row r="1990" spans="2:15" x14ac:dyDescent="0.25">
      <c r="B1990" s="118" t="s">
        <v>73</v>
      </c>
      <c r="C1990" s="118" t="s">
        <v>857</v>
      </c>
      <c r="D1990" s="119">
        <v>44651</v>
      </c>
      <c r="E1990" s="118" t="s">
        <v>338</v>
      </c>
      <c r="F1990" s="123">
        <v>2800</v>
      </c>
      <c r="G1990" s="123">
        <v>856.26911314984704</v>
      </c>
      <c r="H1990" s="118" t="s">
        <v>339</v>
      </c>
      <c r="I1990" s="119"/>
      <c r="J1990" s="119">
        <f t="shared" si="31"/>
        <v>44592</v>
      </c>
      <c r="K199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90" s="118" t="s">
        <v>321</v>
      </c>
      <c r="M1990" s="118" t="s">
        <v>1122</v>
      </c>
      <c r="N1990" s="118" t="s">
        <v>4</v>
      </c>
      <c r="O1990" s="118"/>
    </row>
    <row r="1991" spans="2:15" x14ac:dyDescent="0.25">
      <c r="B1991" s="118" t="s">
        <v>73</v>
      </c>
      <c r="C1991" s="118" t="s">
        <v>1115</v>
      </c>
      <c r="D1991" s="119">
        <v>44651</v>
      </c>
      <c r="E1991" s="118" t="s">
        <v>338</v>
      </c>
      <c r="F1991" s="123">
        <v>1144.4110000000001</v>
      </c>
      <c r="G1991" s="123">
        <v>349.97278287461774</v>
      </c>
      <c r="H1991" s="118" t="s">
        <v>339</v>
      </c>
      <c r="I1991" s="119"/>
      <c r="J1991" s="119">
        <f t="shared" si="31"/>
        <v>44592</v>
      </c>
      <c r="K199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91" s="118" t="s">
        <v>321</v>
      </c>
      <c r="M1991" s="118" t="s">
        <v>1122</v>
      </c>
      <c r="N1991" s="118" t="s">
        <v>4</v>
      </c>
      <c r="O1991" s="118"/>
    </row>
    <row r="1992" spans="2:15" x14ac:dyDescent="0.25">
      <c r="B1992" s="118" t="s">
        <v>73</v>
      </c>
      <c r="C1992" s="118" t="s">
        <v>1078</v>
      </c>
      <c r="D1992" s="119">
        <v>44651</v>
      </c>
      <c r="E1992" s="118" t="s">
        <v>338</v>
      </c>
      <c r="F1992" s="123">
        <v>3136.72</v>
      </c>
      <c r="G1992" s="123">
        <v>959.24159021406717</v>
      </c>
      <c r="H1992" s="118" t="s">
        <v>339</v>
      </c>
      <c r="I1992" s="119"/>
      <c r="J1992" s="119">
        <f t="shared" si="31"/>
        <v>44592</v>
      </c>
      <c r="K199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92" s="118" t="s">
        <v>321</v>
      </c>
      <c r="M1992" s="118" t="s">
        <v>1122</v>
      </c>
      <c r="N1992" s="118" t="s">
        <v>4</v>
      </c>
      <c r="O1992" s="118"/>
    </row>
    <row r="1993" spans="2:15" x14ac:dyDescent="0.25">
      <c r="B1993" s="118" t="s">
        <v>73</v>
      </c>
      <c r="C1993" s="118" t="s">
        <v>891</v>
      </c>
      <c r="D1993" s="119">
        <v>44651</v>
      </c>
      <c r="E1993" s="118" t="s">
        <v>338</v>
      </c>
      <c r="F1993" s="123">
        <v>1995.933</v>
      </c>
      <c r="G1993" s="123">
        <v>610.37706422018346</v>
      </c>
      <c r="H1993" s="118" t="s">
        <v>339</v>
      </c>
      <c r="I1993" s="119"/>
      <c r="J1993" s="119">
        <f t="shared" si="31"/>
        <v>44592</v>
      </c>
      <c r="K199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93" s="118" t="s">
        <v>321</v>
      </c>
      <c r="M1993" s="118" t="s">
        <v>1122</v>
      </c>
      <c r="N1993" s="118" t="s">
        <v>4</v>
      </c>
      <c r="O1993" s="118"/>
    </row>
    <row r="1994" spans="2:15" x14ac:dyDescent="0.25">
      <c r="B1994" s="118" t="s">
        <v>73</v>
      </c>
      <c r="C1994" s="118" t="s">
        <v>495</v>
      </c>
      <c r="D1994" s="119">
        <v>44651</v>
      </c>
      <c r="E1994" s="118" t="s">
        <v>338</v>
      </c>
      <c r="F1994" s="123">
        <v>2316</v>
      </c>
      <c r="G1994" s="123">
        <v>708.25688073394497</v>
      </c>
      <c r="H1994" s="118" t="s">
        <v>339</v>
      </c>
      <c r="I1994" s="119"/>
      <c r="J1994" s="119">
        <f t="shared" si="31"/>
        <v>44592</v>
      </c>
      <c r="K199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94" s="118" t="s">
        <v>321</v>
      </c>
      <c r="M1994" s="118" t="s">
        <v>1122</v>
      </c>
      <c r="N1994" s="118" t="s">
        <v>4</v>
      </c>
      <c r="O1994" s="118"/>
    </row>
    <row r="1995" spans="2:15" x14ac:dyDescent="0.25">
      <c r="B1995" s="118" t="s">
        <v>73</v>
      </c>
      <c r="C1995" s="118" t="s">
        <v>946</v>
      </c>
      <c r="D1995" s="119">
        <v>44651</v>
      </c>
      <c r="E1995" s="118" t="s">
        <v>338</v>
      </c>
      <c r="F1995" s="123">
        <v>1304.1099999999999</v>
      </c>
      <c r="G1995" s="123">
        <v>398.81039755351679</v>
      </c>
      <c r="H1995" s="118" t="s">
        <v>339</v>
      </c>
      <c r="I1995" s="119"/>
      <c r="J1995" s="119">
        <f t="shared" si="31"/>
        <v>44592</v>
      </c>
      <c r="K199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95" s="118" t="s">
        <v>321</v>
      </c>
      <c r="M1995" s="118" t="s">
        <v>1122</v>
      </c>
      <c r="N1995" s="118" t="s">
        <v>4</v>
      </c>
      <c r="O1995" s="118"/>
    </row>
    <row r="1996" spans="2:15" x14ac:dyDescent="0.25">
      <c r="B1996" s="118" t="s">
        <v>73</v>
      </c>
      <c r="C1996" s="118" t="s">
        <v>933</v>
      </c>
      <c r="D1996" s="119">
        <v>44651</v>
      </c>
      <c r="E1996" s="118" t="s">
        <v>338</v>
      </c>
      <c r="F1996" s="123">
        <v>3000</v>
      </c>
      <c r="G1996" s="123">
        <v>917.43119266055044</v>
      </c>
      <c r="H1996" s="118" t="s">
        <v>339</v>
      </c>
      <c r="I1996" s="119"/>
      <c r="J1996" s="119">
        <f t="shared" ref="J1996:J2059" si="32">$J$1</f>
        <v>44592</v>
      </c>
      <c r="K199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96" s="118" t="s">
        <v>321</v>
      </c>
      <c r="M1996" s="118" t="s">
        <v>1122</v>
      </c>
      <c r="N1996" s="118" t="s">
        <v>4</v>
      </c>
      <c r="O1996" s="118"/>
    </row>
    <row r="1997" spans="2:15" x14ac:dyDescent="0.25">
      <c r="B1997" s="118" t="s">
        <v>73</v>
      </c>
      <c r="C1997" s="118" t="s">
        <v>945</v>
      </c>
      <c r="D1997" s="119">
        <v>44651</v>
      </c>
      <c r="E1997" s="118" t="s">
        <v>338</v>
      </c>
      <c r="F1997" s="123">
        <v>2350</v>
      </c>
      <c r="G1997" s="123">
        <v>718.65443425076455</v>
      </c>
      <c r="H1997" s="118" t="s">
        <v>339</v>
      </c>
      <c r="I1997" s="119"/>
      <c r="J1997" s="119">
        <f t="shared" si="32"/>
        <v>44592</v>
      </c>
      <c r="K199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97" s="118" t="s">
        <v>321</v>
      </c>
      <c r="M1997" s="118" t="s">
        <v>1122</v>
      </c>
      <c r="N1997" s="118" t="s">
        <v>4</v>
      </c>
      <c r="O1997" s="118"/>
    </row>
    <row r="1998" spans="2:15" x14ac:dyDescent="0.25">
      <c r="B1998" s="118" t="s">
        <v>73</v>
      </c>
      <c r="C1998" s="118" t="s">
        <v>787</v>
      </c>
      <c r="D1998" s="119">
        <v>44651</v>
      </c>
      <c r="E1998" s="118" t="s">
        <v>338</v>
      </c>
      <c r="F1998" s="123">
        <v>5704</v>
      </c>
      <c r="G1998" s="123">
        <v>1744.34250764526</v>
      </c>
      <c r="H1998" s="118" t="s">
        <v>339</v>
      </c>
      <c r="I1998" s="119"/>
      <c r="J1998" s="119">
        <f t="shared" si="32"/>
        <v>44592</v>
      </c>
      <c r="K199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98" s="118" t="s">
        <v>321</v>
      </c>
      <c r="M1998" s="118" t="s">
        <v>1122</v>
      </c>
      <c r="N1998" s="118" t="s">
        <v>4</v>
      </c>
      <c r="O1998" s="118"/>
    </row>
    <row r="1999" spans="2:15" x14ac:dyDescent="0.25">
      <c r="B1999" s="118" t="s">
        <v>73</v>
      </c>
      <c r="C1999" s="118" t="s">
        <v>808</v>
      </c>
      <c r="D1999" s="119">
        <v>44651</v>
      </c>
      <c r="E1999" s="118" t="s">
        <v>338</v>
      </c>
      <c r="F1999" s="123">
        <v>1500</v>
      </c>
      <c r="G1999" s="123">
        <v>458.71559633027522</v>
      </c>
      <c r="H1999" s="118" t="s">
        <v>339</v>
      </c>
      <c r="I1999" s="119"/>
      <c r="J1999" s="119">
        <f t="shared" si="32"/>
        <v>44592</v>
      </c>
      <c r="K199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1999" s="118" t="s">
        <v>321</v>
      </c>
      <c r="M1999" s="118" t="s">
        <v>1122</v>
      </c>
      <c r="N1999" s="118" t="s">
        <v>4</v>
      </c>
      <c r="O1999" s="118"/>
    </row>
    <row r="2000" spans="2:15" x14ac:dyDescent="0.25">
      <c r="B2000" s="118" t="s">
        <v>73</v>
      </c>
      <c r="C2000" s="118" t="s">
        <v>806</v>
      </c>
      <c r="D2000" s="119">
        <v>44651</v>
      </c>
      <c r="E2000" s="118" t="s">
        <v>338</v>
      </c>
      <c r="F2000" s="123">
        <v>2500</v>
      </c>
      <c r="G2000" s="123">
        <v>764.52599388379201</v>
      </c>
      <c r="H2000" s="118" t="s">
        <v>339</v>
      </c>
      <c r="I2000" s="119"/>
      <c r="J2000" s="119">
        <f t="shared" si="32"/>
        <v>44592</v>
      </c>
      <c r="K200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00" s="118" t="s">
        <v>321</v>
      </c>
      <c r="M2000" s="118" t="s">
        <v>1122</v>
      </c>
      <c r="N2000" s="118" t="s">
        <v>4</v>
      </c>
      <c r="O2000" s="118"/>
    </row>
    <row r="2001" spans="2:15" x14ac:dyDescent="0.25">
      <c r="B2001" s="118" t="s">
        <v>73</v>
      </c>
      <c r="C2001" s="118" t="s">
        <v>1105</v>
      </c>
      <c r="D2001" s="119">
        <v>44651</v>
      </c>
      <c r="E2001" s="118" t="s">
        <v>338</v>
      </c>
      <c r="F2001" s="123">
        <v>566.83500000000004</v>
      </c>
      <c r="G2001" s="123">
        <v>173.34403669724773</v>
      </c>
      <c r="H2001" s="118" t="s">
        <v>339</v>
      </c>
      <c r="I2001" s="119"/>
      <c r="J2001" s="119">
        <f t="shared" si="32"/>
        <v>44592</v>
      </c>
      <c r="K200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01" s="118" t="s">
        <v>321</v>
      </c>
      <c r="M2001" s="118" t="s">
        <v>1122</v>
      </c>
      <c r="N2001" s="118" t="s">
        <v>4</v>
      </c>
      <c r="O2001" s="118"/>
    </row>
    <row r="2002" spans="2:15" x14ac:dyDescent="0.25">
      <c r="B2002" s="118" t="s">
        <v>73</v>
      </c>
      <c r="C2002" s="118" t="s">
        <v>485</v>
      </c>
      <c r="D2002" s="119">
        <v>44651</v>
      </c>
      <c r="E2002" s="118" t="s">
        <v>338</v>
      </c>
      <c r="F2002" s="123">
        <v>2349.5300000000002</v>
      </c>
      <c r="G2002" s="123">
        <v>718.51070336391444</v>
      </c>
      <c r="H2002" s="118" t="s">
        <v>339</v>
      </c>
      <c r="I2002" s="119"/>
      <c r="J2002" s="119">
        <f t="shared" si="32"/>
        <v>44592</v>
      </c>
      <c r="K200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02" s="118" t="s">
        <v>321</v>
      </c>
      <c r="M2002" s="118" t="s">
        <v>1122</v>
      </c>
      <c r="N2002" s="118" t="s">
        <v>4</v>
      </c>
      <c r="O2002" s="118"/>
    </row>
    <row r="2003" spans="2:15" x14ac:dyDescent="0.25">
      <c r="B2003" s="118" t="s">
        <v>73</v>
      </c>
      <c r="C2003" s="118" t="s">
        <v>791</v>
      </c>
      <c r="D2003" s="119">
        <v>44651</v>
      </c>
      <c r="E2003" s="118" t="s">
        <v>338</v>
      </c>
      <c r="F2003" s="123">
        <v>433</v>
      </c>
      <c r="G2003" s="123">
        <v>132.41590214067278</v>
      </c>
      <c r="H2003" s="118" t="s">
        <v>339</v>
      </c>
      <c r="I2003" s="119"/>
      <c r="J2003" s="119">
        <f t="shared" si="32"/>
        <v>44592</v>
      </c>
      <c r="K200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03" s="118" t="s">
        <v>321</v>
      </c>
      <c r="M2003" s="118" t="s">
        <v>1122</v>
      </c>
      <c r="N2003" s="118" t="s">
        <v>4</v>
      </c>
      <c r="O2003" s="118"/>
    </row>
    <row r="2004" spans="2:15" x14ac:dyDescent="0.25">
      <c r="B2004" s="118" t="s">
        <v>73</v>
      </c>
      <c r="C2004" s="118" t="s">
        <v>784</v>
      </c>
      <c r="D2004" s="119">
        <v>44651</v>
      </c>
      <c r="E2004" s="118" t="s">
        <v>338</v>
      </c>
      <c r="F2004" s="123">
        <v>1031.3440000000001</v>
      </c>
      <c r="G2004" s="123">
        <v>315.39571865443429</v>
      </c>
      <c r="H2004" s="118" t="s">
        <v>339</v>
      </c>
      <c r="I2004" s="119"/>
      <c r="J2004" s="119">
        <f t="shared" si="32"/>
        <v>44592</v>
      </c>
      <c r="K200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04" s="118" t="s">
        <v>321</v>
      </c>
      <c r="M2004" s="118" t="s">
        <v>1122</v>
      </c>
      <c r="N2004" s="118" t="s">
        <v>4</v>
      </c>
      <c r="O2004" s="118"/>
    </row>
    <row r="2005" spans="2:15" x14ac:dyDescent="0.25">
      <c r="B2005" s="118" t="s">
        <v>73</v>
      </c>
      <c r="C2005" s="118" t="s">
        <v>792</v>
      </c>
      <c r="D2005" s="119">
        <v>44651</v>
      </c>
      <c r="E2005" s="118" t="s">
        <v>338</v>
      </c>
      <c r="F2005" s="123">
        <v>1070.8889999999999</v>
      </c>
      <c r="G2005" s="123">
        <v>327.48899082568806</v>
      </c>
      <c r="H2005" s="118" t="s">
        <v>339</v>
      </c>
      <c r="I2005" s="119"/>
      <c r="J2005" s="119">
        <f t="shared" si="32"/>
        <v>44592</v>
      </c>
      <c r="K200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05" s="118" t="s">
        <v>321</v>
      </c>
      <c r="M2005" s="118" t="s">
        <v>1122</v>
      </c>
      <c r="N2005" s="118" t="s">
        <v>4</v>
      </c>
      <c r="O2005" s="118"/>
    </row>
    <row r="2006" spans="2:15" x14ac:dyDescent="0.25">
      <c r="B2006" s="118" t="s">
        <v>73</v>
      </c>
      <c r="C2006" s="118" t="s">
        <v>1079</v>
      </c>
      <c r="D2006" s="119">
        <v>44651</v>
      </c>
      <c r="E2006" s="118" t="s">
        <v>338</v>
      </c>
      <c r="F2006" s="123">
        <v>22500</v>
      </c>
      <c r="G2006" s="123">
        <v>6880.7339449541287</v>
      </c>
      <c r="H2006" s="118" t="s">
        <v>339</v>
      </c>
      <c r="I2006" s="119"/>
      <c r="J2006" s="119">
        <f t="shared" si="32"/>
        <v>44592</v>
      </c>
      <c r="K200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06" s="118" t="s">
        <v>321</v>
      </c>
      <c r="M2006" s="118" t="s">
        <v>1122</v>
      </c>
      <c r="N2006" s="118" t="s">
        <v>4</v>
      </c>
      <c r="O2006" s="118"/>
    </row>
    <row r="2007" spans="2:15" x14ac:dyDescent="0.25">
      <c r="B2007" s="118" t="s">
        <v>73</v>
      </c>
      <c r="C2007" s="118" t="s">
        <v>731</v>
      </c>
      <c r="D2007" s="119">
        <v>44651</v>
      </c>
      <c r="E2007" s="118" t="s">
        <v>338</v>
      </c>
      <c r="F2007" s="123">
        <v>5153.9319999999998</v>
      </c>
      <c r="G2007" s="123">
        <v>1576.125993883792</v>
      </c>
      <c r="H2007" s="118" t="s">
        <v>339</v>
      </c>
      <c r="I2007" s="119"/>
      <c r="J2007" s="119">
        <f t="shared" si="32"/>
        <v>44592</v>
      </c>
      <c r="K200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07" s="118" t="s">
        <v>321</v>
      </c>
      <c r="M2007" s="118" t="s">
        <v>1122</v>
      </c>
      <c r="N2007" s="118" t="s">
        <v>4</v>
      </c>
      <c r="O2007" s="118"/>
    </row>
    <row r="2008" spans="2:15" x14ac:dyDescent="0.25">
      <c r="B2008" s="118" t="s">
        <v>73</v>
      </c>
      <c r="C2008" s="118" t="s">
        <v>753</v>
      </c>
      <c r="D2008" s="119">
        <v>44651</v>
      </c>
      <c r="E2008" s="118" t="s">
        <v>338</v>
      </c>
      <c r="F2008" s="123">
        <v>6223.9340000000002</v>
      </c>
      <c r="G2008" s="123">
        <v>1903.3437308868502</v>
      </c>
      <c r="H2008" s="118" t="s">
        <v>339</v>
      </c>
      <c r="I2008" s="119"/>
      <c r="J2008" s="119">
        <f t="shared" si="32"/>
        <v>44592</v>
      </c>
      <c r="K200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08" s="118" t="s">
        <v>321</v>
      </c>
      <c r="M2008" s="118" t="s">
        <v>1122</v>
      </c>
      <c r="N2008" s="118" t="s">
        <v>4</v>
      </c>
      <c r="O2008" s="118"/>
    </row>
    <row r="2009" spans="2:15" x14ac:dyDescent="0.25">
      <c r="B2009" s="118" t="s">
        <v>73</v>
      </c>
      <c r="C2009" s="118" t="s">
        <v>435</v>
      </c>
      <c r="D2009" s="119">
        <v>44651</v>
      </c>
      <c r="E2009" s="118" t="s">
        <v>338</v>
      </c>
      <c r="F2009" s="123">
        <v>4986.723</v>
      </c>
      <c r="G2009" s="123">
        <v>1524.9917431192659</v>
      </c>
      <c r="H2009" s="118" t="s">
        <v>339</v>
      </c>
      <c r="I2009" s="119"/>
      <c r="J2009" s="119">
        <f t="shared" si="32"/>
        <v>44592</v>
      </c>
      <c r="K200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09" s="118" t="s">
        <v>321</v>
      </c>
      <c r="M2009" s="118" t="s">
        <v>1122</v>
      </c>
      <c r="N2009" s="118" t="s">
        <v>4</v>
      </c>
      <c r="O2009" s="118"/>
    </row>
    <row r="2010" spans="2:15" x14ac:dyDescent="0.25">
      <c r="B2010" s="118" t="s">
        <v>73</v>
      </c>
      <c r="C2010" s="118" t="s">
        <v>772</v>
      </c>
      <c r="D2010" s="119">
        <v>44651</v>
      </c>
      <c r="E2010" s="118" t="s">
        <v>338</v>
      </c>
      <c r="F2010" s="123">
        <v>6991.6459999999997</v>
      </c>
      <c r="G2010" s="123">
        <v>2138.1180428134558</v>
      </c>
      <c r="H2010" s="118" t="s">
        <v>339</v>
      </c>
      <c r="I2010" s="119"/>
      <c r="J2010" s="119">
        <f t="shared" si="32"/>
        <v>44592</v>
      </c>
      <c r="K201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10" s="118" t="s">
        <v>321</v>
      </c>
      <c r="M2010" s="118" t="s">
        <v>1122</v>
      </c>
      <c r="N2010" s="118" t="s">
        <v>4</v>
      </c>
      <c r="O2010" s="118"/>
    </row>
    <row r="2011" spans="2:15" x14ac:dyDescent="0.25">
      <c r="B2011" s="118" t="s">
        <v>73</v>
      </c>
      <c r="C2011" s="118" t="s">
        <v>710</v>
      </c>
      <c r="D2011" s="119">
        <v>44651</v>
      </c>
      <c r="E2011" s="118" t="s">
        <v>338</v>
      </c>
      <c r="F2011" s="123">
        <v>6302.7889999999998</v>
      </c>
      <c r="G2011" s="123">
        <v>1927.4584097859326</v>
      </c>
      <c r="H2011" s="118" t="s">
        <v>339</v>
      </c>
      <c r="I2011" s="119"/>
      <c r="J2011" s="119">
        <f t="shared" si="32"/>
        <v>44592</v>
      </c>
      <c r="K201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11" s="118" t="s">
        <v>321</v>
      </c>
      <c r="M2011" s="118" t="s">
        <v>1122</v>
      </c>
      <c r="N2011" s="118" t="s">
        <v>4</v>
      </c>
      <c r="O2011" s="118"/>
    </row>
    <row r="2012" spans="2:15" x14ac:dyDescent="0.25">
      <c r="B2012" s="118" t="s">
        <v>73</v>
      </c>
      <c r="C2012" s="118" t="s">
        <v>751</v>
      </c>
      <c r="D2012" s="119">
        <v>44651</v>
      </c>
      <c r="E2012" s="118" t="s">
        <v>338</v>
      </c>
      <c r="F2012" s="123">
        <v>4683.866</v>
      </c>
      <c r="G2012" s="123">
        <v>1432.3749235474006</v>
      </c>
      <c r="H2012" s="118" t="s">
        <v>339</v>
      </c>
      <c r="I2012" s="119"/>
      <c r="J2012" s="119">
        <f t="shared" si="32"/>
        <v>44592</v>
      </c>
      <c r="K201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12" s="118" t="s">
        <v>321</v>
      </c>
      <c r="M2012" s="118" t="s">
        <v>1122</v>
      </c>
      <c r="N2012" s="118" t="s">
        <v>4</v>
      </c>
      <c r="O2012" s="118"/>
    </row>
    <row r="2013" spans="2:15" x14ac:dyDescent="0.25">
      <c r="B2013" s="118" t="s">
        <v>73</v>
      </c>
      <c r="C2013" s="118" t="s">
        <v>767</v>
      </c>
      <c r="D2013" s="119">
        <v>44651</v>
      </c>
      <c r="E2013" s="118" t="s">
        <v>338</v>
      </c>
      <c r="F2013" s="123">
        <v>3500</v>
      </c>
      <c r="G2013" s="123">
        <v>1070.336391437309</v>
      </c>
      <c r="H2013" s="118" t="s">
        <v>339</v>
      </c>
      <c r="I2013" s="119"/>
      <c r="J2013" s="119">
        <f t="shared" si="32"/>
        <v>44592</v>
      </c>
      <c r="K201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13" s="118" t="s">
        <v>321</v>
      </c>
      <c r="M2013" s="118" t="s">
        <v>1122</v>
      </c>
      <c r="N2013" s="118" t="s">
        <v>4</v>
      </c>
      <c r="O2013" s="118"/>
    </row>
    <row r="2014" spans="2:15" x14ac:dyDescent="0.25">
      <c r="B2014" s="118" t="s">
        <v>73</v>
      </c>
      <c r="C2014" s="118" t="s">
        <v>721</v>
      </c>
      <c r="D2014" s="119">
        <v>44651</v>
      </c>
      <c r="E2014" s="118" t="s">
        <v>338</v>
      </c>
      <c r="F2014" s="123">
        <v>876.423</v>
      </c>
      <c r="G2014" s="123">
        <v>268.01926605504588</v>
      </c>
      <c r="H2014" s="118" t="s">
        <v>339</v>
      </c>
      <c r="I2014" s="119"/>
      <c r="J2014" s="119">
        <f t="shared" si="32"/>
        <v>44592</v>
      </c>
      <c r="K201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14" s="118" t="s">
        <v>321</v>
      </c>
      <c r="M2014" s="118" t="s">
        <v>1122</v>
      </c>
      <c r="N2014" s="118" t="s">
        <v>4</v>
      </c>
      <c r="O2014" s="118"/>
    </row>
    <row r="2015" spans="2:15" x14ac:dyDescent="0.25">
      <c r="B2015" s="118" t="s">
        <v>73</v>
      </c>
      <c r="C2015" s="118" t="s">
        <v>749</v>
      </c>
      <c r="D2015" s="119">
        <v>44651</v>
      </c>
      <c r="E2015" s="118" t="s">
        <v>338</v>
      </c>
      <c r="F2015" s="123">
        <v>2981.2979999999998</v>
      </c>
      <c r="G2015" s="123">
        <v>911.71192660550446</v>
      </c>
      <c r="H2015" s="118" t="s">
        <v>339</v>
      </c>
      <c r="I2015" s="119"/>
      <c r="J2015" s="119">
        <f t="shared" si="32"/>
        <v>44592</v>
      </c>
      <c r="K201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15" s="118" t="s">
        <v>321</v>
      </c>
      <c r="M2015" s="118" t="s">
        <v>1122</v>
      </c>
      <c r="N2015" s="118" t="s">
        <v>4</v>
      </c>
      <c r="O2015" s="118"/>
    </row>
    <row r="2016" spans="2:15" x14ac:dyDescent="0.25">
      <c r="B2016" s="118" t="s">
        <v>73</v>
      </c>
      <c r="C2016" s="118" t="s">
        <v>761</v>
      </c>
      <c r="D2016" s="119">
        <v>44651</v>
      </c>
      <c r="E2016" s="118" t="s">
        <v>338</v>
      </c>
      <c r="F2016" s="123">
        <v>2256.3339999999998</v>
      </c>
      <c r="G2016" s="123">
        <v>690.01039755351678</v>
      </c>
      <c r="H2016" s="118" t="s">
        <v>339</v>
      </c>
      <c r="I2016" s="119"/>
      <c r="J2016" s="119">
        <f t="shared" si="32"/>
        <v>44592</v>
      </c>
      <c r="K201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16" s="118" t="s">
        <v>321</v>
      </c>
      <c r="M2016" s="118" t="s">
        <v>1122</v>
      </c>
      <c r="N2016" s="118" t="s">
        <v>4</v>
      </c>
      <c r="O2016" s="118"/>
    </row>
    <row r="2017" spans="2:15" x14ac:dyDescent="0.25">
      <c r="B2017" s="118" t="s">
        <v>73</v>
      </c>
      <c r="C2017" s="118" t="s">
        <v>756</v>
      </c>
      <c r="D2017" s="119">
        <v>44651</v>
      </c>
      <c r="E2017" s="118" t="s">
        <v>338</v>
      </c>
      <c r="F2017" s="123">
        <v>6752.5990000000002</v>
      </c>
      <c r="G2017" s="123">
        <v>2065.0149847094804</v>
      </c>
      <c r="H2017" s="118" t="s">
        <v>339</v>
      </c>
      <c r="I2017" s="119"/>
      <c r="J2017" s="119">
        <f t="shared" si="32"/>
        <v>44592</v>
      </c>
      <c r="K201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17" s="118" t="s">
        <v>321</v>
      </c>
      <c r="M2017" s="118" t="s">
        <v>1122</v>
      </c>
      <c r="N2017" s="118" t="s">
        <v>4</v>
      </c>
      <c r="O2017" s="118"/>
    </row>
    <row r="2018" spans="2:15" x14ac:dyDescent="0.25">
      <c r="B2018" s="118" t="s">
        <v>73</v>
      </c>
      <c r="C2018" s="118" t="s">
        <v>1090</v>
      </c>
      <c r="D2018" s="119">
        <v>44651</v>
      </c>
      <c r="E2018" s="118" t="s">
        <v>338</v>
      </c>
      <c r="F2018" s="123">
        <v>808.90800000000002</v>
      </c>
      <c r="G2018" s="123">
        <v>247.37247706422019</v>
      </c>
      <c r="H2018" s="118" t="s">
        <v>339</v>
      </c>
      <c r="I2018" s="119"/>
      <c r="J2018" s="119">
        <f t="shared" si="32"/>
        <v>44592</v>
      </c>
      <c r="K201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18" s="118" t="s">
        <v>321</v>
      </c>
      <c r="M2018" s="118" t="s">
        <v>1122</v>
      </c>
      <c r="N2018" s="118" t="s">
        <v>4</v>
      </c>
      <c r="O2018" s="118"/>
    </row>
    <row r="2019" spans="2:15" x14ac:dyDescent="0.25">
      <c r="B2019" s="118" t="s">
        <v>73</v>
      </c>
      <c r="C2019" s="118" t="s">
        <v>1068</v>
      </c>
      <c r="D2019" s="119">
        <v>44651</v>
      </c>
      <c r="E2019" s="118" t="s">
        <v>338</v>
      </c>
      <c r="F2019" s="123">
        <v>1000</v>
      </c>
      <c r="G2019" s="123">
        <v>305.81039755351679</v>
      </c>
      <c r="H2019" s="118" t="s">
        <v>339</v>
      </c>
      <c r="I2019" s="119"/>
      <c r="J2019" s="119">
        <f t="shared" si="32"/>
        <v>44592</v>
      </c>
      <c r="K201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19" s="118" t="s">
        <v>321</v>
      </c>
      <c r="M2019" s="118" t="s">
        <v>1122</v>
      </c>
      <c r="N2019" s="118" t="s">
        <v>4</v>
      </c>
      <c r="O2019" s="118"/>
    </row>
    <row r="2020" spans="2:15" x14ac:dyDescent="0.25">
      <c r="B2020" s="118" t="s">
        <v>73</v>
      </c>
      <c r="C2020" s="118" t="s">
        <v>644</v>
      </c>
      <c r="D2020" s="119">
        <v>44651</v>
      </c>
      <c r="E2020" s="118" t="s">
        <v>338</v>
      </c>
      <c r="F2020" s="123">
        <v>4688.259</v>
      </c>
      <c r="G2020" s="123">
        <v>1433.7183486238532</v>
      </c>
      <c r="H2020" s="118" t="s">
        <v>339</v>
      </c>
      <c r="I2020" s="119"/>
      <c r="J2020" s="119">
        <f t="shared" si="32"/>
        <v>44592</v>
      </c>
      <c r="K202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20" s="118" t="s">
        <v>321</v>
      </c>
      <c r="M2020" s="118" t="s">
        <v>1122</v>
      </c>
      <c r="N2020" s="118" t="s">
        <v>4</v>
      </c>
      <c r="O2020" s="118"/>
    </row>
    <row r="2021" spans="2:15" x14ac:dyDescent="0.25">
      <c r="B2021" s="118" t="s">
        <v>73</v>
      </c>
      <c r="C2021" s="118" t="s">
        <v>531</v>
      </c>
      <c r="D2021" s="119">
        <v>44651</v>
      </c>
      <c r="E2021" s="118" t="s">
        <v>338</v>
      </c>
      <c r="F2021" s="123">
        <v>1433.1690000000001</v>
      </c>
      <c r="G2021" s="123">
        <v>438.27798165137619</v>
      </c>
      <c r="H2021" s="118" t="s">
        <v>339</v>
      </c>
      <c r="I2021" s="119"/>
      <c r="J2021" s="119">
        <f t="shared" si="32"/>
        <v>44592</v>
      </c>
      <c r="K202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21" s="118" t="s">
        <v>321</v>
      </c>
      <c r="M2021" s="118" t="s">
        <v>1122</v>
      </c>
      <c r="N2021" s="118" t="s">
        <v>4</v>
      </c>
      <c r="O2021" s="118"/>
    </row>
    <row r="2022" spans="2:15" x14ac:dyDescent="0.25">
      <c r="B2022" s="118" t="s">
        <v>73</v>
      </c>
      <c r="C2022" s="118" t="s">
        <v>653</v>
      </c>
      <c r="D2022" s="119">
        <v>44651</v>
      </c>
      <c r="E2022" s="118" t="s">
        <v>338</v>
      </c>
      <c r="F2022" s="123">
        <v>4026.0439999999999</v>
      </c>
      <c r="G2022" s="123">
        <v>1231.206116207951</v>
      </c>
      <c r="H2022" s="118" t="s">
        <v>339</v>
      </c>
      <c r="I2022" s="119"/>
      <c r="J2022" s="119">
        <f t="shared" si="32"/>
        <v>44592</v>
      </c>
      <c r="K202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22" s="118" t="s">
        <v>321</v>
      </c>
      <c r="M2022" s="118" t="s">
        <v>1122</v>
      </c>
      <c r="N2022" s="118" t="s">
        <v>4</v>
      </c>
      <c r="O2022" s="118"/>
    </row>
    <row r="2023" spans="2:15" x14ac:dyDescent="0.25">
      <c r="B2023" s="118" t="s">
        <v>73</v>
      </c>
      <c r="C2023" s="118" t="s">
        <v>461</v>
      </c>
      <c r="D2023" s="119">
        <v>44651</v>
      </c>
      <c r="E2023" s="118" t="s">
        <v>338</v>
      </c>
      <c r="F2023" s="123">
        <v>925</v>
      </c>
      <c r="G2023" s="123">
        <v>282.87461773700306</v>
      </c>
      <c r="H2023" s="118" t="s">
        <v>339</v>
      </c>
      <c r="I2023" s="119"/>
      <c r="J2023" s="119">
        <f t="shared" si="32"/>
        <v>44592</v>
      </c>
      <c r="K202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23" s="118" t="s">
        <v>321</v>
      </c>
      <c r="M2023" s="118" t="s">
        <v>1122</v>
      </c>
      <c r="N2023" s="118" t="s">
        <v>4</v>
      </c>
      <c r="O2023" s="118"/>
    </row>
    <row r="2024" spans="2:15" x14ac:dyDescent="0.25">
      <c r="B2024" s="118" t="s">
        <v>73</v>
      </c>
      <c r="C2024" s="118" t="s">
        <v>519</v>
      </c>
      <c r="D2024" s="119">
        <v>44651</v>
      </c>
      <c r="E2024" s="118" t="s">
        <v>338</v>
      </c>
      <c r="F2024" s="123">
        <v>8823.0460000000003</v>
      </c>
      <c r="G2024" s="123">
        <v>2698.1792048929665</v>
      </c>
      <c r="H2024" s="118" t="s">
        <v>339</v>
      </c>
      <c r="I2024" s="119"/>
      <c r="J2024" s="119">
        <f t="shared" si="32"/>
        <v>44592</v>
      </c>
      <c r="K202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24" s="118" t="s">
        <v>321</v>
      </c>
      <c r="M2024" s="118" t="s">
        <v>1122</v>
      </c>
      <c r="N2024" s="118" t="s">
        <v>4</v>
      </c>
      <c r="O2024" s="118"/>
    </row>
    <row r="2025" spans="2:15" x14ac:dyDescent="0.25">
      <c r="B2025" s="118" t="s">
        <v>73</v>
      </c>
      <c r="C2025" s="118" t="s">
        <v>514</v>
      </c>
      <c r="D2025" s="119">
        <v>44651</v>
      </c>
      <c r="E2025" s="118" t="s">
        <v>338</v>
      </c>
      <c r="F2025" s="123">
        <v>1775.5</v>
      </c>
      <c r="G2025" s="123">
        <v>542.96636085626915</v>
      </c>
      <c r="H2025" s="118" t="s">
        <v>339</v>
      </c>
      <c r="I2025" s="119"/>
      <c r="J2025" s="119">
        <f t="shared" si="32"/>
        <v>44592</v>
      </c>
      <c r="K202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25" s="118" t="s">
        <v>321</v>
      </c>
      <c r="M2025" s="118" t="s">
        <v>1122</v>
      </c>
      <c r="N2025" s="118" t="s">
        <v>4</v>
      </c>
      <c r="O2025" s="118"/>
    </row>
    <row r="2026" spans="2:15" x14ac:dyDescent="0.25">
      <c r="B2026" s="118" t="s">
        <v>73</v>
      </c>
      <c r="C2026" s="118" t="s">
        <v>627</v>
      </c>
      <c r="D2026" s="119">
        <v>44651</v>
      </c>
      <c r="E2026" s="118" t="s">
        <v>338</v>
      </c>
      <c r="F2026" s="123">
        <v>6589.8729999999996</v>
      </c>
      <c r="G2026" s="123">
        <v>2015.2516819571865</v>
      </c>
      <c r="H2026" s="118" t="s">
        <v>339</v>
      </c>
      <c r="I2026" s="119"/>
      <c r="J2026" s="119">
        <f t="shared" si="32"/>
        <v>44592</v>
      </c>
      <c r="K202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26" s="118" t="s">
        <v>321</v>
      </c>
      <c r="M2026" s="118" t="s">
        <v>1122</v>
      </c>
      <c r="N2026" s="118" t="s">
        <v>4</v>
      </c>
      <c r="O2026" s="118"/>
    </row>
    <row r="2027" spans="2:15" x14ac:dyDescent="0.25">
      <c r="B2027" s="118" t="s">
        <v>73</v>
      </c>
      <c r="C2027" s="118" t="s">
        <v>345</v>
      </c>
      <c r="D2027" s="119">
        <v>44651</v>
      </c>
      <c r="E2027" s="118" t="s">
        <v>338</v>
      </c>
      <c r="F2027" s="123">
        <v>9315.7729999999992</v>
      </c>
      <c r="G2027" s="123">
        <v>2848.8602446483178</v>
      </c>
      <c r="H2027" s="118" t="s">
        <v>339</v>
      </c>
      <c r="I2027" s="119"/>
      <c r="J2027" s="119">
        <f t="shared" si="32"/>
        <v>44592</v>
      </c>
      <c r="K202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27" s="118" t="s">
        <v>321</v>
      </c>
      <c r="M2027" s="118" t="s">
        <v>1122</v>
      </c>
      <c r="N2027" s="118" t="s">
        <v>4</v>
      </c>
      <c r="O2027" s="118"/>
    </row>
    <row r="2028" spans="2:15" x14ac:dyDescent="0.25">
      <c r="B2028" s="118" t="s">
        <v>73</v>
      </c>
      <c r="C2028" s="118" t="s">
        <v>588</v>
      </c>
      <c r="D2028" s="119">
        <v>44651</v>
      </c>
      <c r="E2028" s="118" t="s">
        <v>338</v>
      </c>
      <c r="F2028" s="123">
        <v>1236.162</v>
      </c>
      <c r="G2028" s="123">
        <v>378.03119266055046</v>
      </c>
      <c r="H2028" s="118" t="s">
        <v>339</v>
      </c>
      <c r="I2028" s="119"/>
      <c r="J2028" s="119">
        <f t="shared" si="32"/>
        <v>44592</v>
      </c>
      <c r="K202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28" s="118" t="s">
        <v>321</v>
      </c>
      <c r="M2028" s="118" t="s">
        <v>1122</v>
      </c>
      <c r="N2028" s="118" t="s">
        <v>4</v>
      </c>
      <c r="O2028" s="118"/>
    </row>
    <row r="2029" spans="2:15" x14ac:dyDescent="0.25">
      <c r="B2029" s="118" t="s">
        <v>73</v>
      </c>
      <c r="C2029" s="118" t="s">
        <v>1116</v>
      </c>
      <c r="D2029" s="119">
        <v>44651</v>
      </c>
      <c r="E2029" s="118" t="s">
        <v>338</v>
      </c>
      <c r="F2029" s="123">
        <v>993.32</v>
      </c>
      <c r="G2029" s="123">
        <v>303.76758409785936</v>
      </c>
      <c r="H2029" s="118" t="s">
        <v>339</v>
      </c>
      <c r="I2029" s="119"/>
      <c r="J2029" s="119">
        <f t="shared" si="32"/>
        <v>44592</v>
      </c>
      <c r="K202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29" s="118" t="s">
        <v>321</v>
      </c>
      <c r="M2029" s="118" t="s">
        <v>1122</v>
      </c>
      <c r="N2029" s="118" t="s">
        <v>4</v>
      </c>
      <c r="O2029" s="118"/>
    </row>
    <row r="2030" spans="2:15" x14ac:dyDescent="0.25">
      <c r="B2030" s="118" t="s">
        <v>73</v>
      </c>
      <c r="C2030" s="118" t="s">
        <v>678</v>
      </c>
      <c r="D2030" s="119">
        <v>44651</v>
      </c>
      <c r="E2030" s="118" t="s">
        <v>338</v>
      </c>
      <c r="F2030" s="123">
        <v>1348.1559999999999</v>
      </c>
      <c r="G2030" s="123">
        <v>412.28012232415898</v>
      </c>
      <c r="H2030" s="118" t="s">
        <v>339</v>
      </c>
      <c r="I2030" s="119"/>
      <c r="J2030" s="119">
        <f t="shared" si="32"/>
        <v>44592</v>
      </c>
      <c r="K203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30" s="118" t="s">
        <v>321</v>
      </c>
      <c r="M2030" s="118" t="s">
        <v>1122</v>
      </c>
      <c r="N2030" s="118" t="s">
        <v>4</v>
      </c>
      <c r="O2030" s="118"/>
    </row>
    <row r="2031" spans="2:15" x14ac:dyDescent="0.25">
      <c r="B2031" s="118" t="s">
        <v>73</v>
      </c>
      <c r="C2031" s="118" t="s">
        <v>1100</v>
      </c>
      <c r="D2031" s="119">
        <v>44651</v>
      </c>
      <c r="E2031" s="118" t="s">
        <v>338</v>
      </c>
      <c r="F2031" s="123">
        <v>772.16600000000005</v>
      </c>
      <c r="G2031" s="123">
        <v>236.13639143730887</v>
      </c>
      <c r="H2031" s="118" t="s">
        <v>339</v>
      </c>
      <c r="I2031" s="119"/>
      <c r="J2031" s="119">
        <f t="shared" si="32"/>
        <v>44592</v>
      </c>
      <c r="K203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31" s="118" t="s">
        <v>321</v>
      </c>
      <c r="M2031" s="118" t="s">
        <v>1122</v>
      </c>
      <c r="N2031" s="118" t="s">
        <v>4</v>
      </c>
      <c r="O2031" s="118"/>
    </row>
    <row r="2032" spans="2:15" x14ac:dyDescent="0.25">
      <c r="B2032" s="118" t="s">
        <v>73</v>
      </c>
      <c r="C2032" s="118" t="s">
        <v>1117</v>
      </c>
      <c r="D2032" s="119">
        <v>44651</v>
      </c>
      <c r="E2032" s="118" t="s">
        <v>338</v>
      </c>
      <c r="F2032" s="123">
        <v>3785.7350000000001</v>
      </c>
      <c r="G2032" s="123">
        <v>1157.717125382263</v>
      </c>
      <c r="H2032" s="118" t="s">
        <v>339</v>
      </c>
      <c r="I2032" s="119"/>
      <c r="J2032" s="119">
        <f t="shared" si="32"/>
        <v>44592</v>
      </c>
      <c r="K203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32" s="118" t="s">
        <v>321</v>
      </c>
      <c r="M2032" s="118" t="s">
        <v>1122</v>
      </c>
      <c r="N2032" s="118" t="s">
        <v>4</v>
      </c>
      <c r="O2032" s="118"/>
    </row>
    <row r="2033" spans="2:15" x14ac:dyDescent="0.25">
      <c r="B2033" s="118" t="s">
        <v>73</v>
      </c>
      <c r="C2033" s="118" t="s">
        <v>1026</v>
      </c>
      <c r="D2033" s="119">
        <v>44651</v>
      </c>
      <c r="E2033" s="118" t="s">
        <v>338</v>
      </c>
      <c r="F2033" s="123">
        <v>71272.078999999998</v>
      </c>
      <c r="G2033" s="123">
        <v>21795.742813455658</v>
      </c>
      <c r="H2033" s="118" t="s">
        <v>339</v>
      </c>
      <c r="I2033" s="119"/>
      <c r="J2033" s="119">
        <f t="shared" si="32"/>
        <v>44592</v>
      </c>
      <c r="K203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33" s="118" t="s">
        <v>321</v>
      </c>
      <c r="M2033" s="118" t="s">
        <v>1122</v>
      </c>
      <c r="N2033" s="118" t="s">
        <v>4</v>
      </c>
      <c r="O2033" s="118"/>
    </row>
    <row r="2034" spans="2:15" x14ac:dyDescent="0.25">
      <c r="B2034" s="118" t="s">
        <v>73</v>
      </c>
      <c r="C2034" s="118" t="s">
        <v>1049</v>
      </c>
      <c r="D2034" s="119">
        <v>44651</v>
      </c>
      <c r="E2034" s="118" t="s">
        <v>338</v>
      </c>
      <c r="F2034" s="123">
        <v>1995.931</v>
      </c>
      <c r="G2034" s="123">
        <v>610.37645259938836</v>
      </c>
      <c r="H2034" s="118" t="s">
        <v>339</v>
      </c>
      <c r="I2034" s="119"/>
      <c r="J2034" s="119">
        <f t="shared" si="32"/>
        <v>44592</v>
      </c>
      <c r="K203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34" s="118" t="s">
        <v>321</v>
      </c>
      <c r="M2034" s="118" t="s">
        <v>1122</v>
      </c>
      <c r="N2034" s="118" t="s">
        <v>4</v>
      </c>
      <c r="O2034" s="118"/>
    </row>
    <row r="2035" spans="2:15" x14ac:dyDescent="0.25">
      <c r="B2035" s="118" t="s">
        <v>73</v>
      </c>
      <c r="C2035" s="118" t="s">
        <v>1060</v>
      </c>
      <c r="D2035" s="119">
        <v>44651</v>
      </c>
      <c r="E2035" s="118" t="s">
        <v>338</v>
      </c>
      <c r="F2035" s="123">
        <v>1200</v>
      </c>
      <c r="G2035" s="123">
        <v>366.97247706422019</v>
      </c>
      <c r="H2035" s="118" t="s">
        <v>339</v>
      </c>
      <c r="I2035" s="119"/>
      <c r="J2035" s="119">
        <f t="shared" si="32"/>
        <v>44592</v>
      </c>
      <c r="K203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35" s="118" t="s">
        <v>321</v>
      </c>
      <c r="M2035" s="118" t="s">
        <v>1122</v>
      </c>
      <c r="N2035" s="118" t="s">
        <v>4</v>
      </c>
      <c r="O2035" s="118"/>
    </row>
    <row r="2036" spans="2:15" x14ac:dyDescent="0.25">
      <c r="B2036" s="118" t="s">
        <v>73</v>
      </c>
      <c r="C2036" s="118" t="s">
        <v>604</v>
      </c>
      <c r="D2036" s="119">
        <v>44651</v>
      </c>
      <c r="E2036" s="118" t="s">
        <v>338</v>
      </c>
      <c r="F2036" s="123">
        <v>1200</v>
      </c>
      <c r="G2036" s="123">
        <v>366.97247706422019</v>
      </c>
      <c r="H2036" s="118" t="s">
        <v>339</v>
      </c>
      <c r="I2036" s="119"/>
      <c r="J2036" s="119">
        <f t="shared" si="32"/>
        <v>44592</v>
      </c>
      <c r="K203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36" s="118" t="s">
        <v>321</v>
      </c>
      <c r="M2036" s="118" t="s">
        <v>1122</v>
      </c>
      <c r="N2036" s="118" t="s">
        <v>4</v>
      </c>
      <c r="O2036" s="118"/>
    </row>
    <row r="2037" spans="2:15" x14ac:dyDescent="0.25">
      <c r="B2037" s="118" t="s">
        <v>73</v>
      </c>
      <c r="C2037" s="118" t="s">
        <v>571</v>
      </c>
      <c r="D2037" s="119">
        <v>44651</v>
      </c>
      <c r="E2037" s="118" t="s">
        <v>338</v>
      </c>
      <c r="F2037" s="123">
        <v>780.572</v>
      </c>
      <c r="G2037" s="123">
        <v>238.70703363914373</v>
      </c>
      <c r="H2037" s="118" t="s">
        <v>339</v>
      </c>
      <c r="I2037" s="119"/>
      <c r="J2037" s="119">
        <f t="shared" si="32"/>
        <v>44592</v>
      </c>
      <c r="K203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37" s="118" t="s">
        <v>321</v>
      </c>
      <c r="M2037" s="118" t="s">
        <v>1122</v>
      </c>
      <c r="N2037" s="118" t="s">
        <v>4</v>
      </c>
      <c r="O2037" s="118"/>
    </row>
    <row r="2038" spans="2:15" x14ac:dyDescent="0.25">
      <c r="B2038" s="118" t="s">
        <v>73</v>
      </c>
      <c r="C2038" s="118" t="s">
        <v>1118</v>
      </c>
      <c r="D2038" s="119">
        <v>44651</v>
      </c>
      <c r="E2038" s="118" t="s">
        <v>338</v>
      </c>
      <c r="F2038" s="123">
        <v>1653.963</v>
      </c>
      <c r="G2038" s="123">
        <v>505.79908256880731</v>
      </c>
      <c r="H2038" s="118" t="s">
        <v>339</v>
      </c>
      <c r="I2038" s="119"/>
      <c r="J2038" s="119">
        <f t="shared" si="32"/>
        <v>44592</v>
      </c>
      <c r="K203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38" s="118" t="s">
        <v>321</v>
      </c>
      <c r="M2038" s="118" t="s">
        <v>1122</v>
      </c>
      <c r="N2038" s="118" t="s">
        <v>4</v>
      </c>
      <c r="O2038" s="118"/>
    </row>
    <row r="2039" spans="2:15" x14ac:dyDescent="0.25">
      <c r="B2039" s="118" t="s">
        <v>73</v>
      </c>
      <c r="C2039" s="118" t="s">
        <v>416</v>
      </c>
      <c r="D2039" s="119">
        <v>44651</v>
      </c>
      <c r="E2039" s="118" t="s">
        <v>338</v>
      </c>
      <c r="F2039" s="123">
        <v>2372.0819999999999</v>
      </c>
      <c r="G2039" s="123">
        <v>725.40733944954127</v>
      </c>
      <c r="H2039" s="118" t="s">
        <v>339</v>
      </c>
      <c r="I2039" s="119"/>
      <c r="J2039" s="119">
        <f t="shared" si="32"/>
        <v>44592</v>
      </c>
      <c r="K203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39" s="118" t="s">
        <v>321</v>
      </c>
      <c r="M2039" s="118" t="s">
        <v>1122</v>
      </c>
      <c r="N2039" s="118" t="s">
        <v>4</v>
      </c>
      <c r="O2039" s="118"/>
    </row>
    <row r="2040" spans="2:15" x14ac:dyDescent="0.25">
      <c r="B2040" s="118" t="s">
        <v>73</v>
      </c>
      <c r="C2040" s="118" t="s">
        <v>1068</v>
      </c>
      <c r="D2040" s="119">
        <v>44651</v>
      </c>
      <c r="E2040" s="118" t="s">
        <v>338</v>
      </c>
      <c r="F2040" s="123">
        <v>1000</v>
      </c>
      <c r="G2040" s="123">
        <v>305.81039755351679</v>
      </c>
      <c r="H2040" s="118" t="s">
        <v>339</v>
      </c>
      <c r="I2040" s="119"/>
      <c r="J2040" s="119">
        <f t="shared" si="32"/>
        <v>44592</v>
      </c>
      <c r="K204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40" s="118" t="s">
        <v>321</v>
      </c>
      <c r="M2040" s="118" t="s">
        <v>1122</v>
      </c>
      <c r="N2040" s="118" t="s">
        <v>4</v>
      </c>
      <c r="O2040" s="118"/>
    </row>
    <row r="2041" spans="2:15" x14ac:dyDescent="0.25">
      <c r="B2041" s="118" t="s">
        <v>73</v>
      </c>
      <c r="C2041" s="118" t="s">
        <v>1089</v>
      </c>
      <c r="D2041" s="119">
        <v>44651</v>
      </c>
      <c r="E2041" s="118" t="s">
        <v>338</v>
      </c>
      <c r="F2041" s="123">
        <v>2231.48</v>
      </c>
      <c r="G2041" s="123">
        <v>682.40978593272166</v>
      </c>
      <c r="H2041" s="118" t="s">
        <v>339</v>
      </c>
      <c r="I2041" s="119"/>
      <c r="J2041" s="119">
        <f t="shared" si="32"/>
        <v>44592</v>
      </c>
      <c r="K204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41" s="118" t="s">
        <v>321</v>
      </c>
      <c r="M2041" s="118" t="s">
        <v>1122</v>
      </c>
      <c r="N2041" s="118" t="s">
        <v>4</v>
      </c>
      <c r="O2041" s="118"/>
    </row>
    <row r="2042" spans="2:15" x14ac:dyDescent="0.25">
      <c r="B2042" s="118" t="s">
        <v>73</v>
      </c>
      <c r="C2042" s="118" t="s">
        <v>522</v>
      </c>
      <c r="D2042" s="119">
        <v>44651</v>
      </c>
      <c r="E2042" s="118" t="s">
        <v>338</v>
      </c>
      <c r="F2042" s="123">
        <v>902.16800000000001</v>
      </c>
      <c r="G2042" s="123">
        <v>275.89235474006114</v>
      </c>
      <c r="H2042" s="118" t="s">
        <v>339</v>
      </c>
      <c r="I2042" s="119"/>
      <c r="J2042" s="119">
        <f t="shared" si="32"/>
        <v>44592</v>
      </c>
      <c r="K204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42" s="118" t="s">
        <v>321</v>
      </c>
      <c r="M2042" s="118" t="s">
        <v>1122</v>
      </c>
      <c r="N2042" s="118" t="s">
        <v>4</v>
      </c>
      <c r="O2042" s="118"/>
    </row>
    <row r="2043" spans="2:15" x14ac:dyDescent="0.25">
      <c r="B2043" s="118" t="s">
        <v>73</v>
      </c>
      <c r="C2043" s="118" t="s">
        <v>1074</v>
      </c>
      <c r="D2043" s="119">
        <v>44651</v>
      </c>
      <c r="E2043" s="118" t="s">
        <v>338</v>
      </c>
      <c r="F2043" s="123">
        <v>296</v>
      </c>
      <c r="G2043" s="123">
        <v>90.519877675840974</v>
      </c>
      <c r="H2043" s="118" t="s">
        <v>339</v>
      </c>
      <c r="I2043" s="119"/>
      <c r="J2043" s="119">
        <f t="shared" si="32"/>
        <v>44592</v>
      </c>
      <c r="K204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43" s="118" t="s">
        <v>321</v>
      </c>
      <c r="M2043" s="118" t="s">
        <v>1122</v>
      </c>
      <c r="N2043" s="118" t="s">
        <v>4</v>
      </c>
      <c r="O2043" s="118"/>
    </row>
    <row r="2044" spans="2:15" x14ac:dyDescent="0.25">
      <c r="B2044" s="118" t="s">
        <v>73</v>
      </c>
      <c r="C2044" s="118" t="s">
        <v>609</v>
      </c>
      <c r="D2044" s="119">
        <v>44651</v>
      </c>
      <c r="E2044" s="118" t="s">
        <v>338</v>
      </c>
      <c r="F2044" s="123">
        <v>543.99</v>
      </c>
      <c r="G2044" s="123">
        <v>166.35779816513761</v>
      </c>
      <c r="H2044" s="118" t="s">
        <v>339</v>
      </c>
      <c r="I2044" s="119"/>
      <c r="J2044" s="119">
        <f t="shared" si="32"/>
        <v>44592</v>
      </c>
      <c r="K204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44" s="118" t="s">
        <v>321</v>
      </c>
      <c r="M2044" s="118" t="s">
        <v>1122</v>
      </c>
      <c r="N2044" s="118" t="s">
        <v>4</v>
      </c>
      <c r="O2044" s="118"/>
    </row>
    <row r="2045" spans="2:15" x14ac:dyDescent="0.25">
      <c r="B2045" s="118" t="s">
        <v>73</v>
      </c>
      <c r="C2045" s="118" t="s">
        <v>582</v>
      </c>
      <c r="D2045" s="119">
        <v>44651</v>
      </c>
      <c r="E2045" s="118" t="s">
        <v>338</v>
      </c>
      <c r="F2045" s="123">
        <v>2752.8249999999998</v>
      </c>
      <c r="G2045" s="123">
        <v>841.84250764525984</v>
      </c>
      <c r="H2045" s="118" t="s">
        <v>339</v>
      </c>
      <c r="I2045" s="119"/>
      <c r="J2045" s="119">
        <f t="shared" si="32"/>
        <v>44592</v>
      </c>
      <c r="K204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45" s="118" t="s">
        <v>321</v>
      </c>
      <c r="M2045" s="118" t="s">
        <v>1122</v>
      </c>
      <c r="N2045" s="118" t="s">
        <v>4</v>
      </c>
      <c r="O2045" s="118"/>
    </row>
    <row r="2046" spans="2:15" x14ac:dyDescent="0.25">
      <c r="B2046" s="118" t="s">
        <v>73</v>
      </c>
      <c r="C2046" s="118" t="s">
        <v>536</v>
      </c>
      <c r="D2046" s="119">
        <v>44651</v>
      </c>
      <c r="E2046" s="118" t="s">
        <v>338</v>
      </c>
      <c r="F2046" s="123">
        <v>835.46600000000001</v>
      </c>
      <c r="G2046" s="123">
        <v>255.49418960244648</v>
      </c>
      <c r="H2046" s="118" t="s">
        <v>339</v>
      </c>
      <c r="I2046" s="119"/>
      <c r="J2046" s="119">
        <f t="shared" si="32"/>
        <v>44592</v>
      </c>
      <c r="K204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46" s="118" t="s">
        <v>321</v>
      </c>
      <c r="M2046" s="118" t="s">
        <v>1122</v>
      </c>
      <c r="N2046" s="118" t="s">
        <v>4</v>
      </c>
      <c r="O2046" s="118"/>
    </row>
    <row r="2047" spans="2:15" x14ac:dyDescent="0.25">
      <c r="B2047" s="118" t="s">
        <v>73</v>
      </c>
      <c r="C2047" s="118" t="s">
        <v>1014</v>
      </c>
      <c r="D2047" s="119">
        <v>44651</v>
      </c>
      <c r="E2047" s="118" t="s">
        <v>338</v>
      </c>
      <c r="F2047" s="123">
        <v>1500</v>
      </c>
      <c r="G2047" s="123">
        <v>458.71559633027522</v>
      </c>
      <c r="H2047" s="118" t="s">
        <v>339</v>
      </c>
      <c r="I2047" s="119"/>
      <c r="J2047" s="119">
        <f t="shared" si="32"/>
        <v>44592</v>
      </c>
      <c r="K204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47" s="118" t="s">
        <v>321</v>
      </c>
      <c r="M2047" s="118" t="s">
        <v>1122</v>
      </c>
      <c r="N2047" s="118" t="s">
        <v>4</v>
      </c>
      <c r="O2047" s="118"/>
    </row>
    <row r="2048" spans="2:15" x14ac:dyDescent="0.25">
      <c r="B2048" s="118" t="s">
        <v>73</v>
      </c>
      <c r="C2048" s="118" t="s">
        <v>579</v>
      </c>
      <c r="D2048" s="119">
        <v>44651</v>
      </c>
      <c r="E2048" s="118" t="s">
        <v>338</v>
      </c>
      <c r="F2048" s="123">
        <v>1527.9059999999999</v>
      </c>
      <c r="G2048" s="123">
        <v>467.24954128440368</v>
      </c>
      <c r="H2048" s="118" t="s">
        <v>339</v>
      </c>
      <c r="I2048" s="119"/>
      <c r="J2048" s="119">
        <f t="shared" si="32"/>
        <v>44592</v>
      </c>
      <c r="K204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48" s="118" t="s">
        <v>321</v>
      </c>
      <c r="M2048" s="118" t="s">
        <v>1122</v>
      </c>
      <c r="N2048" s="118" t="s">
        <v>4</v>
      </c>
      <c r="O2048" s="118"/>
    </row>
    <row r="2049" spans="2:15" x14ac:dyDescent="0.25">
      <c r="B2049" s="118" t="s">
        <v>73</v>
      </c>
      <c r="C2049" s="118" t="s">
        <v>676</v>
      </c>
      <c r="D2049" s="119">
        <v>44651</v>
      </c>
      <c r="E2049" s="118" t="s">
        <v>338</v>
      </c>
      <c r="F2049" s="123">
        <v>647.81100000000004</v>
      </c>
      <c r="G2049" s="123">
        <v>198.10733944954129</v>
      </c>
      <c r="H2049" s="118" t="s">
        <v>339</v>
      </c>
      <c r="I2049" s="119"/>
      <c r="J2049" s="119">
        <f t="shared" si="32"/>
        <v>44592</v>
      </c>
      <c r="K204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49" s="118" t="s">
        <v>321</v>
      </c>
      <c r="M2049" s="118" t="s">
        <v>1122</v>
      </c>
      <c r="N2049" s="118" t="s">
        <v>4</v>
      </c>
      <c r="O2049" s="118"/>
    </row>
    <row r="2050" spans="2:15" x14ac:dyDescent="0.25">
      <c r="B2050" s="118" t="s">
        <v>73</v>
      </c>
      <c r="C2050" s="118" t="s">
        <v>1119</v>
      </c>
      <c r="D2050" s="119">
        <v>44620</v>
      </c>
      <c r="E2050" s="118" t="s">
        <v>38</v>
      </c>
      <c r="F2050" s="123">
        <v>327000</v>
      </c>
      <c r="G2050" s="123">
        <v>100000</v>
      </c>
      <c r="H2050" s="118" t="s">
        <v>1120</v>
      </c>
      <c r="I2050" s="119"/>
      <c r="J2050" s="119">
        <f t="shared" si="32"/>
        <v>44592</v>
      </c>
      <c r="K205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2050" s="118" t="s">
        <v>321</v>
      </c>
      <c r="M2050" s="118" t="s">
        <v>1122</v>
      </c>
      <c r="N2050" s="118" t="s">
        <v>4</v>
      </c>
      <c r="O2050" s="118"/>
    </row>
    <row r="2051" spans="2:15" x14ac:dyDescent="0.25">
      <c r="B2051" s="118" t="s">
        <v>73</v>
      </c>
      <c r="C2051" s="118" t="s">
        <v>1119</v>
      </c>
      <c r="D2051" s="119">
        <v>44651</v>
      </c>
      <c r="E2051" s="118" t="s">
        <v>38</v>
      </c>
      <c r="F2051" s="123">
        <v>327000</v>
      </c>
      <c r="G2051" s="123">
        <v>100000</v>
      </c>
      <c r="H2051" s="118" t="s">
        <v>1120</v>
      </c>
      <c r="I2051" s="119"/>
      <c r="J2051" s="119">
        <f t="shared" si="32"/>
        <v>44592</v>
      </c>
      <c r="K205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51" s="118" t="s">
        <v>321</v>
      </c>
      <c r="M2051" s="118" t="s">
        <v>1122</v>
      </c>
      <c r="N2051" s="118" t="s">
        <v>4</v>
      </c>
      <c r="O2051" s="118"/>
    </row>
    <row r="2052" spans="2:15" x14ac:dyDescent="0.25">
      <c r="B2052" s="118" t="s">
        <v>73</v>
      </c>
      <c r="C2052" s="118" t="s">
        <v>1121</v>
      </c>
      <c r="D2052" s="119">
        <v>44620</v>
      </c>
      <c r="E2052" s="118" t="s">
        <v>38</v>
      </c>
      <c r="F2052" s="123">
        <v>17429.099999999999</v>
      </c>
      <c r="G2052" s="123">
        <v>5330</v>
      </c>
      <c r="H2052" s="118" t="s">
        <v>1120</v>
      </c>
      <c r="I2052" s="119"/>
      <c r="J2052" s="119">
        <f t="shared" si="32"/>
        <v>44592</v>
      </c>
      <c r="K205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2052" s="118" t="s">
        <v>27</v>
      </c>
      <c r="M2052" s="118" t="s">
        <v>1122</v>
      </c>
      <c r="N2052" s="118" t="s">
        <v>4</v>
      </c>
      <c r="O2052" s="118"/>
    </row>
    <row r="2053" spans="2:15" x14ac:dyDescent="0.25">
      <c r="B2053" s="118" t="s">
        <v>73</v>
      </c>
      <c r="C2053" s="118" t="s">
        <v>1121</v>
      </c>
      <c r="D2053" s="119">
        <v>44651</v>
      </c>
      <c r="E2053" s="118" t="s">
        <v>38</v>
      </c>
      <c r="F2053" s="123">
        <v>17429.099999999999</v>
      </c>
      <c r="G2053" s="123">
        <v>5330</v>
      </c>
      <c r="H2053" s="118" t="s">
        <v>1120</v>
      </c>
      <c r="I2053" s="119"/>
      <c r="J2053" s="119">
        <f t="shared" si="32"/>
        <v>44592</v>
      </c>
      <c r="K205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53" s="118" t="s">
        <v>27</v>
      </c>
      <c r="M2053" s="118" t="s">
        <v>1122</v>
      </c>
      <c r="N2053" s="118" t="s">
        <v>4</v>
      </c>
      <c r="O2053" s="118"/>
    </row>
    <row r="2054" spans="2:15" x14ac:dyDescent="0.25">
      <c r="B2054" s="118" t="s">
        <v>73</v>
      </c>
      <c r="C2054" s="118" t="s">
        <v>1121</v>
      </c>
      <c r="D2054" s="119">
        <v>44620</v>
      </c>
      <c r="E2054" s="118" t="s">
        <v>38</v>
      </c>
      <c r="F2054" s="123">
        <v>49050</v>
      </c>
      <c r="G2054" s="123">
        <v>15000</v>
      </c>
      <c r="H2054" s="118" t="s">
        <v>1120</v>
      </c>
      <c r="I2054" s="119"/>
      <c r="J2054" s="119">
        <f t="shared" si="32"/>
        <v>44592</v>
      </c>
      <c r="K205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L2054" s="118" t="s">
        <v>27</v>
      </c>
      <c r="M2054" s="118" t="s">
        <v>1122</v>
      </c>
      <c r="N2054" s="118" t="s">
        <v>4</v>
      </c>
      <c r="O2054" s="118"/>
    </row>
    <row r="2055" spans="2:15" x14ac:dyDescent="0.25">
      <c r="B2055" s="118" t="s">
        <v>73</v>
      </c>
      <c r="C2055" s="118" t="s">
        <v>1121</v>
      </c>
      <c r="D2055" s="119">
        <v>44651</v>
      </c>
      <c r="E2055" s="118" t="s">
        <v>38</v>
      </c>
      <c r="F2055" s="123">
        <v>49050</v>
      </c>
      <c r="G2055" s="123">
        <v>15000</v>
      </c>
      <c r="H2055" s="118" t="s">
        <v>1120</v>
      </c>
      <c r="I2055" s="119"/>
      <c r="J2055" s="119">
        <f t="shared" si="32"/>
        <v>44592</v>
      </c>
      <c r="K205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L2055" s="118" t="s">
        <v>27</v>
      </c>
      <c r="M2055" s="118" t="s">
        <v>1122</v>
      </c>
      <c r="N2055" s="118" t="s">
        <v>4</v>
      </c>
      <c r="O2055" s="118"/>
    </row>
    <row r="2056" spans="2:15" x14ac:dyDescent="0.25">
      <c r="B2056" s="118" t="s">
        <v>73</v>
      </c>
      <c r="C2056" s="118" t="s">
        <v>1120</v>
      </c>
      <c r="D2056" s="119">
        <v>44596</v>
      </c>
      <c r="E2056" s="118" t="s">
        <v>338</v>
      </c>
      <c r="F2056" s="123">
        <f>62400*0.8</f>
        <v>49920</v>
      </c>
      <c r="G2056" s="123">
        <f>+ICF[[#This Row],[Сума във Валута]]/3.27</f>
        <v>15266.055045871559</v>
      </c>
      <c r="H2056" s="118" t="s">
        <v>1168</v>
      </c>
      <c r="I2056" s="119"/>
      <c r="J2056" s="119">
        <f t="shared" si="32"/>
        <v>44592</v>
      </c>
      <c r="K205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2056" s="118" t="s">
        <v>27</v>
      </c>
      <c r="M2056" s="118" t="s">
        <v>27</v>
      </c>
      <c r="N2056" s="118" t="s">
        <v>11</v>
      </c>
      <c r="O2056" s="118"/>
    </row>
    <row r="2057" spans="2:15" x14ac:dyDescent="0.25">
      <c r="B2057" s="118" t="s">
        <v>73</v>
      </c>
      <c r="C2057" s="118" t="s">
        <v>1120</v>
      </c>
      <c r="D2057" s="119">
        <v>44596</v>
      </c>
      <c r="E2057" s="118" t="s">
        <v>338</v>
      </c>
      <c r="F2057" s="123">
        <f>20000*0.99</f>
        <v>19800</v>
      </c>
      <c r="G2057" s="123">
        <f>+ICF[[#This Row],[Сума във Валута]]/3.27</f>
        <v>6055.0458715596333</v>
      </c>
      <c r="H2057" s="118" t="s">
        <v>1191</v>
      </c>
      <c r="I2057" s="119"/>
      <c r="J2057" s="119">
        <f t="shared" si="32"/>
        <v>44592</v>
      </c>
      <c r="K205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2057" s="118" t="s">
        <v>27</v>
      </c>
      <c r="M2057" s="118" t="s">
        <v>27</v>
      </c>
      <c r="N2057" s="118" t="s">
        <v>4</v>
      </c>
      <c r="O2057" s="118"/>
    </row>
    <row r="2058" spans="2:15" x14ac:dyDescent="0.25">
      <c r="B2058" s="118" t="s">
        <v>73</v>
      </c>
      <c r="C2058" s="118" t="s">
        <v>1120</v>
      </c>
      <c r="D2058" s="119">
        <v>44607</v>
      </c>
      <c r="E2058" s="118" t="s">
        <v>338</v>
      </c>
      <c r="F2058" s="123">
        <v>820000</v>
      </c>
      <c r="G2058" s="123">
        <f>+ICF[[#This Row],[Сума във Валута]]/3.27</f>
        <v>250764.52599388378</v>
      </c>
      <c r="H2058" s="118" t="s">
        <v>1252</v>
      </c>
      <c r="I2058" s="119"/>
      <c r="J2058" s="119">
        <f t="shared" si="32"/>
        <v>44592</v>
      </c>
      <c r="K205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L2058" s="227" t="s">
        <v>27</v>
      </c>
      <c r="M2058" s="227" t="s">
        <v>1232</v>
      </c>
      <c r="N2058" s="226" t="s">
        <v>1253</v>
      </c>
      <c r="O2058" s="227" t="s">
        <v>1254</v>
      </c>
    </row>
    <row r="2059" spans="2:15" x14ac:dyDescent="0.25">
      <c r="B2059" s="118"/>
      <c r="C2059" s="118"/>
      <c r="D2059" s="119"/>
      <c r="E2059" s="118"/>
      <c r="F2059" s="123"/>
      <c r="G2059" s="123"/>
      <c r="H2059" s="118"/>
      <c r="I2059" s="119"/>
      <c r="J2059" s="119">
        <f t="shared" si="32"/>
        <v>44592</v>
      </c>
      <c r="K205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2059" s="118"/>
      <c r="M2059" s="118"/>
      <c r="N2059" s="118"/>
      <c r="O2059" s="118"/>
    </row>
    <row r="2060" spans="2:15" x14ac:dyDescent="0.25">
      <c r="B2060" s="118"/>
      <c r="C2060" s="118"/>
      <c r="D2060" s="119"/>
      <c r="E2060" s="118"/>
      <c r="F2060" s="123"/>
      <c r="G2060" s="123"/>
      <c r="H2060" s="118"/>
      <c r="I2060" s="119"/>
      <c r="J2060" s="119">
        <f t="shared" ref="J2060:J2063" si="33">$J$1</f>
        <v>44592</v>
      </c>
      <c r="K206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2060" s="118"/>
      <c r="M2060" s="118"/>
      <c r="N2060" s="118"/>
      <c r="O2060" s="118"/>
    </row>
    <row r="2061" spans="2:15" x14ac:dyDescent="0.25">
      <c r="B2061" s="118"/>
      <c r="C2061" s="118"/>
      <c r="D2061" s="119"/>
      <c r="E2061" s="118"/>
      <c r="F2061" s="123"/>
      <c r="G2061" s="123"/>
      <c r="H2061" s="118"/>
      <c r="I2061" s="119"/>
      <c r="J2061" s="119">
        <f t="shared" si="33"/>
        <v>44592</v>
      </c>
      <c r="K206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2061" s="118"/>
      <c r="M2061" s="118"/>
      <c r="N2061" s="118"/>
      <c r="O2061" s="118"/>
    </row>
    <row r="2062" spans="2:15" x14ac:dyDescent="0.25">
      <c r="B2062" s="118"/>
      <c r="C2062" s="118"/>
      <c r="D2062" s="119"/>
      <c r="E2062" s="118"/>
      <c r="F2062" s="123"/>
      <c r="G2062" s="123"/>
      <c r="H2062" s="118"/>
      <c r="I2062" s="119"/>
      <c r="J2062" s="119">
        <f t="shared" si="33"/>
        <v>44592</v>
      </c>
      <c r="K206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2062" s="118"/>
      <c r="M2062" s="118"/>
      <c r="N2062" s="118"/>
      <c r="O2062" s="118"/>
    </row>
    <row r="2063" spans="2:15" x14ac:dyDescent="0.25">
      <c r="B2063" s="118"/>
      <c r="C2063" s="118"/>
      <c r="D2063" s="119"/>
      <c r="E2063" s="118"/>
      <c r="F2063" s="123"/>
      <c r="G2063" s="123"/>
      <c r="H2063" s="118"/>
      <c r="I2063" s="119"/>
      <c r="J2063" s="119">
        <f t="shared" si="33"/>
        <v>44592</v>
      </c>
      <c r="K206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2063" s="118"/>
      <c r="M2063" s="118"/>
      <c r="N2063" s="118"/>
      <c r="O2063" s="118"/>
    </row>
    <row r="2064" spans="2:15" x14ac:dyDescent="0.25">
      <c r="B2064" s="118"/>
      <c r="C2064" s="118"/>
      <c r="D2064" s="119"/>
      <c r="E2064" s="118"/>
      <c r="F2064" s="123"/>
      <c r="G2064" s="123"/>
      <c r="H2064" s="118"/>
      <c r="I2064" s="119"/>
      <c r="J2064" s="119"/>
      <c r="K206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L2064" s="118"/>
      <c r="M2064" s="118"/>
      <c r="N2064" s="118"/>
      <c r="O2064" s="118"/>
    </row>
  </sheetData>
  <dataValidations count="2">
    <dataValidation type="list" allowBlank="1" showInputMessage="1" showErrorMessage="1" sqref="O3:O2064" xr:uid="{1C7EDF7F-E863-46BD-BFD7-EEB5593493B0}">
      <formula1>"RP,TP"</formula1>
    </dataValidation>
    <dataValidation type="list" allowBlank="1" showInputMessage="1" showErrorMessage="1" sqref="N3:N2064" xr:uid="{7EEF897E-D464-4EA6-87B6-C941168C906E}">
      <formula1>$Q$2:$Q$3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5457D-1507-46B5-86C9-08C2D54F97D1}">
  <sheetPr codeName="Sheet9">
    <tabColor rgb="FF002060"/>
  </sheetPr>
  <dimension ref="B2:V169"/>
  <sheetViews>
    <sheetView showGridLines="0" zoomScale="80" zoomScaleNormal="80" workbookViewId="0">
      <selection activeCell="C3" sqref="C3:L169"/>
    </sheetView>
  </sheetViews>
  <sheetFormatPr baseColWidth="10" defaultColWidth="9.140625" defaultRowHeight="15" x14ac:dyDescent="0.25"/>
  <cols>
    <col min="1" max="1" width="2.7109375" customWidth="1"/>
    <col min="2" max="2" width="40.140625" bestFit="1" customWidth="1"/>
    <col min="3" max="3" width="59.85546875" bestFit="1" customWidth="1"/>
    <col min="4" max="4" width="50.85546875" bestFit="1" customWidth="1"/>
    <col min="5" max="5" width="81.140625" bestFit="1" customWidth="1"/>
    <col min="6" max="6" width="10.85546875" bestFit="1" customWidth="1"/>
    <col min="7" max="7" width="18.140625" bestFit="1" customWidth="1"/>
    <col min="8" max="8" width="10.5703125" bestFit="1" customWidth="1"/>
    <col min="9" max="9" width="25.5703125" bestFit="1" customWidth="1"/>
    <col min="10" max="10" width="20" bestFit="1" customWidth="1"/>
    <col min="11" max="11" width="20.5703125" bestFit="1" customWidth="1"/>
    <col min="12" max="13" width="10.85546875" bestFit="1" customWidth="1"/>
    <col min="14" max="14" width="11.28515625" bestFit="1" customWidth="1"/>
    <col min="15" max="15" width="9.42578125" bestFit="1" customWidth="1"/>
    <col min="16" max="16" width="31.42578125" bestFit="1" customWidth="1"/>
    <col min="17" max="17" width="28.140625" bestFit="1" customWidth="1"/>
    <col min="18" max="18" width="40.7109375" bestFit="1" customWidth="1"/>
    <col min="19" max="19" width="14.28515625" bestFit="1" customWidth="1"/>
    <col min="20" max="20" width="10.5703125" bestFit="1" customWidth="1"/>
    <col min="21" max="21" width="18.140625" bestFit="1" customWidth="1"/>
    <col min="22" max="22" width="15" bestFit="1" customWidth="1"/>
  </cols>
  <sheetData>
    <row r="2" spans="2:22" ht="30" x14ac:dyDescent="0.25">
      <c r="B2" s="37" t="s">
        <v>61</v>
      </c>
      <c r="C2" s="37" t="s">
        <v>62</v>
      </c>
      <c r="D2" s="37" t="s">
        <v>74</v>
      </c>
      <c r="E2" s="37" t="s">
        <v>75</v>
      </c>
      <c r="F2" s="37" t="s">
        <v>76</v>
      </c>
      <c r="G2" s="37" t="s">
        <v>63</v>
      </c>
      <c r="H2" s="37" t="s">
        <v>64</v>
      </c>
      <c r="I2" s="37" t="s">
        <v>77</v>
      </c>
      <c r="J2" s="37" t="s">
        <v>65</v>
      </c>
      <c r="K2" s="37" t="s">
        <v>66</v>
      </c>
      <c r="L2" s="37" t="s">
        <v>22</v>
      </c>
      <c r="M2" s="37" t="s">
        <v>67</v>
      </c>
      <c r="N2" s="37" t="s">
        <v>68</v>
      </c>
      <c r="O2" s="38" t="s">
        <v>69</v>
      </c>
      <c r="P2" s="38" t="s">
        <v>70</v>
      </c>
      <c r="Q2" s="38" t="s">
        <v>71</v>
      </c>
      <c r="R2" s="38" t="s">
        <v>72</v>
      </c>
      <c r="S2" s="39" t="s">
        <v>78</v>
      </c>
      <c r="T2" s="39" t="s">
        <v>0</v>
      </c>
      <c r="U2" s="39" t="s">
        <v>35</v>
      </c>
      <c r="V2" s="39" t="s">
        <v>41</v>
      </c>
    </row>
    <row r="3" spans="2:22" x14ac:dyDescent="0.25">
      <c r="B3" s="116"/>
      <c r="C3" s="130"/>
      <c r="D3" s="130"/>
      <c r="E3" s="130"/>
      <c r="F3" s="144"/>
      <c r="G3" s="144"/>
      <c r="H3" s="130"/>
      <c r="I3" s="130"/>
      <c r="J3" s="145"/>
      <c r="K3" s="145"/>
      <c r="L3" s="146"/>
      <c r="M3" s="147"/>
      <c r="N3" s="144"/>
      <c r="O3" s="148"/>
      <c r="P3" s="130"/>
      <c r="Q3" s="130"/>
      <c r="R3" s="130"/>
      <c r="S3" s="116"/>
      <c r="T3" s="116"/>
      <c r="U3" s="67"/>
      <c r="V3" s="67"/>
    </row>
    <row r="4" spans="2:22" x14ac:dyDescent="0.25">
      <c r="B4" s="116"/>
      <c r="C4" s="117"/>
      <c r="D4" s="117"/>
      <c r="E4" s="117"/>
      <c r="F4" s="133"/>
      <c r="G4" s="133"/>
      <c r="H4" s="117"/>
      <c r="I4" s="117"/>
      <c r="J4" s="132"/>
      <c r="K4" s="132"/>
      <c r="L4" s="134"/>
      <c r="M4" s="135"/>
      <c r="N4" s="133"/>
      <c r="O4" s="128"/>
      <c r="P4" s="117"/>
      <c r="Q4" s="117"/>
      <c r="R4" s="117"/>
      <c r="S4" s="116"/>
      <c r="T4" s="116"/>
      <c r="U4" s="67"/>
      <c r="V4" s="67"/>
    </row>
    <row r="5" spans="2:22" x14ac:dyDescent="0.25">
      <c r="B5" s="116"/>
      <c r="C5" s="117"/>
      <c r="D5" s="117"/>
      <c r="E5" s="117"/>
      <c r="F5" s="133"/>
      <c r="G5" s="133"/>
      <c r="H5" s="117"/>
      <c r="I5" s="117"/>
      <c r="J5" s="132"/>
      <c r="K5" s="132"/>
      <c r="L5" s="134"/>
      <c r="M5" s="135"/>
      <c r="N5" s="133"/>
      <c r="O5" s="128"/>
      <c r="P5" s="117"/>
      <c r="Q5" s="117"/>
      <c r="R5" s="117"/>
      <c r="S5" s="116"/>
      <c r="T5" s="116"/>
      <c r="U5" s="67"/>
      <c r="V5" s="67"/>
    </row>
    <row r="6" spans="2:22" s="90" customFormat="1" x14ac:dyDescent="0.25">
      <c r="B6" s="116"/>
      <c r="C6" s="117"/>
      <c r="D6" s="117"/>
      <c r="E6" s="117"/>
      <c r="F6" s="133"/>
      <c r="G6" s="133"/>
      <c r="H6" s="117"/>
      <c r="I6" s="117"/>
      <c r="J6" s="132"/>
      <c r="K6" s="132"/>
      <c r="L6" s="134"/>
      <c r="M6" s="135"/>
      <c r="N6" s="133"/>
      <c r="O6" s="128"/>
      <c r="P6" s="117"/>
      <c r="Q6" s="117"/>
      <c r="R6" s="117"/>
      <c r="S6" s="116"/>
      <c r="T6" s="116"/>
      <c r="U6" s="67"/>
      <c r="V6" s="67"/>
    </row>
    <row r="7" spans="2:22" x14ac:dyDescent="0.25">
      <c r="B7" s="116"/>
      <c r="C7" s="117"/>
      <c r="D7" s="117"/>
      <c r="E7" s="117"/>
      <c r="F7" s="133"/>
      <c r="G7" s="133"/>
      <c r="H7" s="117"/>
      <c r="I7" s="117"/>
      <c r="J7" s="132"/>
      <c r="K7" s="132"/>
      <c r="L7" s="134"/>
      <c r="M7" s="135"/>
      <c r="N7" s="133"/>
      <c r="O7" s="128"/>
      <c r="P7" s="117"/>
      <c r="Q7" s="117"/>
      <c r="R7" s="117"/>
      <c r="S7" s="116"/>
      <c r="T7" s="116"/>
      <c r="U7" s="67"/>
      <c r="V7" s="67"/>
    </row>
    <row r="8" spans="2:22" x14ac:dyDescent="0.25">
      <c r="B8" s="116"/>
      <c r="C8" s="117"/>
      <c r="D8" s="117"/>
      <c r="E8" s="117"/>
      <c r="F8" s="133"/>
      <c r="G8" s="133"/>
      <c r="H8" s="117"/>
      <c r="I8" s="117"/>
      <c r="J8" s="132"/>
      <c r="K8" s="132"/>
      <c r="L8" s="134"/>
      <c r="M8" s="135"/>
      <c r="N8" s="133"/>
      <c r="O8" s="128"/>
      <c r="P8" s="117"/>
      <c r="Q8" s="117"/>
      <c r="R8" s="117"/>
      <c r="S8" s="116"/>
      <c r="T8" s="116"/>
      <c r="U8" s="67"/>
      <c r="V8" s="67"/>
    </row>
    <row r="9" spans="2:22" x14ac:dyDescent="0.25">
      <c r="B9" s="116"/>
      <c r="C9" s="117"/>
      <c r="D9" s="117"/>
      <c r="E9" s="117"/>
      <c r="F9" s="133"/>
      <c r="G9" s="133"/>
      <c r="H9" s="117"/>
      <c r="I9" s="117"/>
      <c r="J9" s="132"/>
      <c r="K9" s="132"/>
      <c r="L9" s="134"/>
      <c r="M9" s="135"/>
      <c r="N9" s="133"/>
      <c r="O9" s="128"/>
      <c r="P9" s="117"/>
      <c r="Q9" s="117"/>
      <c r="R9" s="117"/>
      <c r="S9" s="116"/>
      <c r="T9" s="116"/>
      <c r="U9" s="67"/>
      <c r="V9" s="67"/>
    </row>
    <row r="10" spans="2:22" x14ac:dyDescent="0.25">
      <c r="B10" s="116"/>
      <c r="C10" s="117"/>
      <c r="D10" s="117"/>
      <c r="E10" s="117"/>
      <c r="F10" s="133"/>
      <c r="G10" s="133"/>
      <c r="H10" s="117"/>
      <c r="I10" s="117"/>
      <c r="J10" s="132"/>
      <c r="K10" s="132"/>
      <c r="L10" s="134"/>
      <c r="M10" s="135"/>
      <c r="N10" s="133"/>
      <c r="O10" s="128"/>
      <c r="P10" s="117"/>
      <c r="Q10" s="117"/>
      <c r="R10" s="117"/>
      <c r="S10" s="116"/>
      <c r="T10" s="116"/>
      <c r="U10" s="67"/>
      <c r="V10" s="67"/>
    </row>
    <row r="11" spans="2:22" x14ac:dyDescent="0.25">
      <c r="B11" s="116"/>
      <c r="C11" s="117"/>
      <c r="D11" s="117"/>
      <c r="E11" s="117"/>
      <c r="F11" s="133"/>
      <c r="G11" s="133"/>
      <c r="H11" s="117"/>
      <c r="I11" s="117"/>
      <c r="J11" s="132"/>
      <c r="K11" s="132"/>
      <c r="L11" s="134"/>
      <c r="M11" s="135"/>
      <c r="N11" s="133"/>
      <c r="O11" s="128"/>
      <c r="P11" s="117"/>
      <c r="Q11" s="117"/>
      <c r="R11" s="117"/>
      <c r="S11" s="116"/>
      <c r="T11" s="116"/>
      <c r="U11" s="67"/>
      <c r="V11" s="67"/>
    </row>
    <row r="12" spans="2:22" s="90" customFormat="1" x14ac:dyDescent="0.25">
      <c r="B12" s="116"/>
      <c r="C12" s="117"/>
      <c r="D12" s="117"/>
      <c r="E12" s="117"/>
      <c r="F12" s="133"/>
      <c r="G12" s="133"/>
      <c r="H12" s="117"/>
      <c r="I12" s="117"/>
      <c r="J12" s="132"/>
      <c r="K12" s="132"/>
      <c r="L12" s="134"/>
      <c r="M12" s="135"/>
      <c r="N12" s="133"/>
      <c r="O12" s="128"/>
      <c r="P12" s="117"/>
      <c r="Q12" s="117"/>
      <c r="R12" s="117"/>
      <c r="S12" s="116"/>
      <c r="T12" s="116"/>
      <c r="U12" s="67"/>
      <c r="V12" s="67"/>
    </row>
    <row r="13" spans="2:22" x14ac:dyDescent="0.25">
      <c r="B13" s="116"/>
      <c r="C13" s="117"/>
      <c r="D13" s="117"/>
      <c r="E13" s="117"/>
      <c r="F13" s="133"/>
      <c r="G13" s="133"/>
      <c r="H13" s="117"/>
      <c r="I13" s="117"/>
      <c r="J13" s="132"/>
      <c r="K13" s="132"/>
      <c r="L13" s="134"/>
      <c r="M13" s="135"/>
      <c r="N13" s="133"/>
      <c r="O13" s="128"/>
      <c r="P13" s="117"/>
      <c r="Q13" s="117"/>
      <c r="R13" s="117"/>
      <c r="S13" s="116"/>
      <c r="T13" s="116"/>
      <c r="U13" s="67"/>
      <c r="V13" s="67"/>
    </row>
    <row r="14" spans="2:22" x14ac:dyDescent="0.25">
      <c r="B14" s="116"/>
      <c r="C14" s="117"/>
      <c r="D14" s="117"/>
      <c r="E14" s="117"/>
      <c r="F14" s="133"/>
      <c r="G14" s="133"/>
      <c r="H14" s="117"/>
      <c r="I14" s="117"/>
      <c r="J14" s="132"/>
      <c r="K14" s="132"/>
      <c r="L14" s="134"/>
      <c r="M14" s="135"/>
      <c r="N14" s="133"/>
      <c r="O14" s="128"/>
      <c r="P14" s="117"/>
      <c r="Q14" s="117"/>
      <c r="R14" s="117"/>
      <c r="S14" s="116"/>
      <c r="T14" s="116"/>
      <c r="U14" s="67"/>
      <c r="V14" s="67"/>
    </row>
    <row r="15" spans="2:22" x14ac:dyDescent="0.25">
      <c r="B15" s="116"/>
      <c r="C15" s="117"/>
      <c r="D15" s="117"/>
      <c r="E15" s="117"/>
      <c r="F15" s="133"/>
      <c r="G15" s="133"/>
      <c r="H15" s="117"/>
      <c r="I15" s="117"/>
      <c r="J15" s="132"/>
      <c r="K15" s="132"/>
      <c r="L15" s="134"/>
      <c r="M15" s="135"/>
      <c r="N15" s="133"/>
      <c r="O15" s="128"/>
      <c r="P15" s="117"/>
      <c r="Q15" s="117"/>
      <c r="R15" s="117"/>
      <c r="S15" s="116"/>
      <c r="T15" s="116"/>
      <c r="U15" s="67"/>
      <c r="V15" s="67"/>
    </row>
    <row r="16" spans="2:22" x14ac:dyDescent="0.25">
      <c r="B16" s="116"/>
      <c r="C16" s="117"/>
      <c r="D16" s="117"/>
      <c r="E16" s="117"/>
      <c r="F16" s="133"/>
      <c r="G16" s="133"/>
      <c r="H16" s="117"/>
      <c r="I16" s="117"/>
      <c r="J16" s="132"/>
      <c r="K16" s="132"/>
      <c r="L16" s="134"/>
      <c r="M16" s="135"/>
      <c r="N16" s="133"/>
      <c r="O16" s="128"/>
      <c r="P16" s="117"/>
      <c r="Q16" s="117"/>
      <c r="R16" s="117"/>
      <c r="S16" s="116"/>
      <c r="T16" s="116"/>
      <c r="U16" s="67"/>
      <c r="V16" s="67"/>
    </row>
    <row r="17" spans="2:22" x14ac:dyDescent="0.25">
      <c r="B17" s="116"/>
      <c r="C17" s="117"/>
      <c r="D17" s="117"/>
      <c r="E17" s="117"/>
      <c r="F17" s="133"/>
      <c r="G17" s="133"/>
      <c r="H17" s="117"/>
      <c r="I17" s="117"/>
      <c r="J17" s="132"/>
      <c r="K17" s="132"/>
      <c r="L17" s="134"/>
      <c r="M17" s="135"/>
      <c r="N17" s="133"/>
      <c r="O17" s="128"/>
      <c r="P17" s="117"/>
      <c r="Q17" s="117"/>
      <c r="R17" s="117"/>
      <c r="S17" s="116"/>
      <c r="T17" s="116"/>
      <c r="U17" s="67"/>
      <c r="V17" s="67"/>
    </row>
    <row r="18" spans="2:22" x14ac:dyDescent="0.25">
      <c r="B18" s="116"/>
      <c r="C18" s="117"/>
      <c r="D18" s="117"/>
      <c r="E18" s="117"/>
      <c r="F18" s="133"/>
      <c r="G18" s="133"/>
      <c r="H18" s="117"/>
      <c r="I18" s="117"/>
      <c r="J18" s="132"/>
      <c r="K18" s="132"/>
      <c r="L18" s="134"/>
      <c r="M18" s="135"/>
      <c r="N18" s="133"/>
      <c r="O18" s="128"/>
      <c r="P18" s="117"/>
      <c r="Q18" s="117"/>
      <c r="R18" s="117"/>
      <c r="S18" s="116"/>
      <c r="T18" s="116"/>
      <c r="U18" s="67"/>
      <c r="V18" s="67"/>
    </row>
    <row r="19" spans="2:22" x14ac:dyDescent="0.25">
      <c r="B19" s="116"/>
      <c r="C19" s="117"/>
      <c r="D19" s="117"/>
      <c r="E19" s="117"/>
      <c r="F19" s="133"/>
      <c r="G19" s="133"/>
      <c r="H19" s="117"/>
      <c r="I19" s="117"/>
      <c r="J19" s="132"/>
      <c r="K19" s="132"/>
      <c r="L19" s="134"/>
      <c r="M19" s="135"/>
      <c r="N19" s="133"/>
      <c r="O19" s="128"/>
      <c r="P19" s="117"/>
      <c r="Q19" s="117"/>
      <c r="R19" s="117"/>
      <c r="S19" s="116"/>
      <c r="T19" s="116"/>
      <c r="U19" s="67"/>
      <c r="V19" s="67"/>
    </row>
    <row r="20" spans="2:22" x14ac:dyDescent="0.25">
      <c r="B20" s="116"/>
      <c r="C20" s="117"/>
      <c r="D20" s="117"/>
      <c r="E20" s="117"/>
      <c r="F20" s="133"/>
      <c r="G20" s="133"/>
      <c r="H20" s="117"/>
      <c r="I20" s="117"/>
      <c r="J20" s="132"/>
      <c r="K20" s="132"/>
      <c r="L20" s="134"/>
      <c r="M20" s="135"/>
      <c r="N20" s="133"/>
      <c r="O20" s="128"/>
      <c r="P20" s="117"/>
      <c r="Q20" s="117"/>
      <c r="R20" s="117"/>
      <c r="S20" s="116"/>
      <c r="T20" s="116"/>
      <c r="U20" s="67"/>
      <c r="V20" s="67"/>
    </row>
    <row r="21" spans="2:22" x14ac:dyDescent="0.25">
      <c r="B21" s="116"/>
      <c r="C21" s="117"/>
      <c r="D21" s="117"/>
      <c r="E21" s="117"/>
      <c r="F21" s="133"/>
      <c r="G21" s="133"/>
      <c r="H21" s="117"/>
      <c r="I21" s="117"/>
      <c r="J21" s="132"/>
      <c r="K21" s="132"/>
      <c r="L21" s="134"/>
      <c r="M21" s="135"/>
      <c r="N21" s="133"/>
      <c r="O21" s="128"/>
      <c r="P21" s="117"/>
      <c r="Q21" s="117"/>
      <c r="R21" s="117"/>
      <c r="S21" s="116"/>
      <c r="T21" s="116"/>
      <c r="U21" s="67"/>
      <c r="V21" s="67"/>
    </row>
    <row r="22" spans="2:22" x14ac:dyDescent="0.25">
      <c r="B22" s="116"/>
      <c r="C22" s="117"/>
      <c r="D22" s="117"/>
      <c r="E22" s="117"/>
      <c r="F22" s="133"/>
      <c r="G22" s="133"/>
      <c r="H22" s="117"/>
      <c r="I22" s="117"/>
      <c r="J22" s="132"/>
      <c r="K22" s="132"/>
      <c r="L22" s="134"/>
      <c r="M22" s="135"/>
      <c r="N22" s="133"/>
      <c r="O22" s="128"/>
      <c r="P22" s="117"/>
      <c r="Q22" s="117"/>
      <c r="R22" s="117"/>
      <c r="S22" s="116"/>
      <c r="T22" s="116"/>
      <c r="U22" s="67"/>
      <c r="V22" s="67"/>
    </row>
    <row r="23" spans="2:22" x14ac:dyDescent="0.25">
      <c r="B23" s="116"/>
      <c r="C23" s="117"/>
      <c r="D23" s="117"/>
      <c r="E23" s="117"/>
      <c r="F23" s="133"/>
      <c r="G23" s="133"/>
      <c r="H23" s="117"/>
      <c r="I23" s="117"/>
      <c r="J23" s="132"/>
      <c r="K23" s="132"/>
      <c r="L23" s="134"/>
      <c r="M23" s="135"/>
      <c r="N23" s="133"/>
      <c r="O23" s="128"/>
      <c r="P23" s="117"/>
      <c r="Q23" s="117"/>
      <c r="R23" s="117"/>
      <c r="S23" s="116"/>
      <c r="T23" s="116"/>
      <c r="U23" s="67"/>
      <c r="V23" s="67"/>
    </row>
    <row r="24" spans="2:22" x14ac:dyDescent="0.25">
      <c r="B24" s="116"/>
      <c r="C24" s="117"/>
      <c r="D24" s="117"/>
      <c r="E24" s="117"/>
      <c r="F24" s="133"/>
      <c r="G24" s="133"/>
      <c r="H24" s="117"/>
      <c r="I24" s="117"/>
      <c r="J24" s="132"/>
      <c r="K24" s="132"/>
      <c r="L24" s="134"/>
      <c r="M24" s="135"/>
      <c r="N24" s="133"/>
      <c r="O24" s="128"/>
      <c r="P24" s="117"/>
      <c r="Q24" s="117"/>
      <c r="R24" s="117"/>
      <c r="S24" s="116"/>
      <c r="T24" s="116"/>
      <c r="U24" s="67"/>
      <c r="V24" s="67"/>
    </row>
    <row r="25" spans="2:22" x14ac:dyDescent="0.25">
      <c r="B25" s="116"/>
      <c r="C25" s="117"/>
      <c r="D25" s="117"/>
      <c r="E25" s="117"/>
      <c r="F25" s="133"/>
      <c r="G25" s="133"/>
      <c r="H25" s="117"/>
      <c r="I25" s="117"/>
      <c r="J25" s="132"/>
      <c r="K25" s="132"/>
      <c r="L25" s="134"/>
      <c r="M25" s="135"/>
      <c r="N25" s="133"/>
      <c r="O25" s="128"/>
      <c r="P25" s="117"/>
      <c r="Q25" s="117"/>
      <c r="R25" s="117"/>
      <c r="S25" s="116"/>
      <c r="T25" s="116"/>
      <c r="U25" s="67"/>
      <c r="V25" s="67"/>
    </row>
    <row r="26" spans="2:22" x14ac:dyDescent="0.25">
      <c r="B26" s="116"/>
      <c r="C26" s="117"/>
      <c r="D26" s="117"/>
      <c r="E26" s="117"/>
      <c r="F26" s="133"/>
      <c r="G26" s="133"/>
      <c r="H26" s="117"/>
      <c r="I26" s="117"/>
      <c r="J26" s="132"/>
      <c r="K26" s="132"/>
      <c r="L26" s="134"/>
      <c r="M26" s="135"/>
      <c r="N26" s="133"/>
      <c r="O26" s="128"/>
      <c r="P26" s="117"/>
      <c r="Q26" s="117"/>
      <c r="R26" s="117"/>
      <c r="S26" s="116"/>
      <c r="T26" s="116"/>
      <c r="U26" s="67"/>
      <c r="V26" s="67"/>
    </row>
    <row r="27" spans="2:22" x14ac:dyDescent="0.25">
      <c r="B27" s="116"/>
      <c r="C27" s="117"/>
      <c r="D27" s="117"/>
      <c r="E27" s="117"/>
      <c r="F27" s="133"/>
      <c r="G27" s="133"/>
      <c r="H27" s="117"/>
      <c r="I27" s="117"/>
      <c r="J27" s="132"/>
      <c r="K27" s="132"/>
      <c r="L27" s="134"/>
      <c r="M27" s="135"/>
      <c r="N27" s="133"/>
      <c r="O27" s="128"/>
      <c r="P27" s="117"/>
      <c r="Q27" s="117"/>
      <c r="R27" s="117"/>
      <c r="S27" s="116"/>
      <c r="T27" s="116"/>
      <c r="U27" s="67"/>
      <c r="V27" s="67"/>
    </row>
    <row r="28" spans="2:22" x14ac:dyDescent="0.25">
      <c r="B28" s="116"/>
      <c r="C28" s="117"/>
      <c r="D28" s="117"/>
      <c r="E28" s="117"/>
      <c r="F28" s="133"/>
      <c r="G28" s="133"/>
      <c r="H28" s="117"/>
      <c r="I28" s="117"/>
      <c r="J28" s="132"/>
      <c r="K28" s="132"/>
      <c r="L28" s="134"/>
      <c r="M28" s="135"/>
      <c r="N28" s="133"/>
      <c r="O28" s="128"/>
      <c r="P28" s="117"/>
      <c r="Q28" s="117"/>
      <c r="R28" s="117"/>
      <c r="S28" s="116"/>
      <c r="T28" s="116"/>
      <c r="U28" s="67"/>
      <c r="V28" s="67"/>
    </row>
    <row r="29" spans="2:22" x14ac:dyDescent="0.25">
      <c r="B29" s="116"/>
      <c r="C29" s="117"/>
      <c r="D29" s="117"/>
      <c r="E29" s="117"/>
      <c r="F29" s="133"/>
      <c r="G29" s="133"/>
      <c r="H29" s="117"/>
      <c r="I29" s="117"/>
      <c r="J29" s="132"/>
      <c r="K29" s="132"/>
      <c r="L29" s="134"/>
      <c r="M29" s="135"/>
      <c r="N29" s="133"/>
      <c r="O29" s="128"/>
      <c r="P29" s="117"/>
      <c r="Q29" s="117"/>
      <c r="R29" s="117"/>
      <c r="S29" s="116"/>
      <c r="T29" s="116"/>
      <c r="U29" s="67"/>
      <c r="V29" s="67"/>
    </row>
    <row r="30" spans="2:22" x14ac:dyDescent="0.25">
      <c r="B30" s="116"/>
      <c r="C30" s="117"/>
      <c r="D30" s="117"/>
      <c r="E30" s="117"/>
      <c r="F30" s="133"/>
      <c r="G30" s="133"/>
      <c r="H30" s="117"/>
      <c r="I30" s="117"/>
      <c r="J30" s="132"/>
      <c r="K30" s="132"/>
      <c r="L30" s="134"/>
      <c r="M30" s="135"/>
      <c r="N30" s="133"/>
      <c r="O30" s="128"/>
      <c r="P30" s="117"/>
      <c r="Q30" s="117"/>
      <c r="R30" s="117"/>
      <c r="S30" s="116"/>
      <c r="T30" s="116"/>
      <c r="U30" s="67"/>
      <c r="V30" s="67"/>
    </row>
    <row r="31" spans="2:22" x14ac:dyDescent="0.25">
      <c r="B31" s="116"/>
      <c r="C31" s="117"/>
      <c r="D31" s="117"/>
      <c r="E31" s="117"/>
      <c r="F31" s="133"/>
      <c r="G31" s="133"/>
      <c r="H31" s="117"/>
      <c r="I31" s="117"/>
      <c r="J31" s="132"/>
      <c r="K31" s="132"/>
      <c r="L31" s="134"/>
      <c r="M31" s="135"/>
      <c r="N31" s="133"/>
      <c r="O31" s="128"/>
      <c r="P31" s="117"/>
      <c r="Q31" s="117"/>
      <c r="R31" s="117"/>
      <c r="S31" s="116"/>
      <c r="T31" s="116"/>
      <c r="U31" s="67"/>
      <c r="V31" s="67"/>
    </row>
    <row r="32" spans="2:22" x14ac:dyDescent="0.25">
      <c r="B32" s="116"/>
      <c r="C32" s="117"/>
      <c r="D32" s="117"/>
      <c r="E32" s="117"/>
      <c r="F32" s="133"/>
      <c r="G32" s="133"/>
      <c r="H32" s="117"/>
      <c r="I32" s="117"/>
      <c r="J32" s="132"/>
      <c r="K32" s="132"/>
      <c r="L32" s="134"/>
      <c r="M32" s="135"/>
      <c r="N32" s="133"/>
      <c r="O32" s="128"/>
      <c r="P32" s="117"/>
      <c r="Q32" s="117"/>
      <c r="R32" s="117"/>
      <c r="S32" s="116"/>
      <c r="T32" s="116"/>
      <c r="U32" s="67"/>
      <c r="V32" s="67"/>
    </row>
    <row r="33" spans="2:22" x14ac:dyDescent="0.25">
      <c r="B33" s="116"/>
      <c r="C33" s="117"/>
      <c r="D33" s="117"/>
      <c r="E33" s="117"/>
      <c r="F33" s="133"/>
      <c r="G33" s="133"/>
      <c r="H33" s="117"/>
      <c r="I33" s="117"/>
      <c r="J33" s="132"/>
      <c r="K33" s="132"/>
      <c r="L33" s="134"/>
      <c r="M33" s="135"/>
      <c r="N33" s="133"/>
      <c r="O33" s="128"/>
      <c r="P33" s="117"/>
      <c r="Q33" s="117"/>
      <c r="R33" s="117"/>
      <c r="S33" s="116"/>
      <c r="T33" s="116"/>
      <c r="U33" s="67"/>
      <c r="V33" s="67"/>
    </row>
    <row r="34" spans="2:22" x14ac:dyDescent="0.25">
      <c r="B34" s="116"/>
      <c r="C34" s="117"/>
      <c r="D34" s="117"/>
      <c r="E34" s="117"/>
      <c r="F34" s="133"/>
      <c r="G34" s="133"/>
      <c r="H34" s="117"/>
      <c r="I34" s="117"/>
      <c r="J34" s="132"/>
      <c r="K34" s="132"/>
      <c r="L34" s="134"/>
      <c r="M34" s="135"/>
      <c r="N34" s="133"/>
      <c r="O34" s="128"/>
      <c r="P34" s="117"/>
      <c r="Q34" s="117"/>
      <c r="R34" s="117"/>
      <c r="S34" s="116"/>
      <c r="T34" s="116"/>
      <c r="U34" s="67"/>
      <c r="V34" s="67"/>
    </row>
    <row r="35" spans="2:22" x14ac:dyDescent="0.25">
      <c r="B35" s="116"/>
      <c r="C35" s="117"/>
      <c r="D35" s="117"/>
      <c r="E35" s="117"/>
      <c r="F35" s="133"/>
      <c r="G35" s="133"/>
      <c r="H35" s="117"/>
      <c r="I35" s="117"/>
      <c r="J35" s="132"/>
      <c r="K35" s="132"/>
      <c r="L35" s="134"/>
      <c r="M35" s="135"/>
      <c r="N35" s="133"/>
      <c r="O35" s="128"/>
      <c r="P35" s="117"/>
      <c r="Q35" s="117"/>
      <c r="R35" s="117"/>
      <c r="S35" s="116"/>
      <c r="T35" s="116"/>
      <c r="U35" s="67"/>
      <c r="V35" s="67"/>
    </row>
    <row r="36" spans="2:22" x14ac:dyDescent="0.25">
      <c r="B36" s="116"/>
      <c r="C36" s="117"/>
      <c r="D36" s="117"/>
      <c r="E36" s="117"/>
      <c r="F36" s="133"/>
      <c r="G36" s="133"/>
      <c r="H36" s="117"/>
      <c r="I36" s="117"/>
      <c r="J36" s="132"/>
      <c r="K36" s="132"/>
      <c r="L36" s="134"/>
      <c r="M36" s="135"/>
      <c r="N36" s="133"/>
      <c r="O36" s="128"/>
      <c r="P36" s="117"/>
      <c r="Q36" s="117"/>
      <c r="R36" s="117"/>
      <c r="S36" s="116"/>
      <c r="T36" s="116"/>
      <c r="U36" s="67"/>
      <c r="V36" s="67"/>
    </row>
    <row r="37" spans="2:22" x14ac:dyDescent="0.25">
      <c r="B37" s="116"/>
      <c r="C37" s="117"/>
      <c r="D37" s="117"/>
      <c r="E37" s="117"/>
      <c r="F37" s="133"/>
      <c r="G37" s="133"/>
      <c r="H37" s="117"/>
      <c r="I37" s="117"/>
      <c r="J37" s="132"/>
      <c r="K37" s="132"/>
      <c r="L37" s="134"/>
      <c r="M37" s="135"/>
      <c r="N37" s="133"/>
      <c r="O37" s="128"/>
      <c r="P37" s="117"/>
      <c r="Q37" s="117"/>
      <c r="R37" s="117"/>
      <c r="S37" s="116"/>
      <c r="T37" s="116"/>
      <c r="U37" s="67"/>
      <c r="V37" s="67"/>
    </row>
    <row r="38" spans="2:22" x14ac:dyDescent="0.25">
      <c r="B38" s="116"/>
      <c r="C38" s="117"/>
      <c r="D38" s="117"/>
      <c r="E38" s="117"/>
      <c r="F38" s="133"/>
      <c r="G38" s="133"/>
      <c r="H38" s="117"/>
      <c r="I38" s="117"/>
      <c r="J38" s="132"/>
      <c r="K38" s="132"/>
      <c r="L38" s="134"/>
      <c r="M38" s="135"/>
      <c r="N38" s="133"/>
      <c r="O38" s="128"/>
      <c r="P38" s="117"/>
      <c r="Q38" s="117"/>
      <c r="R38" s="117"/>
      <c r="S38" s="116"/>
      <c r="T38" s="116"/>
      <c r="U38" s="67"/>
      <c r="V38" s="67"/>
    </row>
    <row r="39" spans="2:22" x14ac:dyDescent="0.25">
      <c r="B39" s="116"/>
      <c r="C39" s="117"/>
      <c r="D39" s="117"/>
      <c r="E39" s="117"/>
      <c r="F39" s="133"/>
      <c r="G39" s="133"/>
      <c r="H39" s="117"/>
      <c r="I39" s="117"/>
      <c r="J39" s="132"/>
      <c r="K39" s="132"/>
      <c r="L39" s="134"/>
      <c r="M39" s="135"/>
      <c r="N39" s="133"/>
      <c r="O39" s="128"/>
      <c r="P39" s="117"/>
      <c r="Q39" s="117"/>
      <c r="R39" s="117"/>
      <c r="S39" s="116"/>
      <c r="T39" s="116"/>
      <c r="U39" s="67"/>
      <c r="V39" s="67"/>
    </row>
    <row r="40" spans="2:22" x14ac:dyDescent="0.25">
      <c r="B40" s="116"/>
      <c r="C40" s="117"/>
      <c r="D40" s="117"/>
      <c r="E40" s="117"/>
      <c r="F40" s="133"/>
      <c r="G40" s="133"/>
      <c r="H40" s="117"/>
      <c r="I40" s="117"/>
      <c r="J40" s="132"/>
      <c r="K40" s="132"/>
      <c r="L40" s="134"/>
      <c r="M40" s="135"/>
      <c r="N40" s="133"/>
      <c r="O40" s="128"/>
      <c r="P40" s="117"/>
      <c r="Q40" s="117"/>
      <c r="R40" s="117"/>
      <c r="S40" s="116"/>
      <c r="T40" s="116"/>
      <c r="U40" s="67"/>
      <c r="V40" s="67"/>
    </row>
    <row r="41" spans="2:22" x14ac:dyDescent="0.25">
      <c r="B41" s="116"/>
      <c r="C41" s="117"/>
      <c r="D41" s="117"/>
      <c r="E41" s="117"/>
      <c r="F41" s="133"/>
      <c r="G41" s="133"/>
      <c r="H41" s="117"/>
      <c r="I41" s="117"/>
      <c r="J41" s="132"/>
      <c r="K41" s="132"/>
      <c r="L41" s="134"/>
      <c r="M41" s="135"/>
      <c r="N41" s="133"/>
      <c r="O41" s="128"/>
      <c r="P41" s="117"/>
      <c r="Q41" s="117"/>
      <c r="R41" s="117"/>
      <c r="S41" s="116"/>
      <c r="T41" s="116"/>
      <c r="U41" s="67"/>
      <c r="V41" s="67"/>
    </row>
    <row r="42" spans="2:22" x14ac:dyDescent="0.25">
      <c r="B42" s="116"/>
      <c r="C42" s="117"/>
      <c r="D42" s="117"/>
      <c r="E42" s="117"/>
      <c r="F42" s="133"/>
      <c r="G42" s="133"/>
      <c r="H42" s="117"/>
      <c r="I42" s="117"/>
      <c r="J42" s="132"/>
      <c r="K42" s="132"/>
      <c r="L42" s="134"/>
      <c r="M42" s="135"/>
      <c r="N42" s="133"/>
      <c r="O42" s="128"/>
      <c r="P42" s="117"/>
      <c r="Q42" s="117"/>
      <c r="R42" s="117"/>
      <c r="S42" s="116"/>
      <c r="T42" s="116"/>
      <c r="U42" s="67"/>
      <c r="V42" s="67"/>
    </row>
    <row r="43" spans="2:22" x14ac:dyDescent="0.25">
      <c r="B43" s="116"/>
      <c r="C43" s="117"/>
      <c r="D43" s="117"/>
      <c r="E43" s="117"/>
      <c r="F43" s="133"/>
      <c r="G43" s="133"/>
      <c r="H43" s="117"/>
      <c r="I43" s="117"/>
      <c r="J43" s="132"/>
      <c r="K43" s="132"/>
      <c r="L43" s="134"/>
      <c r="M43" s="135"/>
      <c r="N43" s="133"/>
      <c r="O43" s="128"/>
      <c r="P43" s="117"/>
      <c r="Q43" s="117"/>
      <c r="R43" s="117"/>
      <c r="S43" s="116"/>
      <c r="T43" s="116"/>
      <c r="U43" s="67"/>
      <c r="V43" s="67"/>
    </row>
    <row r="44" spans="2:22" x14ac:dyDescent="0.25">
      <c r="B44" s="116"/>
      <c r="C44" s="117"/>
      <c r="D44" s="117"/>
      <c r="E44" s="117"/>
      <c r="F44" s="133"/>
      <c r="G44" s="133"/>
      <c r="H44" s="117"/>
      <c r="I44" s="117"/>
      <c r="J44" s="132"/>
      <c r="K44" s="132"/>
      <c r="L44" s="134"/>
      <c r="M44" s="135"/>
      <c r="N44" s="133"/>
      <c r="O44" s="128"/>
      <c r="P44" s="117"/>
      <c r="Q44" s="117"/>
      <c r="R44" s="117"/>
      <c r="S44" s="116"/>
      <c r="T44" s="116"/>
      <c r="U44" s="67"/>
      <c r="V44" s="67"/>
    </row>
    <row r="45" spans="2:22" x14ac:dyDescent="0.25">
      <c r="B45" s="116"/>
      <c r="C45" s="117"/>
      <c r="D45" s="117"/>
      <c r="E45" s="117"/>
      <c r="F45" s="133"/>
      <c r="G45" s="133"/>
      <c r="H45" s="117"/>
      <c r="I45" s="117"/>
      <c r="J45" s="132"/>
      <c r="K45" s="132"/>
      <c r="L45" s="134"/>
      <c r="M45" s="135"/>
      <c r="N45" s="133"/>
      <c r="O45" s="128"/>
      <c r="P45" s="117"/>
      <c r="Q45" s="117"/>
      <c r="R45" s="117"/>
      <c r="S45" s="116"/>
      <c r="T45" s="116"/>
      <c r="U45" s="67"/>
      <c r="V45" s="67"/>
    </row>
    <row r="46" spans="2:22" x14ac:dyDescent="0.25">
      <c r="B46" s="116"/>
      <c r="C46" s="117"/>
      <c r="D46" s="117"/>
      <c r="E46" s="117"/>
      <c r="F46" s="133"/>
      <c r="G46" s="133"/>
      <c r="H46" s="117"/>
      <c r="I46" s="117"/>
      <c r="J46" s="132"/>
      <c r="K46" s="132"/>
      <c r="L46" s="134"/>
      <c r="M46" s="135"/>
      <c r="N46" s="133"/>
      <c r="O46" s="128"/>
      <c r="P46" s="117"/>
      <c r="Q46" s="117"/>
      <c r="R46" s="117"/>
      <c r="S46" s="116"/>
      <c r="T46" s="116"/>
      <c r="U46" s="67"/>
      <c r="V46" s="67"/>
    </row>
    <row r="47" spans="2:22" x14ac:dyDescent="0.25">
      <c r="B47" s="116"/>
      <c r="C47" s="117"/>
      <c r="D47" s="117"/>
      <c r="E47" s="117"/>
      <c r="F47" s="133"/>
      <c r="G47" s="133"/>
      <c r="H47" s="117"/>
      <c r="I47" s="117"/>
      <c r="J47" s="132"/>
      <c r="K47" s="132"/>
      <c r="L47" s="134"/>
      <c r="M47" s="135"/>
      <c r="N47" s="133"/>
      <c r="O47" s="128"/>
      <c r="P47" s="117"/>
      <c r="Q47" s="117"/>
      <c r="R47" s="117"/>
      <c r="S47" s="116"/>
      <c r="T47" s="116"/>
      <c r="U47" s="67"/>
      <c r="V47" s="67"/>
    </row>
    <row r="48" spans="2:22" x14ac:dyDescent="0.25">
      <c r="B48" s="116"/>
      <c r="C48" s="117"/>
      <c r="D48" s="117"/>
      <c r="E48" s="117"/>
      <c r="F48" s="133"/>
      <c r="G48" s="133"/>
      <c r="H48" s="117"/>
      <c r="I48" s="117"/>
      <c r="J48" s="132"/>
      <c r="K48" s="132"/>
      <c r="L48" s="134"/>
      <c r="M48" s="135"/>
      <c r="N48" s="133"/>
      <c r="O48" s="128"/>
      <c r="P48" s="117"/>
      <c r="Q48" s="117"/>
      <c r="R48" s="117"/>
      <c r="S48" s="116"/>
      <c r="T48" s="116"/>
      <c r="U48" s="67"/>
      <c r="V48" s="67"/>
    </row>
    <row r="49" spans="2:22" x14ac:dyDescent="0.25">
      <c r="B49" s="116"/>
      <c r="C49" s="117"/>
      <c r="D49" s="117"/>
      <c r="E49" s="117"/>
      <c r="F49" s="133"/>
      <c r="G49" s="133"/>
      <c r="H49" s="117"/>
      <c r="I49" s="117"/>
      <c r="J49" s="132"/>
      <c r="K49" s="132"/>
      <c r="L49" s="134"/>
      <c r="M49" s="135"/>
      <c r="N49" s="133"/>
      <c r="O49" s="128"/>
      <c r="P49" s="117"/>
      <c r="Q49" s="117"/>
      <c r="R49" s="117"/>
      <c r="S49" s="116"/>
      <c r="T49" s="116"/>
      <c r="U49" s="67"/>
      <c r="V49" s="67"/>
    </row>
    <row r="50" spans="2:22" x14ac:dyDescent="0.25">
      <c r="B50" s="116"/>
      <c r="C50" s="117"/>
      <c r="D50" s="117"/>
      <c r="E50" s="117"/>
      <c r="F50" s="133"/>
      <c r="G50" s="133"/>
      <c r="H50" s="117"/>
      <c r="I50" s="117"/>
      <c r="J50" s="132"/>
      <c r="K50" s="132"/>
      <c r="L50" s="134"/>
      <c r="M50" s="135"/>
      <c r="N50" s="133"/>
      <c r="O50" s="128"/>
      <c r="P50" s="117"/>
      <c r="Q50" s="117"/>
      <c r="R50" s="117"/>
      <c r="S50" s="116"/>
      <c r="T50" s="116"/>
      <c r="U50" s="67"/>
      <c r="V50" s="67"/>
    </row>
    <row r="51" spans="2:22" x14ac:dyDescent="0.25">
      <c r="B51" s="116"/>
      <c r="C51" s="117"/>
      <c r="D51" s="117"/>
      <c r="E51" s="117"/>
      <c r="F51" s="133"/>
      <c r="G51" s="133"/>
      <c r="H51" s="117"/>
      <c r="I51" s="117"/>
      <c r="J51" s="132"/>
      <c r="K51" s="132"/>
      <c r="L51" s="134"/>
      <c r="M51" s="135"/>
      <c r="N51" s="133"/>
      <c r="O51" s="128"/>
      <c r="P51" s="117"/>
      <c r="Q51" s="117"/>
      <c r="R51" s="117"/>
      <c r="S51" s="116"/>
      <c r="T51" s="116"/>
      <c r="U51" s="67"/>
      <c r="V51" s="67"/>
    </row>
    <row r="52" spans="2:22" x14ac:dyDescent="0.25">
      <c r="B52" s="116"/>
      <c r="C52" s="117"/>
      <c r="D52" s="117"/>
      <c r="E52" s="117"/>
      <c r="F52" s="133"/>
      <c r="G52" s="133"/>
      <c r="H52" s="117"/>
      <c r="I52" s="117"/>
      <c r="J52" s="132"/>
      <c r="K52" s="132"/>
      <c r="L52" s="134"/>
      <c r="M52" s="135"/>
      <c r="N52" s="133"/>
      <c r="O52" s="128"/>
      <c r="P52" s="117"/>
      <c r="Q52" s="117"/>
      <c r="R52" s="117"/>
      <c r="S52" s="116"/>
      <c r="T52" s="116"/>
      <c r="U52" s="67"/>
      <c r="V52" s="67"/>
    </row>
    <row r="53" spans="2:22" x14ac:dyDescent="0.25">
      <c r="B53" s="116"/>
      <c r="C53" s="117"/>
      <c r="D53" s="117"/>
      <c r="E53" s="117"/>
      <c r="F53" s="133"/>
      <c r="G53" s="133"/>
      <c r="H53" s="117"/>
      <c r="I53" s="117"/>
      <c r="J53" s="132"/>
      <c r="K53" s="132"/>
      <c r="L53" s="134"/>
      <c r="M53" s="135"/>
      <c r="N53" s="133"/>
      <c r="O53" s="128"/>
      <c r="P53" s="117"/>
      <c r="Q53" s="117"/>
      <c r="R53" s="117"/>
      <c r="S53" s="116"/>
      <c r="T53" s="116"/>
      <c r="U53" s="67"/>
      <c r="V53" s="67"/>
    </row>
    <row r="54" spans="2:22" x14ac:dyDescent="0.25">
      <c r="B54" s="116"/>
      <c r="C54" s="117"/>
      <c r="D54" s="117"/>
      <c r="E54" s="117"/>
      <c r="F54" s="133"/>
      <c r="G54" s="133"/>
      <c r="H54" s="117"/>
      <c r="I54" s="117"/>
      <c r="J54" s="132"/>
      <c r="K54" s="132"/>
      <c r="L54" s="134"/>
      <c r="M54" s="135"/>
      <c r="N54" s="133"/>
      <c r="O54" s="128"/>
      <c r="P54" s="117"/>
      <c r="Q54" s="117"/>
      <c r="R54" s="117"/>
      <c r="S54" s="116"/>
      <c r="T54" s="116"/>
      <c r="U54" s="67"/>
      <c r="V54" s="67"/>
    </row>
    <row r="55" spans="2:22" x14ac:dyDescent="0.25">
      <c r="B55" s="116"/>
      <c r="C55" s="117"/>
      <c r="D55" s="117"/>
      <c r="E55" s="117"/>
      <c r="F55" s="133"/>
      <c r="G55" s="133"/>
      <c r="H55" s="117"/>
      <c r="I55" s="117"/>
      <c r="J55" s="132"/>
      <c r="K55" s="132"/>
      <c r="L55" s="134"/>
      <c r="M55" s="135"/>
      <c r="N55" s="133"/>
      <c r="O55" s="128"/>
      <c r="P55" s="117"/>
      <c r="Q55" s="117"/>
      <c r="R55" s="117"/>
      <c r="S55" s="116"/>
      <c r="T55" s="116"/>
      <c r="U55" s="67"/>
      <c r="V55" s="67"/>
    </row>
    <row r="56" spans="2:22" x14ac:dyDescent="0.25">
      <c r="B56" s="116"/>
      <c r="C56" s="117"/>
      <c r="D56" s="117"/>
      <c r="E56" s="117"/>
      <c r="F56" s="133"/>
      <c r="G56" s="133"/>
      <c r="H56" s="117"/>
      <c r="I56" s="117"/>
      <c r="J56" s="132"/>
      <c r="K56" s="132"/>
      <c r="L56" s="134"/>
      <c r="M56" s="135"/>
      <c r="N56" s="133"/>
      <c r="O56" s="128"/>
      <c r="P56" s="117"/>
      <c r="Q56" s="117"/>
      <c r="R56" s="117"/>
      <c r="S56" s="116"/>
      <c r="T56" s="116"/>
      <c r="U56" s="67"/>
      <c r="V56" s="67"/>
    </row>
    <row r="57" spans="2:22" x14ac:dyDescent="0.25">
      <c r="B57" s="116"/>
      <c r="C57" s="117"/>
      <c r="D57" s="117"/>
      <c r="E57" s="117"/>
      <c r="F57" s="133"/>
      <c r="G57" s="133"/>
      <c r="H57" s="117"/>
      <c r="I57" s="117"/>
      <c r="J57" s="132"/>
      <c r="K57" s="132"/>
      <c r="L57" s="134"/>
      <c r="M57" s="135"/>
      <c r="N57" s="133"/>
      <c r="O57" s="128"/>
      <c r="P57" s="117"/>
      <c r="Q57" s="117"/>
      <c r="R57" s="117"/>
      <c r="S57" s="116"/>
      <c r="T57" s="116"/>
      <c r="U57" s="67"/>
      <c r="V57" s="67"/>
    </row>
    <row r="58" spans="2:22" x14ac:dyDescent="0.25">
      <c r="B58" s="116"/>
      <c r="C58" s="117"/>
      <c r="D58" s="117"/>
      <c r="E58" s="117"/>
      <c r="F58" s="133"/>
      <c r="G58" s="133"/>
      <c r="H58" s="117"/>
      <c r="I58" s="117"/>
      <c r="J58" s="132"/>
      <c r="K58" s="132"/>
      <c r="L58" s="134"/>
      <c r="M58" s="135"/>
      <c r="N58" s="133"/>
      <c r="O58" s="128"/>
      <c r="P58" s="117"/>
      <c r="Q58" s="117"/>
      <c r="R58" s="117"/>
      <c r="S58" s="116"/>
      <c r="T58" s="116"/>
      <c r="U58" s="67"/>
      <c r="V58" s="67"/>
    </row>
    <row r="59" spans="2:22" x14ac:dyDescent="0.25">
      <c r="B59" s="116"/>
      <c r="C59" s="117"/>
      <c r="D59" s="117"/>
      <c r="E59" s="117"/>
      <c r="F59" s="133"/>
      <c r="G59" s="133"/>
      <c r="H59" s="117"/>
      <c r="I59" s="117"/>
      <c r="J59" s="132"/>
      <c r="K59" s="132"/>
      <c r="L59" s="134"/>
      <c r="M59" s="135"/>
      <c r="N59" s="133"/>
      <c r="O59" s="128"/>
      <c r="P59" s="117"/>
      <c r="Q59" s="117"/>
      <c r="R59" s="117"/>
      <c r="S59" s="116"/>
      <c r="T59" s="116"/>
      <c r="U59" s="67"/>
      <c r="V59" s="67"/>
    </row>
    <row r="60" spans="2:22" x14ac:dyDescent="0.25">
      <c r="B60" s="116"/>
      <c r="C60" s="117"/>
      <c r="D60" s="117"/>
      <c r="E60" s="117"/>
      <c r="F60" s="133"/>
      <c r="G60" s="133"/>
      <c r="H60" s="117"/>
      <c r="I60" s="117"/>
      <c r="J60" s="132"/>
      <c r="K60" s="132"/>
      <c r="L60" s="134"/>
      <c r="M60" s="135"/>
      <c r="N60" s="133"/>
      <c r="O60" s="128"/>
      <c r="P60" s="117"/>
      <c r="Q60" s="117"/>
      <c r="R60" s="117"/>
      <c r="S60" s="116"/>
      <c r="T60" s="116"/>
      <c r="U60" s="67"/>
      <c r="V60" s="67"/>
    </row>
    <row r="61" spans="2:22" x14ac:dyDescent="0.25">
      <c r="B61" s="116"/>
      <c r="C61" s="117"/>
      <c r="D61" s="117"/>
      <c r="E61" s="117"/>
      <c r="F61" s="133"/>
      <c r="G61" s="133"/>
      <c r="H61" s="117"/>
      <c r="I61" s="117"/>
      <c r="J61" s="132"/>
      <c r="K61" s="132"/>
      <c r="L61" s="134"/>
      <c r="M61" s="135"/>
      <c r="N61" s="133"/>
      <c r="O61" s="128"/>
      <c r="P61" s="117"/>
      <c r="Q61" s="117"/>
      <c r="R61" s="117"/>
      <c r="S61" s="116"/>
      <c r="T61" s="116"/>
      <c r="U61" s="67"/>
      <c r="V61" s="67"/>
    </row>
    <row r="62" spans="2:22" x14ac:dyDescent="0.25">
      <c r="B62" s="116"/>
      <c r="C62" s="117"/>
      <c r="D62" s="117"/>
      <c r="E62" s="117"/>
      <c r="F62" s="133"/>
      <c r="G62" s="133"/>
      <c r="H62" s="117"/>
      <c r="I62" s="117"/>
      <c r="J62" s="132"/>
      <c r="K62" s="132"/>
      <c r="L62" s="134"/>
      <c r="M62" s="135"/>
      <c r="N62" s="133"/>
      <c r="O62" s="128"/>
      <c r="P62" s="117"/>
      <c r="Q62" s="117"/>
      <c r="R62" s="117"/>
      <c r="S62" s="116"/>
      <c r="T62" s="116"/>
      <c r="U62" s="67"/>
      <c r="V62" s="67"/>
    </row>
    <row r="63" spans="2:22" x14ac:dyDescent="0.25">
      <c r="B63" s="116"/>
      <c r="C63" s="117"/>
      <c r="D63" s="117"/>
      <c r="E63" s="117"/>
      <c r="F63" s="133"/>
      <c r="G63" s="133"/>
      <c r="H63" s="117"/>
      <c r="I63" s="117"/>
      <c r="J63" s="132"/>
      <c r="K63" s="132"/>
      <c r="L63" s="134"/>
      <c r="M63" s="135"/>
      <c r="N63" s="133"/>
      <c r="O63" s="128"/>
      <c r="P63" s="117"/>
      <c r="Q63" s="117"/>
      <c r="R63" s="117"/>
      <c r="S63" s="116"/>
      <c r="T63" s="116"/>
      <c r="U63" s="67"/>
      <c r="V63" s="67"/>
    </row>
    <row r="64" spans="2:22" x14ac:dyDescent="0.25">
      <c r="B64" s="116"/>
      <c r="C64" s="117"/>
      <c r="D64" s="117"/>
      <c r="E64" s="117"/>
      <c r="F64" s="133"/>
      <c r="G64" s="133"/>
      <c r="H64" s="117"/>
      <c r="I64" s="117"/>
      <c r="J64" s="132"/>
      <c r="K64" s="132"/>
      <c r="L64" s="134"/>
      <c r="M64" s="135"/>
      <c r="N64" s="133"/>
      <c r="O64" s="128"/>
      <c r="P64" s="117"/>
      <c r="Q64" s="117"/>
      <c r="R64" s="117"/>
      <c r="S64" s="116"/>
      <c r="T64" s="116"/>
      <c r="U64" s="67"/>
      <c r="V64" s="67"/>
    </row>
    <row r="65" spans="2:22" x14ac:dyDescent="0.25">
      <c r="B65" s="116"/>
      <c r="C65" s="117"/>
      <c r="D65" s="117"/>
      <c r="E65" s="117"/>
      <c r="F65" s="133"/>
      <c r="G65" s="133"/>
      <c r="H65" s="117"/>
      <c r="I65" s="117"/>
      <c r="J65" s="132"/>
      <c r="K65" s="132"/>
      <c r="L65" s="134"/>
      <c r="M65" s="135"/>
      <c r="N65" s="133"/>
      <c r="O65" s="128"/>
      <c r="P65" s="117"/>
      <c r="Q65" s="117"/>
      <c r="R65" s="117"/>
      <c r="S65" s="116"/>
      <c r="T65" s="116"/>
      <c r="U65" s="67"/>
      <c r="V65" s="67"/>
    </row>
    <row r="66" spans="2:22" x14ac:dyDescent="0.25">
      <c r="B66" s="116"/>
      <c r="C66" s="117"/>
      <c r="D66" s="117"/>
      <c r="E66" s="117"/>
      <c r="F66" s="133"/>
      <c r="G66" s="133"/>
      <c r="H66" s="117"/>
      <c r="I66" s="117"/>
      <c r="J66" s="132"/>
      <c r="K66" s="132"/>
      <c r="L66" s="134"/>
      <c r="M66" s="135"/>
      <c r="N66" s="133"/>
      <c r="O66" s="128"/>
      <c r="P66" s="117"/>
      <c r="Q66" s="117"/>
      <c r="R66" s="117"/>
      <c r="S66" s="116"/>
      <c r="T66" s="116"/>
      <c r="U66" s="67"/>
      <c r="V66" s="67"/>
    </row>
    <row r="67" spans="2:22" x14ac:dyDescent="0.25">
      <c r="B67" s="116"/>
      <c r="C67" s="117"/>
      <c r="D67" s="117"/>
      <c r="E67" s="117"/>
      <c r="F67" s="133"/>
      <c r="G67" s="133"/>
      <c r="H67" s="117"/>
      <c r="I67" s="117"/>
      <c r="J67" s="132"/>
      <c r="K67" s="132"/>
      <c r="L67" s="134"/>
      <c r="M67" s="135"/>
      <c r="N67" s="133"/>
      <c r="O67" s="128"/>
      <c r="P67" s="117"/>
      <c r="Q67" s="117"/>
      <c r="R67" s="117"/>
      <c r="S67" s="116"/>
      <c r="T67" s="116"/>
      <c r="U67" s="67"/>
      <c r="V67" s="67"/>
    </row>
    <row r="68" spans="2:22" x14ac:dyDescent="0.25">
      <c r="B68" s="116"/>
      <c r="C68" s="117"/>
      <c r="D68" s="117"/>
      <c r="E68" s="117"/>
      <c r="F68" s="133"/>
      <c r="G68" s="133"/>
      <c r="H68" s="117"/>
      <c r="I68" s="117"/>
      <c r="J68" s="132"/>
      <c r="K68" s="132"/>
      <c r="L68" s="134"/>
      <c r="M68" s="135"/>
      <c r="N68" s="133"/>
      <c r="O68" s="128"/>
      <c r="P68" s="117"/>
      <c r="Q68" s="117"/>
      <c r="R68" s="117"/>
      <c r="S68" s="116"/>
      <c r="T68" s="116"/>
      <c r="U68" s="67"/>
      <c r="V68" s="67"/>
    </row>
    <row r="69" spans="2:22" x14ac:dyDescent="0.25">
      <c r="B69" s="116"/>
      <c r="C69" s="117"/>
      <c r="D69" s="117"/>
      <c r="E69" s="117"/>
      <c r="F69" s="133"/>
      <c r="G69" s="133"/>
      <c r="H69" s="117"/>
      <c r="I69" s="117"/>
      <c r="J69" s="132"/>
      <c r="K69" s="132"/>
      <c r="L69" s="134"/>
      <c r="M69" s="135"/>
      <c r="N69" s="133"/>
      <c r="O69" s="128"/>
      <c r="P69" s="117"/>
      <c r="Q69" s="117"/>
      <c r="R69" s="117"/>
      <c r="S69" s="116"/>
      <c r="T69" s="116"/>
      <c r="U69" s="67"/>
      <c r="V69" s="67"/>
    </row>
    <row r="70" spans="2:22" x14ac:dyDescent="0.25">
      <c r="B70" s="116"/>
      <c r="C70" s="117"/>
      <c r="D70" s="117"/>
      <c r="E70" s="117"/>
      <c r="F70" s="133"/>
      <c r="G70" s="133"/>
      <c r="H70" s="117"/>
      <c r="I70" s="117"/>
      <c r="J70" s="132"/>
      <c r="K70" s="132"/>
      <c r="L70" s="134"/>
      <c r="M70" s="135"/>
      <c r="N70" s="133"/>
      <c r="O70" s="128"/>
      <c r="P70" s="117"/>
      <c r="Q70" s="117"/>
      <c r="R70" s="117"/>
      <c r="S70" s="116"/>
      <c r="T70" s="116"/>
      <c r="U70" s="67"/>
      <c r="V70" s="67"/>
    </row>
    <row r="71" spans="2:22" x14ac:dyDescent="0.25">
      <c r="B71" s="116"/>
      <c r="C71" s="117"/>
      <c r="D71" s="117"/>
      <c r="E71" s="117"/>
      <c r="F71" s="133"/>
      <c r="G71" s="133"/>
      <c r="H71" s="117"/>
      <c r="I71" s="117"/>
      <c r="J71" s="132"/>
      <c r="K71" s="132"/>
      <c r="L71" s="134"/>
      <c r="M71" s="135"/>
      <c r="N71" s="133"/>
      <c r="O71" s="128"/>
      <c r="P71" s="117"/>
      <c r="Q71" s="117"/>
      <c r="R71" s="117"/>
      <c r="S71" s="116"/>
      <c r="T71" s="116"/>
      <c r="U71" s="67"/>
      <c r="V71" s="67"/>
    </row>
    <row r="72" spans="2:22" x14ac:dyDescent="0.25">
      <c r="B72" s="116"/>
      <c r="C72" s="117"/>
      <c r="D72" s="117"/>
      <c r="E72" s="117"/>
      <c r="F72" s="133"/>
      <c r="G72" s="133"/>
      <c r="H72" s="117"/>
      <c r="I72" s="117"/>
      <c r="J72" s="132"/>
      <c r="K72" s="132"/>
      <c r="L72" s="134"/>
      <c r="M72" s="135"/>
      <c r="N72" s="133"/>
      <c r="O72" s="128"/>
      <c r="P72" s="117"/>
      <c r="Q72" s="117"/>
      <c r="R72" s="117"/>
      <c r="S72" s="116"/>
      <c r="T72" s="116"/>
      <c r="U72" s="67"/>
      <c r="V72" s="67"/>
    </row>
    <row r="73" spans="2:22" x14ac:dyDescent="0.25">
      <c r="B73" s="116"/>
      <c r="C73" s="117"/>
      <c r="D73" s="117"/>
      <c r="E73" s="117"/>
      <c r="F73" s="133"/>
      <c r="G73" s="133"/>
      <c r="H73" s="117"/>
      <c r="I73" s="117"/>
      <c r="J73" s="132"/>
      <c r="K73" s="132"/>
      <c r="L73" s="134"/>
      <c r="M73" s="135"/>
      <c r="N73" s="133"/>
      <c r="O73" s="128"/>
      <c r="P73" s="117"/>
      <c r="Q73" s="117"/>
      <c r="R73" s="117"/>
      <c r="S73" s="116"/>
      <c r="T73" s="116"/>
      <c r="U73" s="67"/>
      <c r="V73" s="67"/>
    </row>
    <row r="74" spans="2:22" x14ac:dyDescent="0.25">
      <c r="B74" s="116"/>
      <c r="C74" s="117"/>
      <c r="D74" s="117"/>
      <c r="E74" s="117"/>
      <c r="F74" s="133"/>
      <c r="G74" s="133"/>
      <c r="H74" s="117"/>
      <c r="I74" s="117"/>
      <c r="J74" s="132"/>
      <c r="K74" s="132"/>
      <c r="L74" s="134"/>
      <c r="M74" s="135"/>
      <c r="N74" s="133"/>
      <c r="O74" s="128"/>
      <c r="P74" s="117"/>
      <c r="Q74" s="117"/>
      <c r="R74" s="117"/>
      <c r="S74" s="116"/>
      <c r="T74" s="116"/>
      <c r="U74" s="67"/>
      <c r="V74" s="67"/>
    </row>
    <row r="75" spans="2:22" x14ac:dyDescent="0.25">
      <c r="B75" s="116"/>
      <c r="C75" s="117"/>
      <c r="D75" s="117"/>
      <c r="E75" s="117"/>
      <c r="F75" s="133"/>
      <c r="G75" s="133"/>
      <c r="H75" s="117"/>
      <c r="I75" s="117"/>
      <c r="J75" s="132"/>
      <c r="K75" s="132"/>
      <c r="L75" s="134"/>
      <c r="M75" s="135"/>
      <c r="N75" s="133"/>
      <c r="O75" s="128"/>
      <c r="P75" s="117"/>
      <c r="Q75" s="117"/>
      <c r="R75" s="117"/>
      <c r="S75" s="116"/>
      <c r="T75" s="116"/>
      <c r="U75" s="67"/>
      <c r="V75" s="67"/>
    </row>
    <row r="76" spans="2:22" x14ac:dyDescent="0.25">
      <c r="B76" s="116"/>
      <c r="C76" s="117"/>
      <c r="D76" s="117"/>
      <c r="E76" s="117"/>
      <c r="F76" s="133"/>
      <c r="G76" s="133"/>
      <c r="H76" s="117"/>
      <c r="I76" s="117"/>
      <c r="J76" s="132"/>
      <c r="K76" s="132"/>
      <c r="L76" s="134"/>
      <c r="M76" s="135"/>
      <c r="N76" s="133"/>
      <c r="O76" s="128"/>
      <c r="P76" s="117"/>
      <c r="Q76" s="117"/>
      <c r="R76" s="117"/>
      <c r="S76" s="116"/>
      <c r="T76" s="116"/>
      <c r="U76" s="67"/>
      <c r="V76" s="67"/>
    </row>
    <row r="77" spans="2:22" x14ac:dyDescent="0.25">
      <c r="B77" s="116"/>
      <c r="C77" s="117"/>
      <c r="D77" s="117"/>
      <c r="E77" s="117"/>
      <c r="F77" s="133"/>
      <c r="G77" s="133"/>
      <c r="H77" s="117"/>
      <c r="I77" s="117"/>
      <c r="J77" s="132"/>
      <c r="K77" s="132"/>
      <c r="L77" s="134"/>
      <c r="M77" s="135"/>
      <c r="N77" s="133"/>
      <c r="O77" s="128"/>
      <c r="P77" s="117"/>
      <c r="Q77" s="117"/>
      <c r="R77" s="117"/>
      <c r="S77" s="116"/>
      <c r="T77" s="116"/>
      <c r="U77" s="67"/>
      <c r="V77" s="67"/>
    </row>
    <row r="78" spans="2:22" x14ac:dyDescent="0.25">
      <c r="B78" s="116"/>
      <c r="C78" s="117"/>
      <c r="D78" s="117"/>
      <c r="E78" s="117"/>
      <c r="F78" s="133"/>
      <c r="G78" s="133"/>
      <c r="H78" s="117"/>
      <c r="I78" s="117"/>
      <c r="J78" s="132"/>
      <c r="K78" s="132"/>
      <c r="L78" s="134"/>
      <c r="M78" s="135"/>
      <c r="N78" s="133"/>
      <c r="O78" s="128"/>
      <c r="P78" s="117"/>
      <c r="Q78" s="117"/>
      <c r="R78" s="117"/>
      <c r="S78" s="116"/>
      <c r="T78" s="116"/>
      <c r="U78" s="67"/>
      <c r="V78" s="67"/>
    </row>
    <row r="79" spans="2:22" x14ac:dyDescent="0.25">
      <c r="B79" s="116"/>
      <c r="C79" s="117"/>
      <c r="D79" s="117"/>
      <c r="E79" s="131"/>
      <c r="F79" s="133"/>
      <c r="G79" s="133"/>
      <c r="H79" s="117"/>
      <c r="I79" s="117"/>
      <c r="J79" s="132"/>
      <c r="K79" s="132"/>
      <c r="L79" s="134"/>
      <c r="M79" s="135"/>
      <c r="N79" s="133"/>
      <c r="O79" s="128"/>
      <c r="P79" s="117"/>
      <c r="Q79" s="117"/>
      <c r="R79" s="117"/>
      <c r="S79" s="116"/>
      <c r="T79" s="116"/>
      <c r="U79" s="67"/>
      <c r="V79" s="67"/>
    </row>
    <row r="80" spans="2:22" x14ac:dyDescent="0.25">
      <c r="B80" s="116"/>
      <c r="C80" s="117"/>
      <c r="D80" s="117"/>
      <c r="E80" s="117"/>
      <c r="F80" s="133"/>
      <c r="G80" s="133"/>
      <c r="H80" s="117"/>
      <c r="I80" s="117"/>
      <c r="J80" s="132"/>
      <c r="K80" s="132"/>
      <c r="L80" s="134"/>
      <c r="M80" s="135"/>
      <c r="N80" s="133"/>
      <c r="O80" s="128"/>
      <c r="P80" s="117"/>
      <c r="Q80" s="117"/>
      <c r="R80" s="117"/>
      <c r="S80" s="116"/>
      <c r="T80" s="116"/>
      <c r="U80" s="67"/>
      <c r="V80" s="67"/>
    </row>
    <row r="81" spans="2:22" x14ac:dyDescent="0.25">
      <c r="B81" s="116"/>
      <c r="C81" s="117"/>
      <c r="D81" s="117"/>
      <c r="E81" s="117"/>
      <c r="F81" s="133"/>
      <c r="G81" s="133"/>
      <c r="H81" s="117"/>
      <c r="I81" s="117"/>
      <c r="J81" s="132"/>
      <c r="K81" s="132"/>
      <c r="L81" s="134"/>
      <c r="M81" s="135"/>
      <c r="N81" s="133"/>
      <c r="O81" s="128"/>
      <c r="P81" s="117"/>
      <c r="Q81" s="117"/>
      <c r="R81" s="117"/>
      <c r="S81" s="116"/>
      <c r="T81" s="116"/>
      <c r="U81" s="67"/>
      <c r="V81" s="67"/>
    </row>
    <row r="82" spans="2:22" x14ac:dyDescent="0.25">
      <c r="B82" s="116"/>
      <c r="C82" s="117"/>
      <c r="D82" s="117"/>
      <c r="E82" s="117"/>
      <c r="F82" s="133"/>
      <c r="G82" s="133"/>
      <c r="H82" s="117"/>
      <c r="I82" s="117"/>
      <c r="J82" s="132"/>
      <c r="K82" s="132"/>
      <c r="L82" s="134"/>
      <c r="M82" s="135"/>
      <c r="N82" s="133"/>
      <c r="O82" s="128"/>
      <c r="P82" s="117"/>
      <c r="Q82" s="117"/>
      <c r="R82" s="117"/>
      <c r="S82" s="116"/>
      <c r="T82" s="116"/>
      <c r="U82" s="67"/>
      <c r="V82" s="67"/>
    </row>
    <row r="83" spans="2:22" x14ac:dyDescent="0.25">
      <c r="B83" s="116"/>
      <c r="C83" s="117"/>
      <c r="D83" s="117"/>
      <c r="E83" s="117"/>
      <c r="F83" s="133"/>
      <c r="G83" s="133"/>
      <c r="H83" s="117"/>
      <c r="I83" s="117"/>
      <c r="J83" s="132"/>
      <c r="K83" s="132"/>
      <c r="L83" s="134"/>
      <c r="M83" s="135"/>
      <c r="N83" s="133"/>
      <c r="O83" s="128"/>
      <c r="P83" s="117"/>
      <c r="Q83" s="117"/>
      <c r="R83" s="117"/>
      <c r="S83" s="116"/>
      <c r="T83" s="116"/>
      <c r="U83" s="67"/>
      <c r="V83" s="67"/>
    </row>
    <row r="84" spans="2:22" x14ac:dyDescent="0.25">
      <c r="B84" s="116"/>
      <c r="C84" s="117"/>
      <c r="D84" s="117"/>
      <c r="E84" s="117"/>
      <c r="F84" s="133"/>
      <c r="G84" s="133"/>
      <c r="H84" s="117"/>
      <c r="I84" s="117"/>
      <c r="J84" s="132"/>
      <c r="K84" s="132"/>
      <c r="L84" s="134"/>
      <c r="M84" s="135"/>
      <c r="N84" s="133"/>
      <c r="O84" s="128"/>
      <c r="P84" s="117"/>
      <c r="Q84" s="117"/>
      <c r="R84" s="117"/>
      <c r="S84" s="116"/>
      <c r="T84" s="116"/>
      <c r="U84" s="67"/>
      <c r="V84" s="67"/>
    </row>
    <row r="85" spans="2:22" x14ac:dyDescent="0.25">
      <c r="B85" s="116"/>
      <c r="C85" s="117"/>
      <c r="D85" s="117"/>
      <c r="E85" s="117"/>
      <c r="F85" s="133"/>
      <c r="G85" s="133"/>
      <c r="H85" s="117"/>
      <c r="I85" s="117"/>
      <c r="J85" s="132"/>
      <c r="K85" s="132"/>
      <c r="L85" s="134"/>
      <c r="M85" s="135"/>
      <c r="N85" s="133"/>
      <c r="O85" s="128"/>
      <c r="P85" s="117"/>
      <c r="Q85" s="117"/>
      <c r="R85" s="117"/>
      <c r="S85" s="116"/>
      <c r="T85" s="116"/>
      <c r="U85" s="67"/>
      <c r="V85" s="67"/>
    </row>
    <row r="86" spans="2:22" x14ac:dyDescent="0.25">
      <c r="B86" s="116"/>
      <c r="C86" s="117"/>
      <c r="D86" s="117"/>
      <c r="E86" s="117"/>
      <c r="F86" s="133"/>
      <c r="G86" s="133"/>
      <c r="H86" s="117"/>
      <c r="I86" s="117"/>
      <c r="J86" s="132"/>
      <c r="K86" s="132"/>
      <c r="L86" s="134"/>
      <c r="M86" s="135"/>
      <c r="N86" s="133"/>
      <c r="O86" s="128"/>
      <c r="P86" s="117"/>
      <c r="Q86" s="117"/>
      <c r="R86" s="117"/>
      <c r="S86" s="116"/>
      <c r="T86" s="116"/>
      <c r="U86" s="67"/>
      <c r="V86" s="67"/>
    </row>
    <row r="87" spans="2:22" x14ac:dyDescent="0.25">
      <c r="B87" s="116"/>
      <c r="C87" s="117"/>
      <c r="D87" s="117"/>
      <c r="E87" s="117"/>
      <c r="F87" s="133"/>
      <c r="G87" s="133"/>
      <c r="H87" s="117"/>
      <c r="I87" s="117"/>
      <c r="J87" s="132"/>
      <c r="K87" s="132"/>
      <c r="L87" s="134"/>
      <c r="M87" s="135"/>
      <c r="N87" s="133"/>
      <c r="O87" s="128"/>
      <c r="P87" s="117"/>
      <c r="Q87" s="117"/>
      <c r="R87" s="117"/>
      <c r="S87" s="116"/>
      <c r="T87" s="116"/>
      <c r="U87" s="67"/>
      <c r="V87" s="67"/>
    </row>
    <row r="88" spans="2:22" x14ac:dyDescent="0.25">
      <c r="B88" s="116"/>
      <c r="C88" s="117"/>
      <c r="D88" s="117"/>
      <c r="E88" s="117"/>
      <c r="F88" s="133"/>
      <c r="G88" s="133"/>
      <c r="H88" s="117"/>
      <c r="I88" s="117"/>
      <c r="J88" s="132"/>
      <c r="K88" s="132"/>
      <c r="L88" s="134"/>
      <c r="M88" s="135"/>
      <c r="N88" s="133"/>
      <c r="O88" s="128"/>
      <c r="P88" s="117"/>
      <c r="Q88" s="117"/>
      <c r="R88" s="117"/>
      <c r="S88" s="116"/>
      <c r="T88" s="116"/>
      <c r="U88" s="67"/>
      <c r="V88" s="67"/>
    </row>
    <row r="89" spans="2:22" x14ac:dyDescent="0.25">
      <c r="B89" s="116"/>
      <c r="C89" s="117"/>
      <c r="D89" s="117"/>
      <c r="E89" s="117"/>
      <c r="F89" s="133"/>
      <c r="G89" s="133"/>
      <c r="H89" s="117"/>
      <c r="I89" s="117"/>
      <c r="J89" s="132"/>
      <c r="K89" s="132"/>
      <c r="L89" s="134"/>
      <c r="M89" s="135"/>
      <c r="N89" s="133"/>
      <c r="O89" s="128"/>
      <c r="P89" s="117"/>
      <c r="Q89" s="117"/>
      <c r="R89" s="117"/>
      <c r="S89" s="116"/>
      <c r="T89" s="116"/>
      <c r="U89" s="67"/>
      <c r="V89" s="67"/>
    </row>
    <row r="90" spans="2:22" x14ac:dyDescent="0.25">
      <c r="B90" s="116"/>
      <c r="C90" s="117"/>
      <c r="D90" s="117"/>
      <c r="E90" s="117"/>
      <c r="F90" s="133"/>
      <c r="G90" s="133"/>
      <c r="H90" s="117"/>
      <c r="I90" s="117"/>
      <c r="J90" s="132"/>
      <c r="K90" s="132"/>
      <c r="L90" s="134"/>
      <c r="M90" s="135"/>
      <c r="N90" s="133"/>
      <c r="O90" s="128"/>
      <c r="P90" s="117"/>
      <c r="Q90" s="117"/>
      <c r="R90" s="117"/>
      <c r="S90" s="116"/>
      <c r="T90" s="116"/>
      <c r="U90" s="67"/>
      <c r="V90" s="67"/>
    </row>
    <row r="91" spans="2:22" x14ac:dyDescent="0.25">
      <c r="B91" s="116"/>
      <c r="C91" s="117"/>
      <c r="D91" s="117"/>
      <c r="E91" s="117"/>
      <c r="F91" s="133"/>
      <c r="G91" s="133"/>
      <c r="H91" s="117"/>
      <c r="I91" s="117"/>
      <c r="J91" s="132"/>
      <c r="K91" s="132"/>
      <c r="L91" s="134"/>
      <c r="M91" s="135"/>
      <c r="N91" s="133"/>
      <c r="O91" s="128"/>
      <c r="P91" s="117"/>
      <c r="Q91" s="117"/>
      <c r="R91" s="117"/>
      <c r="S91" s="116"/>
      <c r="T91" s="116"/>
      <c r="U91" s="67"/>
      <c r="V91" s="67"/>
    </row>
    <row r="92" spans="2:22" x14ac:dyDescent="0.25">
      <c r="B92" s="116"/>
      <c r="C92" s="117"/>
      <c r="D92" s="117"/>
      <c r="E92" s="117"/>
      <c r="F92" s="133"/>
      <c r="G92" s="133"/>
      <c r="H92" s="117"/>
      <c r="I92" s="117"/>
      <c r="J92" s="132"/>
      <c r="K92" s="132"/>
      <c r="L92" s="134"/>
      <c r="M92" s="135"/>
      <c r="N92" s="133"/>
      <c r="O92" s="128"/>
      <c r="P92" s="117"/>
      <c r="Q92" s="117"/>
      <c r="R92" s="117"/>
      <c r="S92" s="116"/>
      <c r="T92" s="116"/>
      <c r="U92" s="67"/>
      <c r="V92" s="67"/>
    </row>
    <row r="93" spans="2:22" x14ac:dyDescent="0.25">
      <c r="B93" s="116"/>
      <c r="C93" s="117"/>
      <c r="D93" s="117"/>
      <c r="E93" s="117"/>
      <c r="F93" s="133"/>
      <c r="G93" s="133"/>
      <c r="H93" s="117"/>
      <c r="I93" s="117"/>
      <c r="J93" s="132"/>
      <c r="K93" s="132"/>
      <c r="L93" s="134"/>
      <c r="M93" s="135"/>
      <c r="N93" s="133"/>
      <c r="O93" s="128"/>
      <c r="P93" s="117"/>
      <c r="Q93" s="117"/>
      <c r="R93" s="117"/>
      <c r="S93" s="116"/>
      <c r="T93" s="116"/>
      <c r="U93" s="67"/>
      <c r="V93" s="67"/>
    </row>
    <row r="94" spans="2:22" x14ac:dyDescent="0.25">
      <c r="B94" s="116"/>
      <c r="C94" s="117"/>
      <c r="D94" s="117"/>
      <c r="E94" s="117"/>
      <c r="F94" s="133"/>
      <c r="G94" s="133"/>
      <c r="H94" s="117"/>
      <c r="I94" s="117"/>
      <c r="J94" s="132"/>
      <c r="K94" s="132"/>
      <c r="L94" s="134"/>
      <c r="M94" s="135"/>
      <c r="N94" s="133"/>
      <c r="O94" s="128"/>
      <c r="P94" s="117"/>
      <c r="Q94" s="117"/>
      <c r="R94" s="117"/>
      <c r="S94" s="116"/>
      <c r="T94" s="116"/>
      <c r="U94" s="67"/>
      <c r="V94" s="67"/>
    </row>
    <row r="95" spans="2:22" x14ac:dyDescent="0.25">
      <c r="B95" s="116"/>
      <c r="C95" s="117"/>
      <c r="D95" s="117"/>
      <c r="E95" s="117"/>
      <c r="F95" s="133"/>
      <c r="G95" s="133"/>
      <c r="H95" s="117"/>
      <c r="I95" s="117"/>
      <c r="J95" s="132"/>
      <c r="K95" s="132"/>
      <c r="L95" s="134"/>
      <c r="M95" s="135"/>
      <c r="N95" s="133"/>
      <c r="O95" s="128"/>
      <c r="P95" s="117"/>
      <c r="Q95" s="117"/>
      <c r="R95" s="117"/>
      <c r="S95" s="116"/>
      <c r="T95" s="116"/>
      <c r="U95" s="67"/>
      <c r="V95" s="67"/>
    </row>
    <row r="96" spans="2:22" x14ac:dyDescent="0.25">
      <c r="B96" s="116"/>
      <c r="C96" s="117"/>
      <c r="D96" s="117"/>
      <c r="E96" s="117"/>
      <c r="F96" s="133"/>
      <c r="G96" s="133"/>
      <c r="H96" s="117"/>
      <c r="I96" s="117"/>
      <c r="J96" s="132"/>
      <c r="K96" s="132"/>
      <c r="L96" s="134"/>
      <c r="M96" s="135"/>
      <c r="N96" s="133"/>
      <c r="O96" s="128"/>
      <c r="P96" s="117"/>
      <c r="Q96" s="117"/>
      <c r="R96" s="117"/>
      <c r="S96" s="116"/>
      <c r="T96" s="116"/>
      <c r="U96" s="67"/>
      <c r="V96" s="67"/>
    </row>
    <row r="97" spans="2:22" x14ac:dyDescent="0.25">
      <c r="B97" s="116"/>
      <c r="C97" s="117"/>
      <c r="D97" s="117"/>
      <c r="E97" s="117"/>
      <c r="F97" s="133"/>
      <c r="G97" s="133"/>
      <c r="H97" s="117"/>
      <c r="I97" s="117"/>
      <c r="J97" s="132"/>
      <c r="K97" s="132"/>
      <c r="L97" s="134"/>
      <c r="M97" s="135"/>
      <c r="N97" s="133"/>
      <c r="O97" s="128"/>
      <c r="P97" s="117"/>
      <c r="Q97" s="117"/>
      <c r="R97" s="117"/>
      <c r="S97" s="116"/>
      <c r="T97" s="116"/>
      <c r="U97" s="67"/>
      <c r="V97" s="67"/>
    </row>
    <row r="98" spans="2:22" x14ac:dyDescent="0.25">
      <c r="B98" s="116"/>
      <c r="C98" s="117"/>
      <c r="D98" s="117"/>
      <c r="E98" s="117"/>
      <c r="F98" s="133"/>
      <c r="G98" s="133"/>
      <c r="H98" s="117"/>
      <c r="I98" s="117"/>
      <c r="J98" s="132"/>
      <c r="K98" s="132"/>
      <c r="L98" s="134"/>
      <c r="M98" s="135"/>
      <c r="N98" s="133"/>
      <c r="O98" s="128"/>
      <c r="P98" s="117"/>
      <c r="Q98" s="117"/>
      <c r="R98" s="117"/>
      <c r="S98" s="116"/>
      <c r="T98" s="116"/>
      <c r="U98" s="67"/>
      <c r="V98" s="67"/>
    </row>
    <row r="99" spans="2:22" x14ac:dyDescent="0.25">
      <c r="B99" s="116"/>
      <c r="C99" s="117"/>
      <c r="D99" s="117"/>
      <c r="E99" s="117"/>
      <c r="F99" s="133"/>
      <c r="G99" s="133"/>
      <c r="H99" s="117"/>
      <c r="I99" s="117"/>
      <c r="J99" s="132"/>
      <c r="K99" s="132"/>
      <c r="L99" s="134"/>
      <c r="M99" s="135"/>
      <c r="N99" s="133"/>
      <c r="O99" s="128"/>
      <c r="P99" s="117"/>
      <c r="Q99" s="117"/>
      <c r="R99" s="117"/>
      <c r="S99" s="116"/>
      <c r="T99" s="116"/>
      <c r="U99" s="67"/>
      <c r="V99" s="67"/>
    </row>
    <row r="100" spans="2:22" x14ac:dyDescent="0.25">
      <c r="B100" s="116"/>
      <c r="C100" s="117"/>
      <c r="D100" s="117"/>
      <c r="E100" s="117"/>
      <c r="F100" s="133"/>
      <c r="G100" s="133"/>
      <c r="H100" s="117"/>
      <c r="I100" s="117"/>
      <c r="J100" s="132"/>
      <c r="K100" s="132"/>
      <c r="L100" s="134"/>
      <c r="M100" s="135"/>
      <c r="N100" s="133"/>
      <c r="O100" s="128"/>
      <c r="P100" s="117"/>
      <c r="Q100" s="117"/>
      <c r="R100" s="117"/>
      <c r="S100" s="116"/>
      <c r="T100" s="116"/>
      <c r="U100" s="67"/>
      <c r="V100" s="67"/>
    </row>
    <row r="101" spans="2:22" x14ac:dyDescent="0.25">
      <c r="B101" s="116"/>
      <c r="C101" s="117"/>
      <c r="D101" s="117"/>
      <c r="E101" s="117"/>
      <c r="F101" s="133"/>
      <c r="G101" s="133"/>
      <c r="H101" s="117"/>
      <c r="I101" s="117"/>
      <c r="J101" s="132"/>
      <c r="K101" s="132"/>
      <c r="L101" s="134"/>
      <c r="M101" s="135"/>
      <c r="N101" s="133"/>
      <c r="O101" s="128"/>
      <c r="P101" s="117"/>
      <c r="Q101" s="117"/>
      <c r="R101" s="117"/>
      <c r="S101" s="116"/>
      <c r="T101" s="116"/>
      <c r="U101" s="67"/>
      <c r="V101" s="67"/>
    </row>
    <row r="102" spans="2:22" x14ac:dyDescent="0.25">
      <c r="B102" s="116"/>
      <c r="C102" s="117"/>
      <c r="D102" s="117"/>
      <c r="E102" s="117"/>
      <c r="F102" s="133"/>
      <c r="G102" s="133"/>
      <c r="H102" s="117"/>
      <c r="I102" s="117"/>
      <c r="J102" s="132"/>
      <c r="K102" s="132"/>
      <c r="L102" s="134"/>
      <c r="M102" s="135"/>
      <c r="N102" s="133"/>
      <c r="O102" s="128"/>
      <c r="P102" s="117"/>
      <c r="Q102" s="117"/>
      <c r="R102" s="117"/>
      <c r="S102" s="116"/>
      <c r="T102" s="116"/>
      <c r="U102" s="67"/>
      <c r="V102" s="67"/>
    </row>
    <row r="103" spans="2:22" x14ac:dyDescent="0.25">
      <c r="B103" s="116"/>
      <c r="C103" s="117"/>
      <c r="D103" s="117"/>
      <c r="E103" s="117"/>
      <c r="F103" s="133"/>
      <c r="G103" s="133"/>
      <c r="H103" s="117"/>
      <c r="I103" s="117"/>
      <c r="J103" s="132"/>
      <c r="K103" s="132"/>
      <c r="L103" s="134"/>
      <c r="M103" s="135"/>
      <c r="N103" s="133"/>
      <c r="O103" s="128"/>
      <c r="P103" s="117"/>
      <c r="Q103" s="117"/>
      <c r="R103" s="117"/>
      <c r="S103" s="116"/>
      <c r="T103" s="116"/>
      <c r="U103" s="67"/>
      <c r="V103" s="67"/>
    </row>
    <row r="104" spans="2:22" x14ac:dyDescent="0.25">
      <c r="B104" s="116"/>
      <c r="C104" s="117"/>
      <c r="D104" s="117"/>
      <c r="E104" s="117"/>
      <c r="F104" s="133"/>
      <c r="G104" s="133"/>
      <c r="H104" s="117"/>
      <c r="I104" s="117"/>
      <c r="J104" s="132"/>
      <c r="K104" s="132"/>
      <c r="L104" s="134"/>
      <c r="M104" s="135"/>
      <c r="N104" s="133"/>
      <c r="O104" s="128"/>
      <c r="P104" s="117"/>
      <c r="Q104" s="117"/>
      <c r="R104" s="117"/>
      <c r="S104" s="116"/>
      <c r="T104" s="116"/>
      <c r="U104" s="67"/>
      <c r="V104" s="67"/>
    </row>
    <row r="105" spans="2:22" x14ac:dyDescent="0.25">
      <c r="B105" s="116"/>
      <c r="C105" s="117"/>
      <c r="D105" s="117"/>
      <c r="E105" s="117"/>
      <c r="F105" s="133"/>
      <c r="G105" s="133"/>
      <c r="H105" s="117"/>
      <c r="I105" s="117"/>
      <c r="J105" s="132"/>
      <c r="K105" s="132"/>
      <c r="L105" s="134"/>
      <c r="M105" s="135"/>
      <c r="N105" s="133"/>
      <c r="O105" s="128"/>
      <c r="P105" s="117"/>
      <c r="Q105" s="117"/>
      <c r="R105" s="117"/>
      <c r="S105" s="116"/>
      <c r="T105" s="116"/>
      <c r="U105" s="67"/>
      <c r="V105" s="67"/>
    </row>
    <row r="106" spans="2:22" x14ac:dyDescent="0.25">
      <c r="B106" s="116"/>
      <c r="C106" s="117"/>
      <c r="D106" s="117"/>
      <c r="E106" s="117"/>
      <c r="F106" s="133"/>
      <c r="G106" s="133"/>
      <c r="H106" s="117"/>
      <c r="I106" s="117"/>
      <c r="J106" s="132"/>
      <c r="K106" s="132"/>
      <c r="L106" s="134"/>
      <c r="M106" s="135"/>
      <c r="N106" s="133"/>
      <c r="O106" s="128"/>
      <c r="P106" s="117"/>
      <c r="Q106" s="117"/>
      <c r="R106" s="117"/>
      <c r="S106" s="116"/>
      <c r="T106" s="116"/>
      <c r="U106" s="67"/>
      <c r="V106" s="67"/>
    </row>
    <row r="107" spans="2:22" x14ac:dyDescent="0.25">
      <c r="B107" s="116"/>
      <c r="C107" s="117"/>
      <c r="D107" s="117"/>
      <c r="E107" s="117"/>
      <c r="F107" s="133"/>
      <c r="G107" s="133"/>
      <c r="H107" s="117"/>
      <c r="I107" s="117"/>
      <c r="J107" s="132"/>
      <c r="K107" s="132"/>
      <c r="L107" s="134"/>
      <c r="M107" s="135"/>
      <c r="N107" s="133"/>
      <c r="O107" s="128"/>
      <c r="P107" s="117"/>
      <c r="Q107" s="117"/>
      <c r="R107" s="117"/>
      <c r="S107" s="116"/>
      <c r="T107" s="116"/>
      <c r="U107" s="67"/>
      <c r="V107" s="67"/>
    </row>
    <row r="108" spans="2:22" x14ac:dyDescent="0.25">
      <c r="B108" s="116"/>
      <c r="C108" s="117"/>
      <c r="D108" s="117"/>
      <c r="E108" s="117"/>
      <c r="F108" s="133"/>
      <c r="G108" s="133"/>
      <c r="H108" s="117"/>
      <c r="I108" s="117"/>
      <c r="J108" s="132"/>
      <c r="K108" s="132"/>
      <c r="L108" s="134"/>
      <c r="M108" s="135"/>
      <c r="N108" s="133"/>
      <c r="O108" s="128"/>
      <c r="P108" s="117"/>
      <c r="Q108" s="117"/>
      <c r="R108" s="117"/>
      <c r="S108" s="116"/>
      <c r="T108" s="116"/>
      <c r="U108" s="67"/>
      <c r="V108" s="67"/>
    </row>
    <row r="109" spans="2:22" x14ac:dyDescent="0.25">
      <c r="B109" s="116"/>
      <c r="C109" s="117"/>
      <c r="D109" s="117"/>
      <c r="E109" s="117"/>
      <c r="F109" s="133"/>
      <c r="G109" s="133"/>
      <c r="H109" s="117"/>
      <c r="I109" s="117"/>
      <c r="J109" s="132"/>
      <c r="K109" s="132"/>
      <c r="L109" s="134"/>
      <c r="M109" s="135"/>
      <c r="N109" s="133"/>
      <c r="O109" s="128"/>
      <c r="P109" s="117"/>
      <c r="Q109" s="117"/>
      <c r="R109" s="117"/>
      <c r="S109" s="116"/>
      <c r="T109" s="116"/>
      <c r="U109" s="67"/>
      <c r="V109" s="67"/>
    </row>
    <row r="110" spans="2:22" x14ac:dyDescent="0.25">
      <c r="B110" s="116"/>
      <c r="C110" s="117"/>
      <c r="D110" s="117"/>
      <c r="E110" s="117"/>
      <c r="F110" s="133"/>
      <c r="G110" s="133"/>
      <c r="H110" s="117"/>
      <c r="I110" s="117"/>
      <c r="J110" s="132"/>
      <c r="K110" s="132"/>
      <c r="L110" s="134"/>
      <c r="M110" s="135"/>
      <c r="N110" s="133"/>
      <c r="O110" s="128"/>
      <c r="P110" s="117"/>
      <c r="Q110" s="117"/>
      <c r="R110" s="117"/>
      <c r="S110" s="116"/>
      <c r="T110" s="116"/>
      <c r="U110" s="67"/>
      <c r="V110" s="67"/>
    </row>
    <row r="111" spans="2:22" x14ac:dyDescent="0.25">
      <c r="B111" s="116"/>
      <c r="C111" s="117"/>
      <c r="D111" s="117"/>
      <c r="E111" s="117"/>
      <c r="F111" s="133"/>
      <c r="G111" s="133"/>
      <c r="H111" s="117"/>
      <c r="I111" s="117"/>
      <c r="J111" s="132"/>
      <c r="K111" s="132"/>
      <c r="L111" s="134"/>
      <c r="M111" s="135"/>
      <c r="N111" s="133"/>
      <c r="O111" s="128"/>
      <c r="P111" s="117"/>
      <c r="Q111" s="117"/>
      <c r="R111" s="117"/>
      <c r="S111" s="116"/>
      <c r="T111" s="116"/>
      <c r="U111" s="67"/>
      <c r="V111" s="67"/>
    </row>
    <row r="112" spans="2:22" x14ac:dyDescent="0.25">
      <c r="B112" s="116"/>
      <c r="C112" s="117"/>
      <c r="D112" s="117"/>
      <c r="E112" s="117"/>
      <c r="F112" s="133"/>
      <c r="G112" s="133"/>
      <c r="H112" s="117"/>
      <c r="I112" s="117"/>
      <c r="J112" s="132"/>
      <c r="K112" s="132"/>
      <c r="L112" s="134"/>
      <c r="M112" s="135"/>
      <c r="N112" s="133"/>
      <c r="O112" s="128"/>
      <c r="P112" s="117"/>
      <c r="Q112" s="117"/>
      <c r="R112" s="117"/>
      <c r="S112" s="116"/>
      <c r="T112" s="116"/>
      <c r="U112" s="67"/>
      <c r="V112" s="67"/>
    </row>
    <row r="113" spans="2:22" x14ac:dyDescent="0.25">
      <c r="B113" s="116"/>
      <c r="C113" s="117"/>
      <c r="D113" s="117"/>
      <c r="E113" s="117"/>
      <c r="F113" s="133"/>
      <c r="G113" s="133"/>
      <c r="H113" s="117"/>
      <c r="I113" s="117"/>
      <c r="J113" s="132"/>
      <c r="K113" s="132"/>
      <c r="L113" s="134"/>
      <c r="M113" s="135"/>
      <c r="N113" s="133"/>
      <c r="O113" s="128"/>
      <c r="P113" s="117"/>
      <c r="Q113" s="117"/>
      <c r="R113" s="117"/>
      <c r="S113" s="116"/>
      <c r="T113" s="116"/>
      <c r="U113" s="67"/>
      <c r="V113" s="67"/>
    </row>
    <row r="114" spans="2:22" x14ac:dyDescent="0.25">
      <c r="B114" s="116"/>
      <c r="C114" s="117"/>
      <c r="D114" s="117"/>
      <c r="E114" s="117"/>
      <c r="F114" s="133"/>
      <c r="G114" s="133"/>
      <c r="H114" s="117"/>
      <c r="I114" s="117"/>
      <c r="J114" s="132"/>
      <c r="K114" s="132"/>
      <c r="L114" s="134"/>
      <c r="M114" s="135"/>
      <c r="N114" s="133"/>
      <c r="O114" s="128"/>
      <c r="P114" s="117"/>
      <c r="Q114" s="117"/>
      <c r="R114" s="117"/>
      <c r="S114" s="116"/>
      <c r="T114" s="116"/>
      <c r="U114" s="67"/>
      <c r="V114" s="67"/>
    </row>
    <row r="115" spans="2:22" x14ac:dyDescent="0.25">
      <c r="B115" s="116"/>
      <c r="C115" s="117"/>
      <c r="D115" s="117"/>
      <c r="E115" s="117"/>
      <c r="F115" s="133"/>
      <c r="G115" s="133"/>
      <c r="H115" s="117"/>
      <c r="I115" s="117"/>
      <c r="J115" s="132"/>
      <c r="K115" s="132"/>
      <c r="L115" s="134"/>
      <c r="M115" s="135"/>
      <c r="N115" s="133"/>
      <c r="O115" s="128"/>
      <c r="P115" s="117"/>
      <c r="Q115" s="117"/>
      <c r="R115" s="117"/>
      <c r="S115" s="116"/>
      <c r="T115" s="116"/>
      <c r="U115" s="67"/>
      <c r="V115" s="67"/>
    </row>
    <row r="116" spans="2:22" x14ac:dyDescent="0.25">
      <c r="B116" s="116"/>
      <c r="C116" s="117"/>
      <c r="D116" s="117"/>
      <c r="E116" s="117"/>
      <c r="F116" s="133"/>
      <c r="G116" s="133"/>
      <c r="H116" s="117"/>
      <c r="I116" s="117"/>
      <c r="J116" s="132"/>
      <c r="K116" s="132"/>
      <c r="L116" s="134"/>
      <c r="M116" s="135"/>
      <c r="N116" s="133"/>
      <c r="O116" s="128"/>
      <c r="P116" s="117"/>
      <c r="Q116" s="117"/>
      <c r="R116" s="117"/>
      <c r="S116" s="116"/>
      <c r="T116" s="116"/>
      <c r="U116" s="67"/>
      <c r="V116" s="67"/>
    </row>
    <row r="117" spans="2:22" x14ac:dyDescent="0.25">
      <c r="B117" s="116"/>
      <c r="C117" s="117"/>
      <c r="D117" s="117"/>
      <c r="E117" s="117"/>
      <c r="F117" s="133"/>
      <c r="G117" s="133"/>
      <c r="H117" s="117"/>
      <c r="I117" s="117"/>
      <c r="J117" s="132"/>
      <c r="K117" s="132"/>
      <c r="L117" s="134"/>
      <c r="M117" s="135"/>
      <c r="N117" s="133"/>
      <c r="O117" s="128"/>
      <c r="P117" s="117"/>
      <c r="Q117" s="117"/>
      <c r="R117" s="117"/>
      <c r="S117" s="116"/>
      <c r="T117" s="116"/>
      <c r="U117" s="67"/>
      <c r="V117" s="67"/>
    </row>
    <row r="118" spans="2:22" x14ac:dyDescent="0.25">
      <c r="B118" s="116"/>
      <c r="C118" s="117"/>
      <c r="D118" s="117"/>
      <c r="E118" s="117"/>
      <c r="F118" s="133"/>
      <c r="G118" s="133"/>
      <c r="H118" s="117"/>
      <c r="I118" s="117"/>
      <c r="J118" s="132"/>
      <c r="K118" s="132"/>
      <c r="L118" s="134"/>
      <c r="M118" s="135"/>
      <c r="N118" s="133"/>
      <c r="O118" s="128"/>
      <c r="P118" s="117"/>
      <c r="Q118" s="117"/>
      <c r="R118" s="117"/>
      <c r="S118" s="116"/>
      <c r="T118" s="116"/>
      <c r="U118" s="67"/>
      <c r="V118" s="67"/>
    </row>
    <row r="119" spans="2:22" x14ac:dyDescent="0.25">
      <c r="B119" s="116"/>
      <c r="C119" s="117"/>
      <c r="D119" s="117"/>
      <c r="E119" s="117"/>
      <c r="F119" s="133"/>
      <c r="G119" s="133"/>
      <c r="H119" s="117"/>
      <c r="I119" s="117"/>
      <c r="J119" s="132"/>
      <c r="K119" s="132"/>
      <c r="L119" s="134"/>
      <c r="M119" s="135"/>
      <c r="N119" s="133"/>
      <c r="O119" s="128"/>
      <c r="P119" s="117"/>
      <c r="Q119" s="117"/>
      <c r="R119" s="117"/>
      <c r="S119" s="116"/>
      <c r="T119" s="116"/>
      <c r="U119" s="67"/>
      <c r="V119" s="67"/>
    </row>
    <row r="120" spans="2:22" x14ac:dyDescent="0.25">
      <c r="B120" s="116"/>
      <c r="C120" s="117"/>
      <c r="D120" s="117"/>
      <c r="E120" s="117"/>
      <c r="F120" s="133"/>
      <c r="G120" s="133"/>
      <c r="H120" s="117"/>
      <c r="I120" s="117"/>
      <c r="J120" s="132"/>
      <c r="K120" s="132"/>
      <c r="L120" s="134"/>
      <c r="M120" s="135"/>
      <c r="N120" s="133"/>
      <c r="O120" s="128"/>
      <c r="P120" s="117"/>
      <c r="Q120" s="117"/>
      <c r="R120" s="117"/>
      <c r="S120" s="116"/>
      <c r="T120" s="116"/>
      <c r="U120" s="67"/>
      <c r="V120" s="67"/>
    </row>
    <row r="121" spans="2:22" x14ac:dyDescent="0.25">
      <c r="B121" s="116"/>
      <c r="C121" s="117"/>
      <c r="D121" s="117"/>
      <c r="E121" s="117"/>
      <c r="F121" s="133"/>
      <c r="G121" s="133"/>
      <c r="H121" s="117"/>
      <c r="I121" s="117"/>
      <c r="J121" s="132"/>
      <c r="K121" s="132"/>
      <c r="L121" s="134"/>
      <c r="M121" s="135"/>
      <c r="N121" s="133"/>
      <c r="O121" s="128"/>
      <c r="P121" s="117"/>
      <c r="Q121" s="117"/>
      <c r="R121" s="117"/>
      <c r="S121" s="116"/>
      <c r="T121" s="116"/>
      <c r="U121" s="67"/>
      <c r="V121" s="67"/>
    </row>
    <row r="122" spans="2:22" x14ac:dyDescent="0.25">
      <c r="B122" s="116"/>
      <c r="C122" s="117"/>
      <c r="D122" s="117"/>
      <c r="E122" s="117"/>
      <c r="F122" s="133"/>
      <c r="G122" s="133"/>
      <c r="H122" s="117"/>
      <c r="I122" s="117"/>
      <c r="J122" s="132"/>
      <c r="K122" s="132"/>
      <c r="L122" s="134"/>
      <c r="M122" s="135"/>
      <c r="N122" s="133"/>
      <c r="O122" s="128"/>
      <c r="P122" s="117"/>
      <c r="Q122" s="117"/>
      <c r="R122" s="117"/>
      <c r="S122" s="116"/>
      <c r="T122" s="116"/>
      <c r="U122" s="67"/>
      <c r="V122" s="67"/>
    </row>
    <row r="123" spans="2:22" x14ac:dyDescent="0.25">
      <c r="B123" s="116"/>
      <c r="C123" s="117"/>
      <c r="D123" s="117"/>
      <c r="E123" s="117"/>
      <c r="F123" s="133"/>
      <c r="G123" s="133"/>
      <c r="H123" s="117"/>
      <c r="I123" s="117"/>
      <c r="J123" s="132"/>
      <c r="K123" s="132"/>
      <c r="L123" s="134"/>
      <c r="M123" s="135"/>
      <c r="N123" s="133"/>
      <c r="O123" s="128"/>
      <c r="P123" s="117"/>
      <c r="Q123" s="117"/>
      <c r="R123" s="117"/>
      <c r="S123" s="116"/>
      <c r="T123" s="116"/>
      <c r="U123" s="67"/>
      <c r="V123" s="67"/>
    </row>
    <row r="124" spans="2:22" x14ac:dyDescent="0.25">
      <c r="B124" s="116"/>
      <c r="C124" s="117"/>
      <c r="D124" s="117"/>
      <c r="E124" s="117"/>
      <c r="F124" s="133"/>
      <c r="G124" s="133"/>
      <c r="H124" s="117"/>
      <c r="I124" s="117"/>
      <c r="J124" s="132"/>
      <c r="K124" s="132"/>
      <c r="L124" s="134"/>
      <c r="M124" s="135"/>
      <c r="N124" s="133"/>
      <c r="O124" s="128"/>
      <c r="P124" s="117"/>
      <c r="Q124" s="117"/>
      <c r="R124" s="117"/>
      <c r="S124" s="116"/>
      <c r="T124" s="116"/>
      <c r="U124" s="67"/>
      <c r="V124" s="67"/>
    </row>
    <row r="125" spans="2:22" x14ac:dyDescent="0.25">
      <c r="B125" s="116"/>
      <c r="C125" s="117"/>
      <c r="D125" s="117"/>
      <c r="E125" s="117"/>
      <c r="F125" s="133"/>
      <c r="G125" s="133"/>
      <c r="H125" s="117"/>
      <c r="I125" s="117"/>
      <c r="J125" s="132"/>
      <c r="K125" s="132"/>
      <c r="L125" s="134"/>
      <c r="M125" s="135"/>
      <c r="N125" s="133"/>
      <c r="O125" s="128"/>
      <c r="P125" s="117"/>
      <c r="Q125" s="117"/>
      <c r="R125" s="117"/>
      <c r="S125" s="116"/>
      <c r="T125" s="116"/>
      <c r="U125" s="67"/>
      <c r="V125" s="67"/>
    </row>
    <row r="126" spans="2:22" x14ac:dyDescent="0.25">
      <c r="B126" s="116"/>
      <c r="C126" s="117"/>
      <c r="D126" s="117"/>
      <c r="E126" s="117"/>
      <c r="F126" s="133"/>
      <c r="G126" s="133"/>
      <c r="H126" s="117"/>
      <c r="I126" s="117"/>
      <c r="J126" s="132"/>
      <c r="K126" s="132"/>
      <c r="L126" s="134"/>
      <c r="M126" s="135"/>
      <c r="N126" s="133"/>
      <c r="O126" s="128"/>
      <c r="P126" s="117"/>
      <c r="Q126" s="117"/>
      <c r="R126" s="117"/>
      <c r="S126" s="116"/>
      <c r="T126" s="116"/>
      <c r="U126" s="67"/>
      <c r="V126" s="67"/>
    </row>
    <row r="127" spans="2:22" x14ac:dyDescent="0.25">
      <c r="B127" s="116"/>
      <c r="C127" s="117"/>
      <c r="D127" s="117"/>
      <c r="E127" s="117"/>
      <c r="F127" s="133"/>
      <c r="G127" s="133"/>
      <c r="H127" s="117"/>
      <c r="I127" s="117"/>
      <c r="J127" s="132"/>
      <c r="K127" s="132"/>
      <c r="L127" s="134"/>
      <c r="M127" s="135"/>
      <c r="N127" s="133"/>
      <c r="O127" s="128"/>
      <c r="P127" s="117"/>
      <c r="Q127" s="117"/>
      <c r="R127" s="117"/>
      <c r="S127" s="116"/>
      <c r="T127" s="116"/>
      <c r="U127" s="67"/>
      <c r="V127" s="67"/>
    </row>
    <row r="128" spans="2:22" x14ac:dyDescent="0.25">
      <c r="B128" s="116"/>
      <c r="C128" s="117"/>
      <c r="D128" s="117"/>
      <c r="E128" s="117"/>
      <c r="F128" s="133"/>
      <c r="G128" s="133"/>
      <c r="H128" s="117"/>
      <c r="I128" s="117"/>
      <c r="J128" s="132"/>
      <c r="K128" s="132"/>
      <c r="L128" s="134"/>
      <c r="M128" s="135"/>
      <c r="N128" s="133"/>
      <c r="O128" s="128"/>
      <c r="P128" s="117"/>
      <c r="Q128" s="117"/>
      <c r="R128" s="117"/>
      <c r="S128" s="116"/>
      <c r="T128" s="116"/>
      <c r="U128" s="67"/>
      <c r="V128" s="67"/>
    </row>
    <row r="129" spans="2:22" x14ac:dyDescent="0.25">
      <c r="B129" s="116"/>
      <c r="C129" s="117"/>
      <c r="D129" s="117"/>
      <c r="E129" s="117"/>
      <c r="F129" s="133"/>
      <c r="G129" s="133"/>
      <c r="H129" s="117"/>
      <c r="I129" s="117"/>
      <c r="J129" s="132"/>
      <c r="K129" s="132"/>
      <c r="L129" s="134"/>
      <c r="M129" s="135"/>
      <c r="N129" s="133"/>
      <c r="O129" s="128"/>
      <c r="P129" s="117"/>
      <c r="Q129" s="117"/>
      <c r="R129" s="117"/>
      <c r="S129" s="116"/>
      <c r="T129" s="116"/>
      <c r="U129" s="67"/>
      <c r="V129" s="67"/>
    </row>
    <row r="130" spans="2:22" x14ac:dyDescent="0.25">
      <c r="B130" s="116"/>
      <c r="C130" s="117"/>
      <c r="D130" s="117"/>
      <c r="E130" s="117"/>
      <c r="F130" s="133"/>
      <c r="G130" s="133"/>
      <c r="H130" s="117"/>
      <c r="I130" s="117"/>
      <c r="J130" s="132"/>
      <c r="K130" s="132"/>
      <c r="L130" s="134"/>
      <c r="M130" s="135"/>
      <c r="N130" s="133"/>
      <c r="O130" s="128"/>
      <c r="P130" s="117"/>
      <c r="Q130" s="117"/>
      <c r="R130" s="117"/>
      <c r="S130" s="116"/>
      <c r="T130" s="116"/>
      <c r="U130" s="67"/>
      <c r="V130" s="67"/>
    </row>
    <row r="131" spans="2:22" x14ac:dyDescent="0.25">
      <c r="B131" s="116"/>
      <c r="C131" s="117"/>
      <c r="D131" s="117"/>
      <c r="E131" s="117"/>
      <c r="F131" s="133"/>
      <c r="G131" s="133"/>
      <c r="H131" s="117"/>
      <c r="I131" s="117"/>
      <c r="J131" s="132"/>
      <c r="K131" s="132"/>
      <c r="L131" s="134"/>
      <c r="M131" s="135"/>
      <c r="N131" s="133"/>
      <c r="O131" s="128"/>
      <c r="P131" s="117"/>
      <c r="Q131" s="117"/>
      <c r="R131" s="117"/>
      <c r="S131" s="116"/>
      <c r="T131" s="116"/>
      <c r="U131" s="67"/>
      <c r="V131" s="67"/>
    </row>
    <row r="132" spans="2:22" x14ac:dyDescent="0.25">
      <c r="B132" s="116"/>
      <c r="C132" s="117"/>
      <c r="D132" s="117"/>
      <c r="E132" s="117"/>
      <c r="F132" s="133"/>
      <c r="G132" s="133"/>
      <c r="H132" s="117"/>
      <c r="I132" s="117"/>
      <c r="J132" s="132"/>
      <c r="K132" s="132"/>
      <c r="L132" s="134"/>
      <c r="M132" s="135"/>
      <c r="N132" s="133"/>
      <c r="O132" s="128"/>
      <c r="P132" s="117"/>
      <c r="Q132" s="117"/>
      <c r="R132" s="117"/>
      <c r="S132" s="116"/>
      <c r="T132" s="116"/>
      <c r="U132" s="67"/>
      <c r="V132" s="67"/>
    </row>
    <row r="133" spans="2:22" x14ac:dyDescent="0.25">
      <c r="B133" s="116"/>
      <c r="C133" s="117"/>
      <c r="D133" s="117"/>
      <c r="E133" s="117"/>
      <c r="F133" s="133"/>
      <c r="G133" s="133"/>
      <c r="H133" s="117"/>
      <c r="I133" s="117"/>
      <c r="J133" s="132"/>
      <c r="K133" s="132"/>
      <c r="L133" s="134"/>
      <c r="M133" s="135"/>
      <c r="N133" s="133"/>
      <c r="O133" s="128"/>
      <c r="P133" s="117"/>
      <c r="Q133" s="117"/>
      <c r="R133" s="117"/>
      <c r="S133" s="116"/>
      <c r="T133" s="116"/>
      <c r="U133" s="67"/>
      <c r="V133" s="67"/>
    </row>
    <row r="134" spans="2:22" x14ac:dyDescent="0.25">
      <c r="B134" s="116"/>
      <c r="C134" s="117"/>
      <c r="D134" s="117"/>
      <c r="E134" s="117"/>
      <c r="F134" s="133"/>
      <c r="G134" s="133"/>
      <c r="H134" s="117"/>
      <c r="I134" s="117"/>
      <c r="J134" s="132"/>
      <c r="K134" s="132"/>
      <c r="L134" s="134"/>
      <c r="M134" s="135"/>
      <c r="N134" s="133"/>
      <c r="O134" s="128"/>
      <c r="P134" s="117"/>
      <c r="Q134" s="117"/>
      <c r="R134" s="117"/>
      <c r="S134" s="116"/>
      <c r="T134" s="116"/>
      <c r="U134" s="67"/>
      <c r="V134" s="67"/>
    </row>
    <row r="135" spans="2:22" x14ac:dyDescent="0.25">
      <c r="B135" s="116"/>
      <c r="C135" s="117"/>
      <c r="D135" s="117"/>
      <c r="E135" s="117"/>
      <c r="F135" s="133"/>
      <c r="G135" s="133"/>
      <c r="H135" s="117"/>
      <c r="I135" s="117"/>
      <c r="J135" s="132"/>
      <c r="K135" s="132"/>
      <c r="L135" s="134"/>
      <c r="M135" s="135"/>
      <c r="N135" s="133"/>
      <c r="O135" s="128"/>
      <c r="P135" s="117"/>
      <c r="Q135" s="117"/>
      <c r="R135" s="117"/>
      <c r="S135" s="116"/>
      <c r="T135" s="116"/>
      <c r="U135" s="67"/>
      <c r="V135" s="67"/>
    </row>
    <row r="136" spans="2:22" x14ac:dyDescent="0.25">
      <c r="B136" s="116"/>
      <c r="C136" s="117"/>
      <c r="D136" s="117"/>
      <c r="E136" s="117"/>
      <c r="F136" s="133"/>
      <c r="G136" s="133"/>
      <c r="H136" s="117"/>
      <c r="I136" s="117"/>
      <c r="J136" s="132"/>
      <c r="K136" s="132"/>
      <c r="L136" s="134"/>
      <c r="M136" s="135"/>
      <c r="N136" s="133"/>
      <c r="O136" s="128"/>
      <c r="P136" s="117"/>
      <c r="Q136" s="117"/>
      <c r="R136" s="117"/>
      <c r="S136" s="116"/>
      <c r="T136" s="116"/>
      <c r="U136" s="67"/>
      <c r="V136" s="67"/>
    </row>
    <row r="137" spans="2:22" x14ac:dyDescent="0.25">
      <c r="B137" s="116"/>
      <c r="C137" s="117"/>
      <c r="D137" s="117"/>
      <c r="E137" s="117"/>
      <c r="F137" s="133"/>
      <c r="G137" s="133"/>
      <c r="H137" s="117"/>
      <c r="I137" s="117"/>
      <c r="J137" s="132"/>
      <c r="K137" s="132"/>
      <c r="L137" s="134"/>
      <c r="M137" s="135"/>
      <c r="N137" s="133"/>
      <c r="O137" s="128"/>
      <c r="P137" s="117"/>
      <c r="Q137" s="117"/>
      <c r="R137" s="117"/>
      <c r="S137" s="116"/>
      <c r="T137" s="116"/>
      <c r="U137" s="67"/>
      <c r="V137" s="67"/>
    </row>
    <row r="138" spans="2:22" x14ac:dyDescent="0.25">
      <c r="B138" s="116"/>
      <c r="C138" s="117"/>
      <c r="D138" s="117"/>
      <c r="E138" s="117"/>
      <c r="F138" s="133"/>
      <c r="G138" s="133"/>
      <c r="H138" s="117"/>
      <c r="I138" s="117"/>
      <c r="J138" s="132"/>
      <c r="K138" s="132"/>
      <c r="L138" s="134"/>
      <c r="M138" s="135"/>
      <c r="N138" s="133"/>
      <c r="O138" s="128"/>
      <c r="P138" s="117"/>
      <c r="Q138" s="117"/>
      <c r="R138" s="117"/>
      <c r="S138" s="116"/>
      <c r="T138" s="116"/>
      <c r="U138" s="67"/>
      <c r="V138" s="67"/>
    </row>
    <row r="139" spans="2:22" x14ac:dyDescent="0.25">
      <c r="B139" s="116"/>
      <c r="C139" s="117"/>
      <c r="D139" s="117"/>
      <c r="E139" s="117"/>
      <c r="F139" s="133"/>
      <c r="G139" s="133"/>
      <c r="H139" s="117"/>
      <c r="I139" s="117"/>
      <c r="J139" s="132"/>
      <c r="K139" s="132"/>
      <c r="L139" s="134"/>
      <c r="M139" s="135"/>
      <c r="N139" s="133"/>
      <c r="O139" s="128"/>
      <c r="P139" s="117"/>
      <c r="Q139" s="117"/>
      <c r="R139" s="117"/>
      <c r="S139" s="116"/>
      <c r="T139" s="116"/>
      <c r="U139" s="67"/>
      <c r="V139" s="67"/>
    </row>
    <row r="140" spans="2:22" x14ac:dyDescent="0.25">
      <c r="B140" s="116"/>
      <c r="C140" s="117"/>
      <c r="D140" s="117"/>
      <c r="E140" s="117"/>
      <c r="F140" s="133"/>
      <c r="G140" s="133"/>
      <c r="H140" s="117"/>
      <c r="I140" s="117"/>
      <c r="J140" s="132"/>
      <c r="K140" s="132"/>
      <c r="L140" s="134"/>
      <c r="M140" s="135"/>
      <c r="N140" s="133"/>
      <c r="O140" s="128"/>
      <c r="P140" s="117"/>
      <c r="Q140" s="117"/>
      <c r="R140" s="117"/>
      <c r="S140" s="116"/>
      <c r="T140" s="116"/>
      <c r="U140" s="67"/>
      <c r="V140" s="67"/>
    </row>
    <row r="141" spans="2:22" x14ac:dyDescent="0.25">
      <c r="B141" s="116"/>
      <c r="C141" s="117"/>
      <c r="D141" s="117"/>
      <c r="E141" s="117"/>
      <c r="F141" s="133"/>
      <c r="G141" s="133"/>
      <c r="H141" s="117"/>
      <c r="I141" s="117"/>
      <c r="J141" s="132"/>
      <c r="K141" s="132"/>
      <c r="L141" s="134"/>
      <c r="M141" s="135"/>
      <c r="N141" s="133"/>
      <c r="O141" s="128"/>
      <c r="P141" s="117"/>
      <c r="Q141" s="117"/>
      <c r="R141" s="117"/>
      <c r="S141" s="116"/>
      <c r="T141" s="116"/>
      <c r="U141" s="67"/>
      <c r="V141" s="67"/>
    </row>
    <row r="142" spans="2:22" x14ac:dyDescent="0.25">
      <c r="B142" s="116"/>
      <c r="C142" s="117"/>
      <c r="D142" s="117"/>
      <c r="E142" s="117"/>
      <c r="F142" s="133"/>
      <c r="G142" s="133"/>
      <c r="H142" s="117"/>
      <c r="I142" s="117"/>
      <c r="J142" s="132"/>
      <c r="K142" s="132"/>
      <c r="L142" s="134"/>
      <c r="M142" s="135"/>
      <c r="N142" s="133"/>
      <c r="O142" s="128"/>
      <c r="P142" s="117"/>
      <c r="Q142" s="117"/>
      <c r="R142" s="117"/>
      <c r="S142" s="116"/>
      <c r="T142" s="116"/>
      <c r="U142" s="67"/>
      <c r="V142" s="67"/>
    </row>
    <row r="143" spans="2:22" x14ac:dyDescent="0.25">
      <c r="B143" s="116"/>
      <c r="C143" s="117"/>
      <c r="D143" s="117"/>
      <c r="E143" s="117"/>
      <c r="F143" s="133"/>
      <c r="G143" s="133"/>
      <c r="H143" s="117"/>
      <c r="I143" s="117"/>
      <c r="J143" s="132"/>
      <c r="K143" s="132"/>
      <c r="L143" s="134"/>
      <c r="M143" s="135"/>
      <c r="N143" s="133"/>
      <c r="O143" s="128"/>
      <c r="P143" s="117"/>
      <c r="Q143" s="117"/>
      <c r="R143" s="117"/>
      <c r="S143" s="116"/>
      <c r="T143" s="116"/>
      <c r="U143" s="67"/>
      <c r="V143" s="67"/>
    </row>
    <row r="144" spans="2:22" x14ac:dyDescent="0.25">
      <c r="B144" s="116"/>
      <c r="C144" s="117"/>
      <c r="D144" s="117"/>
      <c r="E144" s="117"/>
      <c r="F144" s="133"/>
      <c r="G144" s="133"/>
      <c r="H144" s="117"/>
      <c r="I144" s="117"/>
      <c r="J144" s="132"/>
      <c r="K144" s="132"/>
      <c r="L144" s="134"/>
      <c r="M144" s="135"/>
      <c r="N144" s="133"/>
      <c r="O144" s="128"/>
      <c r="P144" s="117"/>
      <c r="Q144" s="117"/>
      <c r="R144" s="117"/>
      <c r="S144" s="116"/>
      <c r="T144" s="116"/>
      <c r="U144" s="67"/>
      <c r="V144" s="67"/>
    </row>
    <row r="145" spans="2:22" x14ac:dyDescent="0.25">
      <c r="B145" s="116"/>
      <c r="C145" s="117"/>
      <c r="D145" s="117"/>
      <c r="E145" s="117"/>
      <c r="F145" s="133"/>
      <c r="G145" s="133"/>
      <c r="H145" s="117"/>
      <c r="I145" s="117"/>
      <c r="J145" s="132"/>
      <c r="K145" s="132"/>
      <c r="L145" s="134"/>
      <c r="M145" s="135"/>
      <c r="N145" s="133"/>
      <c r="O145" s="128"/>
      <c r="P145" s="117"/>
      <c r="Q145" s="117"/>
      <c r="R145" s="117"/>
      <c r="S145" s="116"/>
      <c r="T145" s="116"/>
      <c r="U145" s="67"/>
      <c r="V145" s="67"/>
    </row>
    <row r="146" spans="2:22" x14ac:dyDescent="0.25">
      <c r="B146" s="116"/>
      <c r="C146" s="117"/>
      <c r="D146" s="117"/>
      <c r="E146" s="117"/>
      <c r="F146" s="133"/>
      <c r="G146" s="133"/>
      <c r="H146" s="117"/>
      <c r="I146" s="117"/>
      <c r="J146" s="132"/>
      <c r="K146" s="132"/>
      <c r="L146" s="134"/>
      <c r="M146" s="135"/>
      <c r="N146" s="133"/>
      <c r="O146" s="128"/>
      <c r="P146" s="117"/>
      <c r="Q146" s="117"/>
      <c r="R146" s="117"/>
      <c r="S146" s="116"/>
      <c r="T146" s="116"/>
      <c r="U146" s="67"/>
      <c r="V146" s="67"/>
    </row>
    <row r="147" spans="2:22" x14ac:dyDescent="0.25">
      <c r="B147" s="116"/>
      <c r="C147" s="117"/>
      <c r="D147" s="117"/>
      <c r="E147" s="117"/>
      <c r="F147" s="133"/>
      <c r="G147" s="133"/>
      <c r="H147" s="117"/>
      <c r="I147" s="117"/>
      <c r="J147" s="132"/>
      <c r="K147" s="132"/>
      <c r="L147" s="134"/>
      <c r="M147" s="135"/>
      <c r="N147" s="133"/>
      <c r="O147" s="128"/>
      <c r="P147" s="117"/>
      <c r="Q147" s="117"/>
      <c r="R147" s="117"/>
      <c r="S147" s="116"/>
      <c r="T147" s="116"/>
      <c r="U147" s="67"/>
      <c r="V147" s="67"/>
    </row>
    <row r="148" spans="2:22" x14ac:dyDescent="0.25">
      <c r="B148" s="116"/>
      <c r="C148" s="117"/>
      <c r="D148" s="117"/>
      <c r="E148" s="117"/>
      <c r="F148" s="133"/>
      <c r="G148" s="133"/>
      <c r="H148" s="117"/>
      <c r="I148" s="117"/>
      <c r="J148" s="132"/>
      <c r="K148" s="132"/>
      <c r="L148" s="134"/>
      <c r="M148" s="135"/>
      <c r="N148" s="133"/>
      <c r="O148" s="128"/>
      <c r="P148" s="117"/>
      <c r="Q148" s="117"/>
      <c r="R148" s="117"/>
      <c r="S148" s="116"/>
      <c r="T148" s="116"/>
      <c r="U148" s="67"/>
      <c r="V148" s="67"/>
    </row>
    <row r="149" spans="2:22" x14ac:dyDescent="0.25">
      <c r="B149" s="116"/>
      <c r="C149" s="117"/>
      <c r="D149" s="117"/>
      <c r="E149" s="117"/>
      <c r="F149" s="133"/>
      <c r="G149" s="133"/>
      <c r="H149" s="117"/>
      <c r="I149" s="117"/>
      <c r="J149" s="132"/>
      <c r="K149" s="132"/>
      <c r="L149" s="134"/>
      <c r="M149" s="135"/>
      <c r="N149" s="133"/>
      <c r="O149" s="128"/>
      <c r="P149" s="117"/>
      <c r="Q149" s="117"/>
      <c r="R149" s="117"/>
      <c r="S149" s="116"/>
      <c r="T149" s="116"/>
      <c r="U149" s="67"/>
      <c r="V149" s="67"/>
    </row>
    <row r="150" spans="2:22" x14ac:dyDescent="0.25">
      <c r="B150" s="116"/>
      <c r="C150" s="117"/>
      <c r="D150" s="117"/>
      <c r="E150" s="117"/>
      <c r="F150" s="133"/>
      <c r="G150" s="133"/>
      <c r="H150" s="117"/>
      <c r="I150" s="117"/>
      <c r="J150" s="132"/>
      <c r="K150" s="132"/>
      <c r="L150" s="134"/>
      <c r="M150" s="135"/>
      <c r="N150" s="133"/>
      <c r="O150" s="128"/>
      <c r="P150" s="117"/>
      <c r="Q150" s="117"/>
      <c r="R150" s="117"/>
      <c r="S150" s="116"/>
      <c r="T150" s="116"/>
      <c r="U150" s="67"/>
      <c r="V150" s="67"/>
    </row>
    <row r="151" spans="2:22" x14ac:dyDescent="0.25">
      <c r="B151" s="116"/>
      <c r="C151" s="117"/>
      <c r="D151" s="117"/>
      <c r="E151" s="117"/>
      <c r="F151" s="133"/>
      <c r="G151" s="133"/>
      <c r="H151" s="117"/>
      <c r="I151" s="117"/>
      <c r="J151" s="132"/>
      <c r="K151" s="132"/>
      <c r="L151" s="134"/>
      <c r="M151" s="135"/>
      <c r="N151" s="133"/>
      <c r="O151" s="128"/>
      <c r="P151" s="117"/>
      <c r="Q151" s="117"/>
      <c r="R151" s="117"/>
      <c r="S151" s="116"/>
      <c r="T151" s="116"/>
      <c r="U151" s="67"/>
      <c r="V151" s="67"/>
    </row>
    <row r="152" spans="2:22" x14ac:dyDescent="0.25">
      <c r="B152" s="116"/>
      <c r="C152" s="117"/>
      <c r="D152" s="117"/>
      <c r="E152" s="117"/>
      <c r="F152" s="133"/>
      <c r="G152" s="133"/>
      <c r="H152" s="117"/>
      <c r="I152" s="117"/>
      <c r="J152" s="132"/>
      <c r="K152" s="132"/>
      <c r="L152" s="134"/>
      <c r="M152" s="135"/>
      <c r="N152" s="133"/>
      <c r="O152" s="128"/>
      <c r="P152" s="117"/>
      <c r="Q152" s="117"/>
      <c r="R152" s="117"/>
      <c r="S152" s="116"/>
      <c r="T152" s="116"/>
      <c r="U152" s="67"/>
      <c r="V152" s="67"/>
    </row>
    <row r="153" spans="2:22" x14ac:dyDescent="0.25">
      <c r="B153" s="116"/>
      <c r="C153" s="117"/>
      <c r="D153" s="117"/>
      <c r="E153" s="117"/>
      <c r="F153" s="133"/>
      <c r="G153" s="133"/>
      <c r="H153" s="117"/>
      <c r="I153" s="117"/>
      <c r="J153" s="132"/>
      <c r="K153" s="132"/>
      <c r="L153" s="134"/>
      <c r="M153" s="135"/>
      <c r="N153" s="133"/>
      <c r="O153" s="128"/>
      <c r="P153" s="117"/>
      <c r="Q153" s="117"/>
      <c r="R153" s="117"/>
      <c r="S153" s="116"/>
      <c r="T153" s="116"/>
      <c r="U153" s="67"/>
      <c r="V153" s="67"/>
    </row>
    <row r="154" spans="2:22" x14ac:dyDescent="0.25">
      <c r="B154" s="116"/>
      <c r="C154" s="117"/>
      <c r="D154" s="117"/>
      <c r="E154" s="117"/>
      <c r="F154" s="133"/>
      <c r="G154" s="133"/>
      <c r="H154" s="117"/>
      <c r="I154" s="117"/>
      <c r="J154" s="132"/>
      <c r="K154" s="132"/>
      <c r="L154" s="134"/>
      <c r="M154" s="135"/>
      <c r="N154" s="133"/>
      <c r="O154" s="128"/>
      <c r="P154" s="117"/>
      <c r="Q154" s="117"/>
      <c r="R154" s="117"/>
      <c r="S154" s="116"/>
      <c r="T154" s="116"/>
      <c r="U154" s="67"/>
      <c r="V154" s="67"/>
    </row>
    <row r="155" spans="2:22" x14ac:dyDescent="0.25">
      <c r="B155" s="116"/>
      <c r="C155" s="117"/>
      <c r="D155" s="117"/>
      <c r="E155" s="117"/>
      <c r="F155" s="133"/>
      <c r="G155" s="133"/>
      <c r="H155" s="117"/>
      <c r="I155" s="117"/>
      <c r="J155" s="132"/>
      <c r="K155" s="132"/>
      <c r="L155" s="134"/>
      <c r="M155" s="135"/>
      <c r="N155" s="133"/>
      <c r="O155" s="128"/>
      <c r="P155" s="117"/>
      <c r="Q155" s="117"/>
      <c r="R155" s="117"/>
      <c r="S155" s="116"/>
      <c r="T155" s="116"/>
      <c r="U155" s="67"/>
      <c r="V155" s="67"/>
    </row>
    <row r="156" spans="2:22" x14ac:dyDescent="0.25">
      <c r="B156" s="116"/>
      <c r="C156" s="117"/>
      <c r="D156" s="117"/>
      <c r="E156" s="117"/>
      <c r="F156" s="133"/>
      <c r="G156" s="133"/>
      <c r="H156" s="117"/>
      <c r="I156" s="117"/>
      <c r="J156" s="132"/>
      <c r="K156" s="132"/>
      <c r="L156" s="134"/>
      <c r="M156" s="135"/>
      <c r="N156" s="133"/>
      <c r="O156" s="128"/>
      <c r="P156" s="117"/>
      <c r="Q156" s="117"/>
      <c r="R156" s="117"/>
      <c r="S156" s="116"/>
      <c r="T156" s="116"/>
      <c r="U156" s="67"/>
      <c r="V156" s="67"/>
    </row>
    <row r="157" spans="2:22" x14ac:dyDescent="0.25">
      <c r="B157" s="116"/>
      <c r="C157" s="117"/>
      <c r="D157" s="117"/>
      <c r="E157" s="117"/>
      <c r="F157" s="133"/>
      <c r="G157" s="133"/>
      <c r="H157" s="117"/>
      <c r="I157" s="117"/>
      <c r="J157" s="132"/>
      <c r="K157" s="132"/>
      <c r="L157" s="134"/>
      <c r="M157" s="135"/>
      <c r="N157" s="133"/>
      <c r="O157" s="128"/>
      <c r="P157" s="117"/>
      <c r="Q157" s="117"/>
      <c r="R157" s="117"/>
      <c r="S157" s="116"/>
      <c r="T157" s="116"/>
      <c r="U157" s="67"/>
      <c r="V157" s="67"/>
    </row>
    <row r="158" spans="2:22" x14ac:dyDescent="0.25">
      <c r="B158" s="116"/>
      <c r="C158" s="117"/>
      <c r="D158" s="117"/>
      <c r="E158" s="117"/>
      <c r="F158" s="133"/>
      <c r="G158" s="133"/>
      <c r="H158" s="117"/>
      <c r="I158" s="117"/>
      <c r="J158" s="132"/>
      <c r="K158" s="132"/>
      <c r="L158" s="134"/>
      <c r="M158" s="135"/>
      <c r="N158" s="133"/>
      <c r="O158" s="128"/>
      <c r="P158" s="117"/>
      <c r="Q158" s="117"/>
      <c r="R158" s="117"/>
      <c r="S158" s="116"/>
      <c r="T158" s="116"/>
      <c r="U158" s="67"/>
      <c r="V158" s="67"/>
    </row>
    <row r="159" spans="2:22" x14ac:dyDescent="0.25">
      <c r="B159" s="116"/>
      <c r="C159" s="117"/>
      <c r="D159" s="117"/>
      <c r="E159" s="117"/>
      <c r="F159" s="133"/>
      <c r="G159" s="133"/>
      <c r="H159" s="117"/>
      <c r="I159" s="117"/>
      <c r="J159" s="132"/>
      <c r="K159" s="132"/>
      <c r="L159" s="134"/>
      <c r="M159" s="135"/>
      <c r="N159" s="133"/>
      <c r="O159" s="128"/>
      <c r="P159" s="117"/>
      <c r="Q159" s="117"/>
      <c r="R159" s="117"/>
      <c r="S159" s="116"/>
      <c r="T159" s="116"/>
      <c r="U159" s="67"/>
      <c r="V159" s="67"/>
    </row>
    <row r="160" spans="2:22" x14ac:dyDescent="0.25">
      <c r="B160" s="116"/>
      <c r="C160" s="117"/>
      <c r="D160" s="117"/>
      <c r="E160" s="117"/>
      <c r="F160" s="133"/>
      <c r="G160" s="133"/>
      <c r="H160" s="117"/>
      <c r="I160" s="117"/>
      <c r="J160" s="132"/>
      <c r="K160" s="132"/>
      <c r="L160" s="134"/>
      <c r="M160" s="135"/>
      <c r="N160" s="133"/>
      <c r="O160" s="128"/>
      <c r="P160" s="117"/>
      <c r="Q160" s="117"/>
      <c r="R160" s="117"/>
      <c r="S160" s="116"/>
      <c r="T160" s="116"/>
      <c r="U160" s="67"/>
      <c r="V160" s="67"/>
    </row>
    <row r="161" spans="2:22" x14ac:dyDescent="0.25">
      <c r="B161" s="116"/>
      <c r="C161" s="117"/>
      <c r="D161" s="117"/>
      <c r="E161" s="117"/>
      <c r="F161" s="133"/>
      <c r="G161" s="133"/>
      <c r="H161" s="117"/>
      <c r="I161" s="117"/>
      <c r="J161" s="132"/>
      <c r="K161" s="132"/>
      <c r="L161" s="134"/>
      <c r="M161" s="135"/>
      <c r="N161" s="133"/>
      <c r="O161" s="128"/>
      <c r="P161" s="117"/>
      <c r="Q161" s="117"/>
      <c r="R161" s="117"/>
      <c r="S161" s="116"/>
      <c r="T161" s="116"/>
      <c r="U161" s="67"/>
      <c r="V161" s="67"/>
    </row>
    <row r="162" spans="2:22" x14ac:dyDescent="0.25">
      <c r="B162" s="116"/>
      <c r="C162" s="117"/>
      <c r="D162" s="117"/>
      <c r="E162" s="117"/>
      <c r="F162" s="133"/>
      <c r="G162" s="133"/>
      <c r="H162" s="117"/>
      <c r="I162" s="117"/>
      <c r="J162" s="132"/>
      <c r="K162" s="132"/>
      <c r="L162" s="134"/>
      <c r="M162" s="135"/>
      <c r="N162" s="133"/>
      <c r="O162" s="128"/>
      <c r="P162" s="117"/>
      <c r="Q162" s="117"/>
      <c r="R162" s="117"/>
      <c r="S162" s="116"/>
      <c r="T162" s="116"/>
      <c r="U162" s="67"/>
      <c r="V162" s="67"/>
    </row>
    <row r="163" spans="2:22" x14ac:dyDescent="0.25">
      <c r="B163" s="116"/>
      <c r="C163" s="117"/>
      <c r="D163" s="117"/>
      <c r="E163" s="117"/>
      <c r="F163" s="133"/>
      <c r="G163" s="133"/>
      <c r="H163" s="117"/>
      <c r="I163" s="117"/>
      <c r="J163" s="132"/>
      <c r="K163" s="132"/>
      <c r="L163" s="134"/>
      <c r="M163" s="135"/>
      <c r="N163" s="133"/>
      <c r="O163" s="128"/>
      <c r="P163" s="117"/>
      <c r="Q163" s="117"/>
      <c r="R163" s="117"/>
      <c r="S163" s="116"/>
      <c r="T163" s="116"/>
      <c r="U163" s="67"/>
      <c r="V163" s="67"/>
    </row>
    <row r="164" spans="2:22" x14ac:dyDescent="0.25">
      <c r="B164" s="116"/>
      <c r="C164" s="117"/>
      <c r="D164" s="117"/>
      <c r="E164" s="117"/>
      <c r="F164" s="133"/>
      <c r="G164" s="133"/>
      <c r="H164" s="117"/>
      <c r="I164" s="117"/>
      <c r="J164" s="132"/>
      <c r="K164" s="132"/>
      <c r="L164" s="134"/>
      <c r="M164" s="135"/>
      <c r="N164" s="133"/>
      <c r="O164" s="128"/>
      <c r="P164" s="117"/>
      <c r="Q164" s="117"/>
      <c r="R164" s="117"/>
      <c r="S164" s="116"/>
      <c r="T164" s="116"/>
      <c r="U164" s="67"/>
      <c r="V164" s="67"/>
    </row>
    <row r="165" spans="2:22" x14ac:dyDescent="0.25">
      <c r="B165" s="116"/>
      <c r="C165" s="117"/>
      <c r="D165" s="117"/>
      <c r="E165" s="117"/>
      <c r="F165" s="133"/>
      <c r="G165" s="133"/>
      <c r="H165" s="117"/>
      <c r="I165" s="117"/>
      <c r="J165" s="132"/>
      <c r="K165" s="132"/>
      <c r="L165" s="134"/>
      <c r="M165" s="135"/>
      <c r="N165" s="133"/>
      <c r="O165" s="128"/>
      <c r="P165" s="117"/>
      <c r="Q165" s="117"/>
      <c r="R165" s="117"/>
      <c r="S165" s="116"/>
      <c r="T165" s="116"/>
      <c r="U165" s="67"/>
      <c r="V165" s="67"/>
    </row>
    <row r="166" spans="2:22" x14ac:dyDescent="0.25">
      <c r="B166" s="116"/>
      <c r="C166" s="117"/>
      <c r="D166" s="117"/>
      <c r="E166" s="117"/>
      <c r="F166" s="133"/>
      <c r="G166" s="133"/>
      <c r="H166" s="117"/>
      <c r="I166" s="117"/>
      <c r="J166" s="132"/>
      <c r="K166" s="132"/>
      <c r="L166" s="134"/>
      <c r="M166" s="135"/>
      <c r="N166" s="133"/>
      <c r="O166" s="128"/>
      <c r="P166" s="117"/>
      <c r="Q166" s="117"/>
      <c r="R166" s="117"/>
      <c r="S166" s="116"/>
      <c r="T166" s="116"/>
      <c r="U166" s="67"/>
      <c r="V166" s="67"/>
    </row>
    <row r="167" spans="2:22" x14ac:dyDescent="0.25">
      <c r="B167" s="116"/>
      <c r="C167" s="117"/>
      <c r="D167" s="117"/>
      <c r="E167" s="117"/>
      <c r="F167" s="133"/>
      <c r="G167" s="133"/>
      <c r="H167" s="117"/>
      <c r="I167" s="117"/>
      <c r="J167" s="132"/>
      <c r="K167" s="132"/>
      <c r="L167" s="134"/>
      <c r="M167" s="135"/>
      <c r="N167" s="133"/>
      <c r="O167" s="128"/>
      <c r="P167" s="117"/>
      <c r="Q167" s="117"/>
      <c r="R167" s="117"/>
      <c r="S167" s="116"/>
      <c r="T167" s="116"/>
      <c r="U167" s="67"/>
      <c r="V167" s="67"/>
    </row>
    <row r="168" spans="2:22" x14ac:dyDescent="0.25">
      <c r="B168" s="116"/>
      <c r="C168" s="117"/>
      <c r="D168" s="117"/>
      <c r="E168" s="117"/>
      <c r="F168" s="133"/>
      <c r="G168" s="133"/>
      <c r="H168" s="117"/>
      <c r="I168" s="117"/>
      <c r="J168" s="132"/>
      <c r="K168" s="132"/>
      <c r="L168" s="134"/>
      <c r="M168" s="135"/>
      <c r="N168" s="133"/>
      <c r="O168" s="128"/>
      <c r="P168" s="117"/>
      <c r="Q168" s="117"/>
      <c r="R168" s="117"/>
      <c r="S168" s="116"/>
      <c r="T168" s="116"/>
      <c r="U168" s="67"/>
      <c r="V168" s="67"/>
    </row>
    <row r="169" spans="2:22" x14ac:dyDescent="0.25">
      <c r="B169" s="116"/>
      <c r="C169" s="117"/>
      <c r="D169" s="117"/>
      <c r="E169" s="117"/>
      <c r="F169" s="133"/>
      <c r="G169" s="133"/>
      <c r="H169" s="117"/>
      <c r="I169" s="117"/>
      <c r="J169" s="132"/>
      <c r="K169" s="132"/>
      <c r="L169" s="134"/>
      <c r="M169" s="135"/>
      <c r="N169" s="133"/>
      <c r="O169" s="128"/>
      <c r="P169" s="117"/>
      <c r="Q169" s="117"/>
      <c r="R169" s="117"/>
      <c r="S169" s="116"/>
      <c r="T169" s="116"/>
      <c r="U169" s="67"/>
      <c r="V169" s="67"/>
    </row>
  </sheetData>
  <dataConsolidate/>
  <phoneticPr fontId="9" type="noConversion"/>
  <conditionalFormatting sqref="D19">
    <cfRule type="duplicateValues" dxfId="499" priority="2"/>
  </conditionalFormatting>
  <conditionalFormatting sqref="D20">
    <cfRule type="duplicateValues" dxfId="498" priority="1"/>
  </conditionalFormatting>
  <dataValidations count="2">
    <dataValidation type="list" allowBlank="1" showInputMessage="1" showErrorMessage="1" sqref="T3:T169" xr:uid="{D7B5EB46-4F95-4866-AC63-DDA3514E2DFB}">
      <formula1>"RP,TP"</formula1>
    </dataValidation>
    <dataValidation type="whole" allowBlank="1" showInputMessage="1" showErrorMessage="1" sqref="S3:S169" xr:uid="{3E9C3183-06E2-4735-B2F9-EE697804A388}">
      <formula1>1</formula1>
      <formula2>8</formula2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814A0-8C7E-49B9-BFB7-BC410D160CF6}">
  <sheetPr codeName="Sheet10">
    <tabColor rgb="FF002060"/>
  </sheetPr>
  <dimension ref="B1:W184"/>
  <sheetViews>
    <sheetView showGridLines="0" zoomScale="75" zoomScaleNormal="75" workbookViewId="0">
      <pane xSplit="1" ySplit="2" topLeftCell="B153" activePane="bottomRight" state="frozen"/>
      <selection activeCell="Q52" sqref="Q52"/>
      <selection pane="topRight" activeCell="Q52" sqref="Q52"/>
      <selection pane="bottomLeft" activeCell="Q52" sqref="Q52"/>
      <selection pane="bottomRight" activeCell="D189" sqref="D189"/>
    </sheetView>
  </sheetViews>
  <sheetFormatPr baseColWidth="10" defaultColWidth="9.140625" defaultRowHeight="15" x14ac:dyDescent="0.25"/>
  <cols>
    <col min="1" max="1" width="2.7109375" customWidth="1"/>
    <col min="2" max="2" width="16.140625" bestFit="1" customWidth="1"/>
    <col min="3" max="3" width="33.28515625" bestFit="1" customWidth="1"/>
    <col min="4" max="4" width="48.85546875" bestFit="1" customWidth="1"/>
    <col min="5" max="5" width="28.5703125" bestFit="1" customWidth="1"/>
    <col min="6" max="6" width="12" bestFit="1" customWidth="1"/>
    <col min="7" max="7" width="17.140625" bestFit="1" customWidth="1"/>
    <col min="8" max="8" width="10.28515625" bestFit="1" customWidth="1"/>
    <col min="9" max="9" width="36.140625" bestFit="1" customWidth="1"/>
    <col min="10" max="10" width="18.5703125" bestFit="1" customWidth="1"/>
    <col min="11" max="11" width="28.5703125" bestFit="1" customWidth="1"/>
    <col min="12" max="12" width="6.85546875" bestFit="1" customWidth="1"/>
    <col min="13" max="13" width="10.42578125" bestFit="1" customWidth="1"/>
    <col min="14" max="14" width="12" bestFit="1" customWidth="1"/>
    <col min="15" max="15" width="9.7109375" bestFit="1" customWidth="1"/>
    <col min="16" max="16" width="27.7109375" bestFit="1" customWidth="1"/>
    <col min="17" max="17" width="25.7109375" bestFit="1" customWidth="1"/>
    <col min="18" max="18" width="38.28515625" bestFit="1" customWidth="1"/>
    <col min="19" max="19" width="10.42578125" bestFit="1" customWidth="1"/>
    <col min="20" max="20" width="18" bestFit="1" customWidth="1"/>
    <col min="21" max="21" width="15.42578125" bestFit="1" customWidth="1"/>
  </cols>
  <sheetData>
    <row r="1" spans="2:21" x14ac:dyDescent="0.25">
      <c r="N1" s="1">
        <v>44592</v>
      </c>
    </row>
    <row r="2" spans="2:21" x14ac:dyDescent="0.25">
      <c r="B2" t="s">
        <v>61</v>
      </c>
      <c r="C2" t="s">
        <v>62</v>
      </c>
      <c r="D2" t="s">
        <v>74</v>
      </c>
      <c r="E2" t="s">
        <v>75</v>
      </c>
      <c r="F2" t="s">
        <v>76</v>
      </c>
      <c r="G2" t="s">
        <v>63</v>
      </c>
      <c r="H2" t="s">
        <v>64</v>
      </c>
      <c r="I2" t="s">
        <v>77</v>
      </c>
      <c r="J2" t="s">
        <v>65</v>
      </c>
      <c r="K2" t="s">
        <v>66</v>
      </c>
      <c r="L2" t="s">
        <v>22</v>
      </c>
      <c r="M2" t="s">
        <v>67</v>
      </c>
      <c r="N2" t="s">
        <v>68</v>
      </c>
      <c r="O2" s="3" t="s">
        <v>69</v>
      </c>
      <c r="P2" s="3" t="s">
        <v>70</v>
      </c>
      <c r="Q2" s="3" t="s">
        <v>71</v>
      </c>
      <c r="R2" s="3" t="s">
        <v>72</v>
      </c>
      <c r="S2" s="3" t="s">
        <v>0</v>
      </c>
      <c r="T2" s="3" t="s">
        <v>35</v>
      </c>
      <c r="U2" s="3" t="s">
        <v>41</v>
      </c>
    </row>
    <row r="3" spans="2:21" x14ac:dyDescent="0.25">
      <c r="B3" s="88" t="str">
        <f>Payments_Add[[#This Row],[BU]]</f>
        <v>NOUR</v>
      </c>
      <c r="C3" s="90" t="s">
        <v>1123</v>
      </c>
      <c r="D3" s="90" t="s">
        <v>1124</v>
      </c>
      <c r="E3" s="88" t="s">
        <v>136</v>
      </c>
      <c r="F3" s="91">
        <v>44575</v>
      </c>
      <c r="G3" s="91">
        <v>44586</v>
      </c>
      <c r="H3" s="90" t="s">
        <v>338</v>
      </c>
      <c r="I3" s="88" t="s">
        <v>129</v>
      </c>
      <c r="J3" s="88">
        <v>111468.416</v>
      </c>
      <c r="K3" s="2">
        <v>34088.200611620792</v>
      </c>
      <c r="L3" s="88" t="s">
        <v>1120</v>
      </c>
      <c r="M3" s="87"/>
      <c r="N3" s="91">
        <f t="shared" ref="N3:N10" si="0">$N$1</f>
        <v>44592</v>
      </c>
      <c r="O3" s="86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3" s="97" t="s">
        <v>160</v>
      </c>
      <c r="Q3" s="97" t="s">
        <v>136</v>
      </c>
      <c r="R3" s="85" t="s">
        <v>5</v>
      </c>
    </row>
    <row r="4" spans="2:21" x14ac:dyDescent="0.25">
      <c r="B4" s="90" t="str">
        <f>Payments_Add[[#This Row],[BU]]</f>
        <v>NOUR</v>
      </c>
      <c r="C4" s="90" t="s">
        <v>1125</v>
      </c>
      <c r="D4" s="90" t="s">
        <v>1126</v>
      </c>
      <c r="E4" s="90" t="s">
        <v>1127</v>
      </c>
      <c r="F4" s="91">
        <v>44512</v>
      </c>
      <c r="G4" s="91">
        <v>44617</v>
      </c>
      <c r="H4" s="90" t="s">
        <v>338</v>
      </c>
      <c r="I4" t="s">
        <v>1128</v>
      </c>
      <c r="J4">
        <v>1715.7829999999999</v>
      </c>
      <c r="K4" s="2">
        <v>524.70428134556573</v>
      </c>
      <c r="L4" s="90" t="s">
        <v>1120</v>
      </c>
      <c r="N4" s="1">
        <f t="shared" si="0"/>
        <v>44592</v>
      </c>
      <c r="O4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4</v>
      </c>
      <c r="P4" s="97" t="s">
        <v>27</v>
      </c>
      <c r="Q4" s="97" t="s">
        <v>27</v>
      </c>
      <c r="R4" s="90" t="s">
        <v>5</v>
      </c>
    </row>
    <row r="5" spans="2:21" x14ac:dyDescent="0.25">
      <c r="B5" s="90" t="str">
        <f>Payments_Add[[#This Row],[BU]]</f>
        <v>NOUR</v>
      </c>
      <c r="C5" s="90" t="s">
        <v>1129</v>
      </c>
      <c r="D5" s="90" t="s">
        <v>1130</v>
      </c>
      <c r="E5" s="90" t="s">
        <v>1131</v>
      </c>
      <c r="F5" s="91">
        <v>44545</v>
      </c>
      <c r="G5" s="91">
        <v>44635</v>
      </c>
      <c r="H5" s="90" t="s">
        <v>38</v>
      </c>
      <c r="I5" t="s">
        <v>129</v>
      </c>
      <c r="J5">
        <v>59606.1486</v>
      </c>
      <c r="K5" s="2">
        <v>18228.18</v>
      </c>
      <c r="L5" s="90" t="s">
        <v>1120</v>
      </c>
      <c r="N5" s="1">
        <f t="shared" si="0"/>
        <v>44592</v>
      </c>
      <c r="O5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7</v>
      </c>
      <c r="P5" s="97" t="s">
        <v>26</v>
      </c>
      <c r="Q5" s="97" t="s">
        <v>1131</v>
      </c>
      <c r="R5" s="90" t="s">
        <v>5</v>
      </c>
    </row>
    <row r="6" spans="2:21" x14ac:dyDescent="0.25">
      <c r="B6" s="90" t="str">
        <f>Payments_Add[[#This Row],[BU]]</f>
        <v>NOUR</v>
      </c>
      <c r="C6" s="90" t="s">
        <v>1129</v>
      </c>
      <c r="D6" s="90" t="s">
        <v>1130</v>
      </c>
      <c r="E6" s="90" t="s">
        <v>1131</v>
      </c>
      <c r="F6" s="91">
        <v>44558</v>
      </c>
      <c r="G6" s="91">
        <v>44648</v>
      </c>
      <c r="H6" s="90" t="s">
        <v>38</v>
      </c>
      <c r="I6" t="s">
        <v>129</v>
      </c>
      <c r="J6">
        <v>122131.42619999999</v>
      </c>
      <c r="K6" s="2">
        <v>37349.06</v>
      </c>
      <c r="L6" s="90" t="s">
        <v>1120</v>
      </c>
      <c r="N6" s="1">
        <f t="shared" si="0"/>
        <v>44592</v>
      </c>
      <c r="O6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6" s="97" t="s">
        <v>26</v>
      </c>
      <c r="Q6" s="97" t="s">
        <v>1131</v>
      </c>
      <c r="R6" s="90" t="s">
        <v>5</v>
      </c>
    </row>
    <row r="7" spans="2:21" x14ac:dyDescent="0.25">
      <c r="B7" s="90" t="str">
        <f>Payments_Add[[#This Row],[BU]]</f>
        <v>NOUR</v>
      </c>
      <c r="C7" s="90" t="s">
        <v>1132</v>
      </c>
      <c r="D7" s="90" t="s">
        <v>1133</v>
      </c>
      <c r="E7" s="90" t="s">
        <v>1131</v>
      </c>
      <c r="F7" s="91">
        <v>44580</v>
      </c>
      <c r="G7" s="91">
        <v>44635</v>
      </c>
      <c r="H7" s="90" t="s">
        <v>338</v>
      </c>
      <c r="I7" t="s">
        <v>1128</v>
      </c>
      <c r="J7">
        <v>2945.8440000000001</v>
      </c>
      <c r="K7" s="2">
        <v>900.86972477064216</v>
      </c>
      <c r="L7" s="90" t="s">
        <v>1120</v>
      </c>
      <c r="N7" s="1">
        <f t="shared" si="0"/>
        <v>44592</v>
      </c>
      <c r="O7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7</v>
      </c>
      <c r="P7" s="97" t="s">
        <v>26</v>
      </c>
      <c r="Q7" s="97" t="s">
        <v>1131</v>
      </c>
      <c r="R7" s="90" t="s">
        <v>5</v>
      </c>
    </row>
    <row r="8" spans="2:21" x14ac:dyDescent="0.25">
      <c r="B8" s="90" t="str">
        <f>Payments_Add[[#This Row],[BU]]</f>
        <v>NOUR</v>
      </c>
      <c r="C8" s="90" t="s">
        <v>1132</v>
      </c>
      <c r="D8" s="90" t="s">
        <v>1133</v>
      </c>
      <c r="E8" s="90" t="s">
        <v>1131</v>
      </c>
      <c r="F8" s="91">
        <v>44571</v>
      </c>
      <c r="G8" s="91">
        <v>44620</v>
      </c>
      <c r="H8" s="90" t="s">
        <v>338</v>
      </c>
      <c r="I8" t="s">
        <v>129</v>
      </c>
      <c r="J8">
        <v>56488.112500000003</v>
      </c>
      <c r="K8" s="2">
        <v>17274.652140672784</v>
      </c>
      <c r="L8" s="90" t="s">
        <v>1120</v>
      </c>
      <c r="N8" s="1">
        <f t="shared" si="0"/>
        <v>44592</v>
      </c>
      <c r="O8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8" s="97" t="s">
        <v>26</v>
      </c>
      <c r="Q8" s="97" t="s">
        <v>1131</v>
      </c>
      <c r="R8" s="90" t="s">
        <v>5</v>
      </c>
    </row>
    <row r="9" spans="2:21" x14ac:dyDescent="0.25">
      <c r="B9" s="90" t="str">
        <f>Payments_Add[[#This Row],[BU]]</f>
        <v>NOUR</v>
      </c>
      <c r="C9" s="90" t="s">
        <v>1132</v>
      </c>
      <c r="D9" s="90" t="s">
        <v>1133</v>
      </c>
      <c r="E9" s="90" t="s">
        <v>1131</v>
      </c>
      <c r="F9" s="91">
        <v>44571</v>
      </c>
      <c r="G9" s="91">
        <v>44651</v>
      </c>
      <c r="H9" s="90" t="s">
        <v>338</v>
      </c>
      <c r="I9" t="s">
        <v>129</v>
      </c>
      <c r="J9">
        <v>56488.112500000003</v>
      </c>
      <c r="K9" s="2">
        <v>17274.652140672784</v>
      </c>
      <c r="L9" s="90" t="s">
        <v>1120</v>
      </c>
      <c r="N9" s="1">
        <f t="shared" si="0"/>
        <v>44592</v>
      </c>
      <c r="O9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9" s="97" t="s">
        <v>26</v>
      </c>
      <c r="Q9" s="97" t="s">
        <v>1131</v>
      </c>
      <c r="R9" s="90" t="s">
        <v>5</v>
      </c>
    </row>
    <row r="10" spans="2:21" x14ac:dyDescent="0.25">
      <c r="B10" s="90" t="str">
        <f>Payments_Add[[#This Row],[BU]]</f>
        <v>NOUR</v>
      </c>
      <c r="C10" s="90" t="s">
        <v>1134</v>
      </c>
      <c r="D10" s="90" t="s">
        <v>1135</v>
      </c>
      <c r="E10" s="90" t="s">
        <v>1131</v>
      </c>
      <c r="F10" s="91">
        <v>44593</v>
      </c>
      <c r="G10" s="91">
        <v>44620</v>
      </c>
      <c r="H10" s="90" t="s">
        <v>338</v>
      </c>
      <c r="I10" t="s">
        <v>1136</v>
      </c>
      <c r="J10">
        <v>2500</v>
      </c>
      <c r="K10" s="2">
        <v>764.52599388379201</v>
      </c>
      <c r="L10" s="90" t="s">
        <v>1120</v>
      </c>
      <c r="N10" s="1">
        <f t="shared" si="0"/>
        <v>44592</v>
      </c>
      <c r="O10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10" s="97" t="s">
        <v>26</v>
      </c>
      <c r="Q10" s="97" t="s">
        <v>1131</v>
      </c>
      <c r="R10" s="90" t="s">
        <v>5</v>
      </c>
    </row>
    <row r="11" spans="2:21" s="90" customFormat="1" x14ac:dyDescent="0.25">
      <c r="B11" s="90" t="str">
        <f>Payments_Add[[#This Row],[BU]]</f>
        <v>NOUR</v>
      </c>
      <c r="C11" s="90" t="s">
        <v>1134</v>
      </c>
      <c r="D11" s="90" t="s">
        <v>1135</v>
      </c>
      <c r="E11" s="90" t="s">
        <v>1131</v>
      </c>
      <c r="F11" s="91">
        <v>44621</v>
      </c>
      <c r="G11" s="91">
        <v>44651</v>
      </c>
      <c r="H11" s="90" t="s">
        <v>338</v>
      </c>
      <c r="I11" s="90" t="s">
        <v>1136</v>
      </c>
      <c r="J11" s="90">
        <v>2500</v>
      </c>
      <c r="K11" s="2">
        <v>764.52599388379201</v>
      </c>
      <c r="L11" s="90" t="s">
        <v>1120</v>
      </c>
      <c r="N11" s="91">
        <f t="shared" ref="N11" si="1">$N$1</f>
        <v>44592</v>
      </c>
      <c r="O11" s="97">
        <v>0</v>
      </c>
      <c r="P11" s="97" t="s">
        <v>26</v>
      </c>
      <c r="Q11" s="97" t="s">
        <v>1131</v>
      </c>
      <c r="R11" s="90" t="s">
        <v>5</v>
      </c>
    </row>
    <row r="12" spans="2:21" s="90" customFormat="1" x14ac:dyDescent="0.25">
      <c r="B12" s="90" t="str">
        <f>Payments_Add[[#This Row],[BU]]</f>
        <v>NOUR</v>
      </c>
      <c r="C12" s="90" t="s">
        <v>1137</v>
      </c>
      <c r="D12" s="90" t="s">
        <v>1138</v>
      </c>
      <c r="E12" s="90" t="s">
        <v>155</v>
      </c>
      <c r="F12" s="91">
        <v>44470</v>
      </c>
      <c r="G12" s="91">
        <v>44617</v>
      </c>
      <c r="H12" s="90" t="s">
        <v>338</v>
      </c>
      <c r="I12" s="90" t="s">
        <v>1139</v>
      </c>
      <c r="J12" s="90">
        <v>13365</v>
      </c>
      <c r="K12" s="2">
        <v>4087.1559633027523</v>
      </c>
      <c r="L12" s="90" t="s">
        <v>1120</v>
      </c>
      <c r="N12" s="91">
        <f t="shared" ref="N12:N50" si="2">$N$1</f>
        <v>44592</v>
      </c>
      <c r="O12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4</v>
      </c>
      <c r="P12" s="97" t="s">
        <v>1232</v>
      </c>
      <c r="Q12" s="97" t="s">
        <v>183</v>
      </c>
      <c r="R12" s="90" t="s">
        <v>9</v>
      </c>
    </row>
    <row r="13" spans="2:21" s="90" customFormat="1" x14ac:dyDescent="0.25">
      <c r="B13" s="90" t="str">
        <f>Payments_Add[[#This Row],[BU]]</f>
        <v>NOUR</v>
      </c>
      <c r="C13" s="90" t="s">
        <v>1137</v>
      </c>
      <c r="D13" s="90" t="s">
        <v>1138</v>
      </c>
      <c r="E13" s="90" t="s">
        <v>155</v>
      </c>
      <c r="F13" s="91">
        <v>44470</v>
      </c>
      <c r="G13" s="91">
        <v>44645</v>
      </c>
      <c r="H13" s="90" t="s">
        <v>338</v>
      </c>
      <c r="I13" s="90" t="s">
        <v>1139</v>
      </c>
      <c r="J13" s="90">
        <v>13365</v>
      </c>
      <c r="K13" s="2">
        <v>4087.1559633027523</v>
      </c>
      <c r="L13" s="90" t="s">
        <v>1120</v>
      </c>
      <c r="N13" s="91">
        <f t="shared" si="2"/>
        <v>44592</v>
      </c>
      <c r="O13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8</v>
      </c>
      <c r="P13" s="97" t="s">
        <v>1232</v>
      </c>
      <c r="Q13" s="97" t="s">
        <v>183</v>
      </c>
      <c r="R13" s="90" t="s">
        <v>9</v>
      </c>
    </row>
    <row r="14" spans="2:21" s="90" customFormat="1" x14ac:dyDescent="0.25">
      <c r="B14" s="90" t="str">
        <f>Payments_Add[[#This Row],[BU]]</f>
        <v>SND</v>
      </c>
      <c r="C14" s="90" t="s">
        <v>1137</v>
      </c>
      <c r="D14" s="90" t="s">
        <v>1138</v>
      </c>
      <c r="E14" s="90" t="s">
        <v>155</v>
      </c>
      <c r="F14" s="91">
        <v>44466</v>
      </c>
      <c r="G14" s="91">
        <v>44617</v>
      </c>
      <c r="H14" s="90" t="s">
        <v>338</v>
      </c>
      <c r="I14" s="90" t="s">
        <v>129</v>
      </c>
      <c r="J14" s="90">
        <v>35407.35</v>
      </c>
      <c r="K14" s="2">
        <v>10827.935779816513</v>
      </c>
      <c r="L14" s="90" t="s">
        <v>339</v>
      </c>
      <c r="N14" s="91">
        <f t="shared" si="2"/>
        <v>44592</v>
      </c>
      <c r="O14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4</v>
      </c>
      <c r="P14" s="97" t="s">
        <v>1232</v>
      </c>
      <c r="Q14" s="97" t="s">
        <v>183</v>
      </c>
      <c r="R14" s="90" t="s">
        <v>9</v>
      </c>
    </row>
    <row r="15" spans="2:21" s="90" customFormat="1" x14ac:dyDescent="0.25">
      <c r="B15" s="90" t="str">
        <f>Payments_Add[[#This Row],[BU]]</f>
        <v>SND</v>
      </c>
      <c r="C15" s="90" t="s">
        <v>1137</v>
      </c>
      <c r="D15" s="90" t="s">
        <v>1138</v>
      </c>
      <c r="E15" s="90" t="s">
        <v>155</v>
      </c>
      <c r="F15" s="91">
        <v>44466</v>
      </c>
      <c r="G15" s="91">
        <v>44645</v>
      </c>
      <c r="H15" s="90" t="s">
        <v>338</v>
      </c>
      <c r="I15" s="90" t="s">
        <v>129</v>
      </c>
      <c r="J15" s="90">
        <v>35407.35</v>
      </c>
      <c r="K15" s="2">
        <v>10827.935779816513</v>
      </c>
      <c r="L15" s="90" t="s">
        <v>339</v>
      </c>
      <c r="N15" s="91">
        <f t="shared" si="2"/>
        <v>44592</v>
      </c>
      <c r="O15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8</v>
      </c>
      <c r="P15" s="97" t="s">
        <v>1232</v>
      </c>
      <c r="Q15" s="97" t="s">
        <v>183</v>
      </c>
      <c r="R15" s="90" t="s">
        <v>9</v>
      </c>
    </row>
    <row r="16" spans="2:21" s="90" customFormat="1" x14ac:dyDescent="0.25">
      <c r="B16" s="90" t="str">
        <f>Payments_Add[[#This Row],[BU]]</f>
        <v>NOUR</v>
      </c>
      <c r="C16" s="90" t="s">
        <v>1140</v>
      </c>
      <c r="D16" s="90" t="s">
        <v>1126</v>
      </c>
      <c r="E16" s="90" t="s">
        <v>27</v>
      </c>
      <c r="F16" s="91">
        <v>44580</v>
      </c>
      <c r="G16" s="91">
        <v>44617</v>
      </c>
      <c r="H16" s="90" t="s">
        <v>338</v>
      </c>
      <c r="I16" s="90" t="s">
        <v>1139</v>
      </c>
      <c r="J16" s="90">
        <v>276.70400000000001</v>
      </c>
      <c r="K16" s="2">
        <v>84.618960244648321</v>
      </c>
      <c r="L16" s="90" t="s">
        <v>1120</v>
      </c>
      <c r="N16" s="91">
        <f t="shared" si="2"/>
        <v>44592</v>
      </c>
      <c r="O16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4</v>
      </c>
      <c r="P16" s="97" t="s">
        <v>27</v>
      </c>
      <c r="Q16" s="97" t="s">
        <v>166</v>
      </c>
      <c r="R16" s="90" t="s">
        <v>5</v>
      </c>
    </row>
    <row r="17" spans="2:22" s="90" customFormat="1" x14ac:dyDescent="0.25">
      <c r="B17" s="90" t="str">
        <f>Payments_Add[[#This Row],[BU]]</f>
        <v>NOUR</v>
      </c>
      <c r="C17" s="90" t="s">
        <v>1140</v>
      </c>
      <c r="D17" s="90" t="s">
        <v>1126</v>
      </c>
      <c r="E17" s="90" t="s">
        <v>27</v>
      </c>
      <c r="F17" s="91">
        <v>44580</v>
      </c>
      <c r="G17" s="91">
        <v>44625</v>
      </c>
      <c r="H17" s="90" t="s">
        <v>338</v>
      </c>
      <c r="I17" s="90" t="s">
        <v>1139</v>
      </c>
      <c r="J17" s="90">
        <v>4141.3999999999996</v>
      </c>
      <c r="K17" s="2">
        <v>1266.4831804281343</v>
      </c>
      <c r="L17" s="90" t="s">
        <v>1120</v>
      </c>
      <c r="N17" s="91">
        <f t="shared" si="2"/>
        <v>44592</v>
      </c>
      <c r="O17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17" s="97" t="s">
        <v>27</v>
      </c>
      <c r="Q17" s="97" t="s">
        <v>166</v>
      </c>
      <c r="R17" s="90" t="s">
        <v>5</v>
      </c>
    </row>
    <row r="18" spans="2:22" s="90" customFormat="1" x14ac:dyDescent="0.25">
      <c r="B18" s="90" t="str">
        <f>Payments_Add[[#This Row],[BU]]</f>
        <v>NOUR</v>
      </c>
      <c r="C18" s="90" t="s">
        <v>1141</v>
      </c>
      <c r="D18" s="90" t="s">
        <v>1142</v>
      </c>
      <c r="E18" s="90" t="s">
        <v>1131</v>
      </c>
      <c r="F18" s="91">
        <v>44551</v>
      </c>
      <c r="G18" s="91">
        <v>44593</v>
      </c>
      <c r="H18" s="90" t="s">
        <v>338</v>
      </c>
      <c r="I18" s="90" t="s">
        <v>129</v>
      </c>
      <c r="J18" s="90">
        <v>23593.235000000001</v>
      </c>
      <c r="K18" s="2">
        <v>7215.0565749235475</v>
      </c>
      <c r="L18" s="90" t="s">
        <v>1120</v>
      </c>
      <c r="N18" s="91">
        <f t="shared" si="2"/>
        <v>44592</v>
      </c>
      <c r="O18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8" s="97" t="s">
        <v>26</v>
      </c>
      <c r="Q18" s="97" t="s">
        <v>1131</v>
      </c>
      <c r="R18" s="90" t="s">
        <v>5</v>
      </c>
    </row>
    <row r="19" spans="2:22" s="90" customFormat="1" x14ac:dyDescent="0.25">
      <c r="B19" s="90" t="str">
        <f>Payments_Add[[#This Row],[BU]]</f>
        <v>NOUR</v>
      </c>
      <c r="C19" s="90" t="s">
        <v>1141</v>
      </c>
      <c r="D19" s="90" t="s">
        <v>1142</v>
      </c>
      <c r="E19" s="90" t="s">
        <v>1131</v>
      </c>
      <c r="F19" s="91">
        <v>44561</v>
      </c>
      <c r="G19" s="91">
        <v>44600</v>
      </c>
      <c r="H19" s="90" t="s">
        <v>338</v>
      </c>
      <c r="I19" s="90" t="s">
        <v>129</v>
      </c>
      <c r="J19" s="90">
        <v>24198.173999999999</v>
      </c>
      <c r="K19" s="2">
        <v>7400.0532110091735</v>
      </c>
      <c r="L19" s="90" t="s">
        <v>1120</v>
      </c>
      <c r="N19" s="91">
        <f t="shared" si="2"/>
        <v>44592</v>
      </c>
      <c r="O19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2</v>
      </c>
      <c r="P19" s="97" t="s">
        <v>26</v>
      </c>
      <c r="Q19" s="97" t="s">
        <v>1131</v>
      </c>
      <c r="R19" s="90" t="s">
        <v>5</v>
      </c>
    </row>
    <row r="20" spans="2:22" s="90" customFormat="1" x14ac:dyDescent="0.25">
      <c r="B20" s="90" t="str">
        <f>Payments_Add[[#This Row],[BU]]</f>
        <v>NOUR</v>
      </c>
      <c r="C20" s="90" t="s">
        <v>1141</v>
      </c>
      <c r="D20" s="90" t="s">
        <v>1142</v>
      </c>
      <c r="E20" s="90" t="s">
        <v>1131</v>
      </c>
      <c r="F20" s="91">
        <v>44567</v>
      </c>
      <c r="G20" s="91">
        <v>44607</v>
      </c>
      <c r="H20" s="90" t="s">
        <v>338</v>
      </c>
      <c r="I20" s="90" t="s">
        <v>129</v>
      </c>
      <c r="J20" s="90">
        <v>25408.053</v>
      </c>
      <c r="K20" s="2">
        <v>7770.0467889908259</v>
      </c>
      <c r="L20" s="90" t="s">
        <v>1120</v>
      </c>
      <c r="N20" s="91">
        <f t="shared" si="2"/>
        <v>44592</v>
      </c>
      <c r="O20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3</v>
      </c>
      <c r="P20" s="90" t="s">
        <v>26</v>
      </c>
      <c r="Q20" s="90" t="s">
        <v>1131</v>
      </c>
      <c r="R20" s="90" t="s">
        <v>5</v>
      </c>
    </row>
    <row r="21" spans="2:22" s="90" customFormat="1" x14ac:dyDescent="0.25">
      <c r="B21" s="90" t="str">
        <f>Payments_Add[[#This Row],[BU]]</f>
        <v>NOUR</v>
      </c>
      <c r="C21" s="90" t="s">
        <v>1141</v>
      </c>
      <c r="D21" s="90" t="s">
        <v>1142</v>
      </c>
      <c r="E21" s="90" t="s">
        <v>1131</v>
      </c>
      <c r="F21" s="91">
        <v>44593</v>
      </c>
      <c r="G21" s="91">
        <v>44614</v>
      </c>
      <c r="H21" s="90" t="s">
        <v>338</v>
      </c>
      <c r="I21" s="90" t="s">
        <v>1136</v>
      </c>
      <c r="J21" s="90">
        <v>20000</v>
      </c>
      <c r="K21" s="2">
        <v>6116.2079510703361</v>
      </c>
      <c r="L21" s="90" t="s">
        <v>1120</v>
      </c>
      <c r="N21" s="91">
        <f t="shared" si="2"/>
        <v>44592</v>
      </c>
      <c r="O21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4</v>
      </c>
      <c r="P21" s="90" t="s">
        <v>26</v>
      </c>
      <c r="Q21" s="90" t="s">
        <v>1131</v>
      </c>
      <c r="R21" s="90" t="s">
        <v>5</v>
      </c>
    </row>
    <row r="22" spans="2:22" s="90" customFormat="1" x14ac:dyDescent="0.25">
      <c r="B22" s="90" t="str">
        <f>Payments_Add[[#This Row],[BU]]</f>
        <v>NOUR</v>
      </c>
      <c r="C22" s="90" t="s">
        <v>1141</v>
      </c>
      <c r="D22" s="106" t="s">
        <v>1142</v>
      </c>
      <c r="E22" s="90" t="s">
        <v>1131</v>
      </c>
      <c r="F22" s="91">
        <v>44600</v>
      </c>
      <c r="G22" s="91">
        <v>44621</v>
      </c>
      <c r="H22" s="90" t="s">
        <v>338</v>
      </c>
      <c r="I22" s="90" t="s">
        <v>1136</v>
      </c>
      <c r="J22" s="90">
        <v>20000</v>
      </c>
      <c r="K22" s="2">
        <v>6116.2079510703361</v>
      </c>
      <c r="L22" s="90" t="s">
        <v>1120</v>
      </c>
      <c r="N22" s="91">
        <f t="shared" si="2"/>
        <v>44592</v>
      </c>
      <c r="O22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22" s="97" t="s">
        <v>26</v>
      </c>
      <c r="Q22" s="97" t="s">
        <v>1131</v>
      </c>
      <c r="R22" s="90" t="s">
        <v>5</v>
      </c>
    </row>
    <row r="23" spans="2:22" s="90" customFormat="1" x14ac:dyDescent="0.25">
      <c r="B23" s="90" t="str">
        <f>Payments_Add[[#This Row],[BU]]</f>
        <v>NOUR</v>
      </c>
      <c r="C23" s="90" t="s">
        <v>1141</v>
      </c>
      <c r="D23" s="90" t="s">
        <v>1142</v>
      </c>
      <c r="E23" s="90" t="s">
        <v>1131</v>
      </c>
      <c r="F23" s="91">
        <v>44607</v>
      </c>
      <c r="G23" s="91">
        <v>44628</v>
      </c>
      <c r="H23" s="90" t="s">
        <v>338</v>
      </c>
      <c r="I23" s="90" t="s">
        <v>1136</v>
      </c>
      <c r="J23" s="90">
        <v>20000</v>
      </c>
      <c r="K23" s="2">
        <v>6116.2079510703361</v>
      </c>
      <c r="L23" s="90" t="s">
        <v>1120</v>
      </c>
      <c r="N23" s="91">
        <f t="shared" si="2"/>
        <v>44592</v>
      </c>
      <c r="O23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6</v>
      </c>
      <c r="P23" s="97" t="s">
        <v>26</v>
      </c>
      <c r="Q23" s="97" t="s">
        <v>1131</v>
      </c>
      <c r="R23" s="90" t="s">
        <v>5</v>
      </c>
    </row>
    <row r="24" spans="2:22" s="90" customFormat="1" x14ac:dyDescent="0.25">
      <c r="B24" s="90" t="str">
        <f>Payments_Add[[#This Row],[BU]]</f>
        <v>NOUR</v>
      </c>
      <c r="C24" s="90" t="s">
        <v>1141</v>
      </c>
      <c r="D24" s="90" t="s">
        <v>1142</v>
      </c>
      <c r="E24" s="90" t="s">
        <v>1131</v>
      </c>
      <c r="F24" s="91">
        <v>44614</v>
      </c>
      <c r="G24" s="91">
        <v>44635</v>
      </c>
      <c r="H24" s="90" t="s">
        <v>338</v>
      </c>
      <c r="I24" s="90" t="s">
        <v>1136</v>
      </c>
      <c r="J24" s="90">
        <v>20000</v>
      </c>
      <c r="K24" s="2">
        <v>6116.2079510703361</v>
      </c>
      <c r="L24" s="90" t="s">
        <v>1120</v>
      </c>
      <c r="N24" s="91">
        <f t="shared" si="2"/>
        <v>44592</v>
      </c>
      <c r="O24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7</v>
      </c>
      <c r="P24" s="97" t="s">
        <v>26</v>
      </c>
      <c r="Q24" s="97" t="s">
        <v>1131</v>
      </c>
      <c r="R24" s="90" t="s">
        <v>5</v>
      </c>
    </row>
    <row r="25" spans="2:22" s="90" customFormat="1" x14ac:dyDescent="0.25">
      <c r="B25" s="90" t="str">
        <f>Payments_Add[[#This Row],[BU]]</f>
        <v>NOUR</v>
      </c>
      <c r="C25" s="90" t="s">
        <v>1141</v>
      </c>
      <c r="D25" s="90" t="s">
        <v>1142</v>
      </c>
      <c r="E25" s="90" t="s">
        <v>1131</v>
      </c>
      <c r="F25" s="91">
        <v>44621</v>
      </c>
      <c r="G25" s="91">
        <v>44642</v>
      </c>
      <c r="H25" s="90" t="s">
        <v>338</v>
      </c>
      <c r="I25" s="90" t="s">
        <v>1136</v>
      </c>
      <c r="J25" s="90">
        <v>20000</v>
      </c>
      <c r="K25" s="2">
        <v>6116.2079510703361</v>
      </c>
      <c r="L25" s="90" t="s">
        <v>1120</v>
      </c>
      <c r="N25" s="91">
        <f t="shared" si="2"/>
        <v>44592</v>
      </c>
      <c r="O25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8</v>
      </c>
      <c r="P25" s="97" t="s">
        <v>26</v>
      </c>
      <c r="Q25" s="97" t="s">
        <v>1131</v>
      </c>
      <c r="R25" s="90" t="s">
        <v>5</v>
      </c>
    </row>
    <row r="26" spans="2:22" s="90" customFormat="1" x14ac:dyDescent="0.25">
      <c r="B26" s="90" t="str">
        <f>Payments_Add[[#This Row],[BU]]</f>
        <v>NOUR</v>
      </c>
      <c r="C26" s="90" t="s">
        <v>1141</v>
      </c>
      <c r="D26" s="90" t="s">
        <v>1142</v>
      </c>
      <c r="E26" s="90" t="s">
        <v>1131</v>
      </c>
      <c r="F26" s="91">
        <v>44628</v>
      </c>
      <c r="G26" s="91">
        <v>44649</v>
      </c>
      <c r="H26" s="90" t="s">
        <v>338</v>
      </c>
      <c r="I26" s="90" t="s">
        <v>1136</v>
      </c>
      <c r="J26" s="90">
        <v>20000</v>
      </c>
      <c r="K26" s="2">
        <v>6116.2079510703361</v>
      </c>
      <c r="L26" s="90" t="s">
        <v>1120</v>
      </c>
      <c r="N26" s="91">
        <f t="shared" si="2"/>
        <v>44592</v>
      </c>
      <c r="O26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26" s="97" t="s">
        <v>26</v>
      </c>
      <c r="Q26" s="97" t="s">
        <v>1131</v>
      </c>
      <c r="R26" s="90" t="s">
        <v>5</v>
      </c>
    </row>
    <row r="27" spans="2:22" x14ac:dyDescent="0.25">
      <c r="B27" s="90" t="str">
        <f>Payments_Add[[#This Row],[BU]]</f>
        <v>NOUR</v>
      </c>
      <c r="C27" t="s">
        <v>1143</v>
      </c>
      <c r="D27" s="90" t="s">
        <v>1126</v>
      </c>
      <c r="E27" t="s">
        <v>27</v>
      </c>
      <c r="F27" s="91">
        <v>44538</v>
      </c>
      <c r="G27" s="1">
        <v>44597</v>
      </c>
      <c r="H27" s="90" t="s">
        <v>338</v>
      </c>
      <c r="I27" t="s">
        <v>1139</v>
      </c>
      <c r="J27">
        <v>287.09300000000002</v>
      </c>
      <c r="K27" s="2">
        <v>87.796024464831802</v>
      </c>
      <c r="L27" s="90" t="s">
        <v>1120</v>
      </c>
      <c r="N27" s="91">
        <f t="shared" si="2"/>
        <v>44592</v>
      </c>
      <c r="O27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27" s="97" t="s">
        <v>27</v>
      </c>
      <c r="Q27" s="97" t="s">
        <v>166</v>
      </c>
      <c r="R27" s="90" t="s">
        <v>5</v>
      </c>
    </row>
    <row r="28" spans="2:22" x14ac:dyDescent="0.25">
      <c r="B28" s="90" t="str">
        <f>Payments_Add[[#This Row],[BU]]</f>
        <v>NOUR</v>
      </c>
      <c r="C28" t="s">
        <v>1143</v>
      </c>
      <c r="D28" s="90" t="s">
        <v>1126</v>
      </c>
      <c r="E28" t="s">
        <v>27</v>
      </c>
      <c r="F28" s="91">
        <v>44538</v>
      </c>
      <c r="G28" s="1">
        <v>44607</v>
      </c>
      <c r="H28" s="90" t="s">
        <v>338</v>
      </c>
      <c r="I28" t="s">
        <v>1139</v>
      </c>
      <c r="J28">
        <v>910.95</v>
      </c>
      <c r="K28" s="2">
        <v>278.57798165137615</v>
      </c>
      <c r="L28" s="90" t="s">
        <v>1120</v>
      </c>
      <c r="N28" s="91">
        <f t="shared" si="2"/>
        <v>44592</v>
      </c>
      <c r="O28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3</v>
      </c>
      <c r="P28" s="97" t="s">
        <v>27</v>
      </c>
      <c r="Q28" s="97" t="s">
        <v>166</v>
      </c>
      <c r="R28" s="90" t="s">
        <v>5</v>
      </c>
      <c r="V28" s="90"/>
    </row>
    <row r="29" spans="2:22" x14ac:dyDescent="0.25">
      <c r="B29" s="90" t="str">
        <f>Payments_Add[[#This Row],[BU]]</f>
        <v>NOUR</v>
      </c>
      <c r="C29" t="s">
        <v>1144</v>
      </c>
      <c r="D29" s="90" t="s">
        <v>1126</v>
      </c>
      <c r="E29" t="s">
        <v>27</v>
      </c>
      <c r="F29" s="91">
        <v>44519</v>
      </c>
      <c r="G29" s="1">
        <v>44607</v>
      </c>
      <c r="H29" s="90" t="s">
        <v>338</v>
      </c>
      <c r="I29" t="s">
        <v>1139</v>
      </c>
      <c r="J29">
        <v>2788.65</v>
      </c>
      <c r="K29" s="2">
        <v>852.79816513761466</v>
      </c>
      <c r="L29" s="90" t="s">
        <v>1120</v>
      </c>
      <c r="N29" s="91">
        <f t="shared" si="2"/>
        <v>44592</v>
      </c>
      <c r="O29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3</v>
      </c>
      <c r="P29" s="97" t="s">
        <v>27</v>
      </c>
      <c r="Q29" s="97" t="s">
        <v>166</v>
      </c>
      <c r="R29" s="90" t="s">
        <v>5</v>
      </c>
      <c r="V29" s="90"/>
    </row>
    <row r="30" spans="2:22" x14ac:dyDescent="0.25">
      <c r="B30" s="90" t="str">
        <f>Payments_Add[[#This Row],[BU]]</f>
        <v>NOUR</v>
      </c>
      <c r="C30" t="s">
        <v>1144</v>
      </c>
      <c r="D30" s="90" t="s">
        <v>1126</v>
      </c>
      <c r="E30" t="s">
        <v>27</v>
      </c>
      <c r="F30" s="91">
        <v>44545</v>
      </c>
      <c r="G30" s="1">
        <v>44630</v>
      </c>
      <c r="H30" s="90" t="s">
        <v>338</v>
      </c>
      <c r="I30" t="s">
        <v>1128</v>
      </c>
      <c r="J30">
        <v>323.80900000000003</v>
      </c>
      <c r="K30" s="2">
        <v>99.024159021406732</v>
      </c>
      <c r="L30" s="90" t="s">
        <v>1120</v>
      </c>
      <c r="N30" s="91">
        <f t="shared" si="2"/>
        <v>44592</v>
      </c>
      <c r="O30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6</v>
      </c>
      <c r="P30" s="97" t="s">
        <v>27</v>
      </c>
      <c r="Q30" s="97" t="s">
        <v>166</v>
      </c>
      <c r="R30" s="90" t="s">
        <v>5</v>
      </c>
      <c r="V30" s="90"/>
    </row>
    <row r="31" spans="2:22" x14ac:dyDescent="0.25">
      <c r="B31" s="90" t="str">
        <f>Payments_Add[[#This Row],[BU]]</f>
        <v>NOUR</v>
      </c>
      <c r="C31" t="s">
        <v>1144</v>
      </c>
      <c r="D31" s="90" t="s">
        <v>1126</v>
      </c>
      <c r="E31" t="s">
        <v>27</v>
      </c>
      <c r="F31" s="91">
        <v>44551</v>
      </c>
      <c r="G31" s="1">
        <v>44635</v>
      </c>
      <c r="H31" s="90" t="s">
        <v>338</v>
      </c>
      <c r="I31" t="s">
        <v>1128</v>
      </c>
      <c r="J31">
        <v>1831.5409999999999</v>
      </c>
      <c r="K31" s="2">
        <v>560.10428134556571</v>
      </c>
      <c r="L31" s="90" t="s">
        <v>1120</v>
      </c>
      <c r="N31" s="91">
        <f t="shared" si="2"/>
        <v>44592</v>
      </c>
      <c r="O31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7</v>
      </c>
      <c r="P31" s="97" t="s">
        <v>27</v>
      </c>
      <c r="Q31" s="97" t="s">
        <v>166</v>
      </c>
      <c r="R31" s="90" t="s">
        <v>5</v>
      </c>
      <c r="V31" s="90"/>
    </row>
    <row r="32" spans="2:22" x14ac:dyDescent="0.25">
      <c r="B32" s="90" t="str">
        <f>Payments_Add[[#This Row],[BU]]</f>
        <v>NOUR</v>
      </c>
      <c r="C32" t="s">
        <v>1144</v>
      </c>
      <c r="D32" s="90" t="s">
        <v>1126</v>
      </c>
      <c r="E32" t="s">
        <v>27</v>
      </c>
      <c r="F32" s="91">
        <v>44574</v>
      </c>
      <c r="G32" s="1">
        <v>44645</v>
      </c>
      <c r="H32" s="90" t="s">
        <v>338</v>
      </c>
      <c r="I32" t="s">
        <v>1128</v>
      </c>
      <c r="J32">
        <v>343.93</v>
      </c>
      <c r="K32" s="2">
        <v>105.17737003058105</v>
      </c>
      <c r="L32" s="90" t="s">
        <v>1120</v>
      </c>
      <c r="N32" s="91">
        <f t="shared" si="2"/>
        <v>44592</v>
      </c>
      <c r="O32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8</v>
      </c>
      <c r="P32" s="97" t="s">
        <v>27</v>
      </c>
      <c r="Q32" s="97" t="s">
        <v>166</v>
      </c>
      <c r="R32" s="90" t="s">
        <v>5</v>
      </c>
      <c r="V32" s="90"/>
    </row>
    <row r="33" spans="2:22" x14ac:dyDescent="0.25">
      <c r="B33" s="90" t="str">
        <f>Payments_Add[[#This Row],[BU]]</f>
        <v>NOUR</v>
      </c>
      <c r="C33" t="s">
        <v>1145</v>
      </c>
      <c r="D33" s="90" t="s">
        <v>1126</v>
      </c>
      <c r="E33" t="s">
        <v>27</v>
      </c>
      <c r="F33" s="91">
        <v>44565</v>
      </c>
      <c r="G33" s="1">
        <v>44645</v>
      </c>
      <c r="H33" s="90" t="s">
        <v>338</v>
      </c>
      <c r="I33" t="s">
        <v>1128</v>
      </c>
      <c r="J33">
        <v>1301.7819999999999</v>
      </c>
      <c r="K33" s="2">
        <v>398.09847094801222</v>
      </c>
      <c r="L33" s="90" t="s">
        <v>1120</v>
      </c>
      <c r="N33" s="91">
        <f t="shared" si="2"/>
        <v>44592</v>
      </c>
      <c r="O33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8</v>
      </c>
      <c r="P33" s="97" t="s">
        <v>27</v>
      </c>
      <c r="Q33" s="97" t="s">
        <v>166</v>
      </c>
      <c r="R33" s="90" t="s">
        <v>5</v>
      </c>
      <c r="V33" s="90"/>
    </row>
    <row r="34" spans="2:22" x14ac:dyDescent="0.25">
      <c r="B34" s="90" t="str">
        <f>Payments_Add[[#This Row],[BU]]</f>
        <v>NOUR</v>
      </c>
      <c r="C34" t="s">
        <v>1146</v>
      </c>
      <c r="D34" s="106" t="s">
        <v>1147</v>
      </c>
      <c r="F34" s="91">
        <v>44565</v>
      </c>
      <c r="G34" s="1">
        <v>44612</v>
      </c>
      <c r="H34" s="90" t="s">
        <v>338</v>
      </c>
      <c r="I34" t="s">
        <v>1128</v>
      </c>
      <c r="J34">
        <v>581.99</v>
      </c>
      <c r="K34" s="2">
        <v>177.97859327217125</v>
      </c>
      <c r="L34" s="90" t="s">
        <v>1120</v>
      </c>
      <c r="N34" s="91">
        <f t="shared" si="2"/>
        <v>44592</v>
      </c>
      <c r="O34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3</v>
      </c>
      <c r="P34" s="97" t="s">
        <v>29</v>
      </c>
      <c r="Q34" s="97" t="s">
        <v>29</v>
      </c>
      <c r="R34" s="90" t="s">
        <v>5</v>
      </c>
      <c r="V34" s="90"/>
    </row>
    <row r="35" spans="2:22" x14ac:dyDescent="0.25">
      <c r="B35" s="90" t="str">
        <f>Payments_Add[[#This Row],[BU]]</f>
        <v>NOUR</v>
      </c>
      <c r="C35" t="s">
        <v>1148</v>
      </c>
      <c r="D35" s="106" t="s">
        <v>1149</v>
      </c>
      <c r="F35" s="91">
        <v>44572</v>
      </c>
      <c r="G35" s="1">
        <v>44602</v>
      </c>
      <c r="H35" s="90" t="s">
        <v>338</v>
      </c>
      <c r="I35" t="s">
        <v>1139</v>
      </c>
      <c r="J35">
        <v>193.2</v>
      </c>
      <c r="K35" s="2">
        <v>59.082568807339449</v>
      </c>
      <c r="L35" s="90" t="s">
        <v>1120</v>
      </c>
      <c r="N35" s="91">
        <f t="shared" si="2"/>
        <v>44592</v>
      </c>
      <c r="O35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2</v>
      </c>
      <c r="P35" s="97" t="s">
        <v>27</v>
      </c>
      <c r="Q35" s="97" t="s">
        <v>27</v>
      </c>
      <c r="R35" s="90" t="s">
        <v>5</v>
      </c>
      <c r="V35" s="90"/>
    </row>
    <row r="36" spans="2:22" x14ac:dyDescent="0.25">
      <c r="B36" s="90" t="str">
        <f>Payments_Add[[#This Row],[BU]]</f>
        <v>NOUR</v>
      </c>
      <c r="C36" t="s">
        <v>1148</v>
      </c>
      <c r="D36" s="106" t="s">
        <v>1149</v>
      </c>
      <c r="F36" s="91">
        <v>44565</v>
      </c>
      <c r="G36" s="1">
        <v>44607</v>
      </c>
      <c r="H36" s="90" t="s">
        <v>338</v>
      </c>
      <c r="I36" t="s">
        <v>1128</v>
      </c>
      <c r="J36">
        <v>1474.828</v>
      </c>
      <c r="K36" s="2">
        <v>451.01773700305807</v>
      </c>
      <c r="L36" s="90" t="s">
        <v>1120</v>
      </c>
      <c r="N36" s="91">
        <f t="shared" si="2"/>
        <v>44592</v>
      </c>
      <c r="O36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3</v>
      </c>
      <c r="P36" s="97" t="s">
        <v>27</v>
      </c>
      <c r="Q36" s="97" t="s">
        <v>27</v>
      </c>
      <c r="R36" s="90" t="s">
        <v>5</v>
      </c>
      <c r="V36" s="90"/>
    </row>
    <row r="37" spans="2:22" x14ac:dyDescent="0.25">
      <c r="B37" s="90" t="str">
        <f>Payments_Add[[#This Row],[BU]]</f>
        <v>NOUR</v>
      </c>
      <c r="C37" t="s">
        <v>1148</v>
      </c>
      <c r="D37" s="90" t="s">
        <v>1149</v>
      </c>
      <c r="F37" s="91">
        <v>44574</v>
      </c>
      <c r="G37" s="1">
        <v>44630</v>
      </c>
      <c r="H37" s="90" t="s">
        <v>338</v>
      </c>
      <c r="I37" t="s">
        <v>1128</v>
      </c>
      <c r="J37">
        <v>1178.4179999999999</v>
      </c>
      <c r="K37" s="2">
        <v>360.37247706422016</v>
      </c>
      <c r="L37" s="90" t="s">
        <v>1120</v>
      </c>
      <c r="N37" s="91">
        <f t="shared" si="2"/>
        <v>44592</v>
      </c>
      <c r="O37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6</v>
      </c>
      <c r="P37" s="97" t="s">
        <v>27</v>
      </c>
      <c r="Q37" s="97" t="s">
        <v>27</v>
      </c>
      <c r="R37" s="90" t="s">
        <v>5</v>
      </c>
      <c r="V37" s="90"/>
    </row>
    <row r="38" spans="2:22" x14ac:dyDescent="0.25">
      <c r="B38" s="90" t="str">
        <f>Payments_Add[[#This Row],[BU]]</f>
        <v>NOUR</v>
      </c>
      <c r="C38" t="s">
        <v>1150</v>
      </c>
      <c r="D38" s="90" t="s">
        <v>1151</v>
      </c>
      <c r="E38" t="s">
        <v>1151</v>
      </c>
      <c r="F38" s="91">
        <v>44496</v>
      </c>
      <c r="G38" s="1">
        <v>44597</v>
      </c>
      <c r="H38" s="90" t="s">
        <v>338</v>
      </c>
      <c r="I38" t="s">
        <v>1139</v>
      </c>
      <c r="J38">
        <v>375.45</v>
      </c>
      <c r="K38" s="2">
        <v>114.81651376146789</v>
      </c>
      <c r="L38" s="90" t="s">
        <v>1120</v>
      </c>
      <c r="N38" s="91">
        <f t="shared" si="2"/>
        <v>44592</v>
      </c>
      <c r="O38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38" s="97" t="s">
        <v>27</v>
      </c>
      <c r="Q38" s="97" t="s">
        <v>27</v>
      </c>
      <c r="R38" s="90" t="s">
        <v>5</v>
      </c>
      <c r="V38" s="90"/>
    </row>
    <row r="39" spans="2:22" x14ac:dyDescent="0.25">
      <c r="B39" s="90" t="str">
        <f>Payments_Add[[#This Row],[BU]]</f>
        <v>NOUR</v>
      </c>
      <c r="C39" t="s">
        <v>1150</v>
      </c>
      <c r="D39" s="90" t="s">
        <v>1151</v>
      </c>
      <c r="E39" t="s">
        <v>1151</v>
      </c>
      <c r="F39" s="91">
        <v>44532</v>
      </c>
      <c r="G39" s="1">
        <v>44597</v>
      </c>
      <c r="H39" s="90" t="s">
        <v>338</v>
      </c>
      <c r="I39" t="s">
        <v>1139</v>
      </c>
      <c r="J39">
        <v>3301.6370000000002</v>
      </c>
      <c r="K39" s="2">
        <v>1009.6749235474007</v>
      </c>
      <c r="L39" s="90" t="s">
        <v>1120</v>
      </c>
      <c r="M39" s="90"/>
      <c r="N39" s="91">
        <f t="shared" si="2"/>
        <v>44592</v>
      </c>
      <c r="O39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39" s="97" t="s">
        <v>27</v>
      </c>
      <c r="Q39" s="97" t="s">
        <v>27</v>
      </c>
      <c r="R39" s="90" t="s">
        <v>5</v>
      </c>
      <c r="V39" s="90"/>
    </row>
    <row r="40" spans="2:22" x14ac:dyDescent="0.25">
      <c r="B40" s="90" t="str">
        <f>Payments_Add[[#This Row],[BU]]</f>
        <v>NOUR</v>
      </c>
      <c r="C40" t="s">
        <v>1150</v>
      </c>
      <c r="D40" s="106" t="s">
        <v>1151</v>
      </c>
      <c r="E40" t="s">
        <v>1151</v>
      </c>
      <c r="F40" s="91">
        <v>44532</v>
      </c>
      <c r="G40" s="1">
        <v>44617</v>
      </c>
      <c r="H40" s="90" t="s">
        <v>338</v>
      </c>
      <c r="I40" t="s">
        <v>1139</v>
      </c>
      <c r="J40">
        <v>3235.0680000000002</v>
      </c>
      <c r="K40" s="2">
        <v>989.31743119266059</v>
      </c>
      <c r="L40" s="90" t="s">
        <v>1120</v>
      </c>
      <c r="M40" s="90"/>
      <c r="N40" s="91">
        <f t="shared" si="2"/>
        <v>44592</v>
      </c>
      <c r="O40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4</v>
      </c>
      <c r="P40" s="97" t="s">
        <v>27</v>
      </c>
      <c r="Q40" s="97" t="s">
        <v>27</v>
      </c>
      <c r="R40" s="90" t="s">
        <v>5</v>
      </c>
      <c r="V40" s="90"/>
    </row>
    <row r="41" spans="2:22" x14ac:dyDescent="0.25">
      <c r="B41" s="90" t="str">
        <f>Payments_Add[[#This Row],[BU]]</f>
        <v>NOUR</v>
      </c>
      <c r="C41" t="s">
        <v>1150</v>
      </c>
      <c r="D41" s="90" t="s">
        <v>1151</v>
      </c>
      <c r="E41" t="s">
        <v>1151</v>
      </c>
      <c r="F41" s="91">
        <v>44532</v>
      </c>
      <c r="G41" s="1">
        <v>44629</v>
      </c>
      <c r="H41" s="90" t="s">
        <v>338</v>
      </c>
      <c r="I41" t="s">
        <v>1139</v>
      </c>
      <c r="J41">
        <v>2238.9839999999999</v>
      </c>
      <c r="K41" s="2">
        <v>684.70458715596328</v>
      </c>
      <c r="L41" s="90" t="s">
        <v>1120</v>
      </c>
      <c r="M41" s="90"/>
      <c r="N41" s="91">
        <f t="shared" si="2"/>
        <v>44592</v>
      </c>
      <c r="O41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6</v>
      </c>
      <c r="P41" s="97" t="s">
        <v>27</v>
      </c>
      <c r="Q41" s="97" t="s">
        <v>27</v>
      </c>
      <c r="R41" s="90" t="s">
        <v>5</v>
      </c>
      <c r="V41" s="90"/>
    </row>
    <row r="42" spans="2:22" x14ac:dyDescent="0.25">
      <c r="B42" s="90" t="str">
        <f>Payments_Add[[#This Row],[BU]]</f>
        <v>NOUR</v>
      </c>
      <c r="C42" t="s">
        <v>1150</v>
      </c>
      <c r="D42" s="90" t="s">
        <v>1151</v>
      </c>
      <c r="E42" t="s">
        <v>1151</v>
      </c>
      <c r="F42" s="91">
        <v>44532</v>
      </c>
      <c r="G42" s="1">
        <v>44635</v>
      </c>
      <c r="H42" s="90" t="s">
        <v>338</v>
      </c>
      <c r="I42" t="s">
        <v>1139</v>
      </c>
      <c r="J42">
        <v>1044.3910000000001</v>
      </c>
      <c r="K42" s="2">
        <v>319.385626911315</v>
      </c>
      <c r="L42" s="90" t="s">
        <v>1120</v>
      </c>
      <c r="M42" s="90"/>
      <c r="N42" s="91">
        <f t="shared" si="2"/>
        <v>44592</v>
      </c>
      <c r="O42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7</v>
      </c>
      <c r="P42" s="97" t="s">
        <v>27</v>
      </c>
      <c r="Q42" s="97" t="s">
        <v>27</v>
      </c>
      <c r="R42" s="90" t="s">
        <v>5</v>
      </c>
      <c r="V42" s="90"/>
    </row>
    <row r="43" spans="2:22" x14ac:dyDescent="0.25">
      <c r="B43" s="90" t="str">
        <f>Payments_Add[[#This Row],[BU]]</f>
        <v>NOUR</v>
      </c>
      <c r="C43" t="s">
        <v>1150</v>
      </c>
      <c r="D43" s="90" t="s">
        <v>1151</v>
      </c>
      <c r="E43" t="s">
        <v>1151</v>
      </c>
      <c r="F43" s="91">
        <v>44536</v>
      </c>
      <c r="G43" s="1">
        <v>44645</v>
      </c>
      <c r="H43" s="90" t="s">
        <v>338</v>
      </c>
      <c r="I43" t="s">
        <v>1128</v>
      </c>
      <c r="J43">
        <v>2019.2739999999999</v>
      </c>
      <c r="K43" s="2">
        <v>617.51498470948013</v>
      </c>
      <c r="L43" s="90" t="s">
        <v>1120</v>
      </c>
      <c r="M43" s="90"/>
      <c r="N43" s="91">
        <f t="shared" si="2"/>
        <v>44592</v>
      </c>
      <c r="O43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8</v>
      </c>
      <c r="P43" s="97" t="s">
        <v>27</v>
      </c>
      <c r="Q43" s="97" t="s">
        <v>27</v>
      </c>
      <c r="R43" s="90" t="s">
        <v>5</v>
      </c>
      <c r="V43" s="90"/>
    </row>
    <row r="44" spans="2:22" x14ac:dyDescent="0.25">
      <c r="B44" s="90" t="str">
        <f>Payments_Add[[#This Row],[BU]]</f>
        <v>SND</v>
      </c>
      <c r="C44" t="s">
        <v>1152</v>
      </c>
      <c r="D44" s="90" t="s">
        <v>1153</v>
      </c>
      <c r="F44" s="91">
        <v>44576</v>
      </c>
      <c r="G44" s="1">
        <v>44597</v>
      </c>
      <c r="H44" s="90" t="s">
        <v>338</v>
      </c>
      <c r="I44" t="s">
        <v>129</v>
      </c>
      <c r="J44">
        <v>3445.6729999999998</v>
      </c>
      <c r="K44" s="2">
        <v>1053.7226299694189</v>
      </c>
      <c r="L44" s="90" t="s">
        <v>339</v>
      </c>
      <c r="M44" s="90"/>
      <c r="N44" s="91">
        <f t="shared" si="2"/>
        <v>44592</v>
      </c>
      <c r="O44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44" s="97" t="s">
        <v>29</v>
      </c>
      <c r="Q44" s="97" t="s">
        <v>29</v>
      </c>
      <c r="R44" s="90" t="s">
        <v>5</v>
      </c>
      <c r="V44" s="90"/>
    </row>
    <row r="45" spans="2:22" x14ac:dyDescent="0.25">
      <c r="B45" s="90" t="str">
        <f>Payments_Add[[#This Row],[BU]]</f>
        <v>NOUR</v>
      </c>
      <c r="C45" t="s">
        <v>1152</v>
      </c>
      <c r="D45" s="90" t="s">
        <v>1153</v>
      </c>
      <c r="F45" s="91">
        <v>44576</v>
      </c>
      <c r="G45" s="1">
        <v>44597</v>
      </c>
      <c r="H45" s="90" t="s">
        <v>338</v>
      </c>
      <c r="I45" t="s">
        <v>129</v>
      </c>
      <c r="J45">
        <v>3809.8429999999998</v>
      </c>
      <c r="K45" s="2">
        <v>1165.0896024464832</v>
      </c>
      <c r="L45" s="90" t="s">
        <v>1120</v>
      </c>
      <c r="M45" s="90"/>
      <c r="N45" s="91">
        <f t="shared" si="2"/>
        <v>44592</v>
      </c>
      <c r="O45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45" s="97" t="s">
        <v>29</v>
      </c>
      <c r="Q45" s="97" t="s">
        <v>29</v>
      </c>
      <c r="R45" s="90" t="s">
        <v>5</v>
      </c>
      <c r="V45" s="90"/>
    </row>
    <row r="46" spans="2:22" x14ac:dyDescent="0.25">
      <c r="B46" s="90" t="str">
        <f>Payments_Add[[#This Row],[BU]]</f>
        <v>NOUR</v>
      </c>
      <c r="C46" t="s">
        <v>1154</v>
      </c>
      <c r="D46" s="90" t="s">
        <v>1155</v>
      </c>
      <c r="F46" s="91">
        <v>44574</v>
      </c>
      <c r="G46" s="1">
        <v>44574</v>
      </c>
      <c r="H46" s="90" t="s">
        <v>338</v>
      </c>
      <c r="I46" t="s">
        <v>129</v>
      </c>
      <c r="J46">
        <v>4766.38</v>
      </c>
      <c r="K46" s="2">
        <v>1457.6085626911315</v>
      </c>
      <c r="L46" s="90" t="s">
        <v>1120</v>
      </c>
      <c r="M46" s="90"/>
      <c r="N46" s="91">
        <f t="shared" si="2"/>
        <v>44592</v>
      </c>
      <c r="O46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46" s="97" t="s">
        <v>29</v>
      </c>
      <c r="Q46" s="97" t="s">
        <v>29</v>
      </c>
      <c r="R46" s="90" t="s">
        <v>5</v>
      </c>
      <c r="V46" s="90"/>
    </row>
    <row r="47" spans="2:22" x14ac:dyDescent="0.25">
      <c r="B47" s="90" t="str">
        <f>Payments_Add[[#This Row],[BU]]</f>
        <v>NOUR</v>
      </c>
      <c r="C47" t="s">
        <v>1156</v>
      </c>
      <c r="D47" s="90" t="s">
        <v>1157</v>
      </c>
      <c r="E47" t="s">
        <v>1158</v>
      </c>
      <c r="F47" s="91">
        <v>44579</v>
      </c>
      <c r="G47" s="1">
        <v>44635</v>
      </c>
      <c r="H47" s="90" t="s">
        <v>338</v>
      </c>
      <c r="I47" t="s">
        <v>1139</v>
      </c>
      <c r="J47">
        <v>2309.67</v>
      </c>
      <c r="K47" s="2">
        <v>706.32110091743118</v>
      </c>
      <c r="L47" s="90" t="s">
        <v>1120</v>
      </c>
      <c r="M47" s="90"/>
      <c r="N47" s="91">
        <f t="shared" si="2"/>
        <v>44592</v>
      </c>
      <c r="O47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7</v>
      </c>
      <c r="P47" s="97" t="s">
        <v>27</v>
      </c>
      <c r="Q47" s="97" t="s">
        <v>27</v>
      </c>
      <c r="R47" s="90" t="s">
        <v>5</v>
      </c>
      <c r="V47" s="90"/>
    </row>
    <row r="48" spans="2:22" x14ac:dyDescent="0.25">
      <c r="B48" s="90" t="str">
        <f>Payments_Add[[#This Row],[BU]]</f>
        <v>NOUR</v>
      </c>
      <c r="C48" t="s">
        <v>1159</v>
      </c>
      <c r="D48" s="106" t="s">
        <v>1160</v>
      </c>
      <c r="E48" t="s">
        <v>1161</v>
      </c>
      <c r="F48" s="91">
        <v>44574</v>
      </c>
      <c r="G48" s="1">
        <v>44586</v>
      </c>
      <c r="H48" s="90" t="s">
        <v>338</v>
      </c>
      <c r="I48" t="s">
        <v>1128</v>
      </c>
      <c r="J48">
        <v>916.9</v>
      </c>
      <c r="K48" s="2">
        <v>280.39755351681958</v>
      </c>
      <c r="L48" s="90" t="s">
        <v>1120</v>
      </c>
      <c r="M48" s="90"/>
      <c r="N48" s="91">
        <f t="shared" si="2"/>
        <v>44592</v>
      </c>
      <c r="O48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48" s="97" t="s">
        <v>29</v>
      </c>
      <c r="Q48" s="97" t="s">
        <v>29</v>
      </c>
      <c r="R48" s="90" t="s">
        <v>5</v>
      </c>
      <c r="V48" s="90"/>
    </row>
    <row r="49" spans="2:22" x14ac:dyDescent="0.25">
      <c r="B49" s="90" t="str">
        <f>Payments_Add[[#This Row],[BU]]</f>
        <v>NOUR</v>
      </c>
      <c r="C49" t="s">
        <v>1162</v>
      </c>
      <c r="D49" s="90" t="s">
        <v>1126</v>
      </c>
      <c r="F49" s="91">
        <v>44544</v>
      </c>
      <c r="G49" s="1">
        <v>44602</v>
      </c>
      <c r="H49" s="90" t="s">
        <v>338</v>
      </c>
      <c r="I49" t="s">
        <v>1128</v>
      </c>
      <c r="J49">
        <v>451.31299999999999</v>
      </c>
      <c r="K49" s="2">
        <v>138.01620795107033</v>
      </c>
      <c r="L49" s="90" t="s">
        <v>1120</v>
      </c>
      <c r="M49" s="90"/>
      <c r="N49" s="91">
        <f t="shared" si="2"/>
        <v>44592</v>
      </c>
      <c r="O49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2</v>
      </c>
      <c r="P49" s="97" t="s">
        <v>27</v>
      </c>
      <c r="Q49" s="97" t="s">
        <v>166</v>
      </c>
      <c r="R49" s="90" t="s">
        <v>5</v>
      </c>
      <c r="V49" s="90"/>
    </row>
    <row r="50" spans="2:22" x14ac:dyDescent="0.25">
      <c r="B50" s="90" t="str">
        <f>Payments_Add[[#This Row],[BU]]</f>
        <v>NOUR</v>
      </c>
      <c r="C50" t="s">
        <v>1163</v>
      </c>
      <c r="D50" s="90" t="s">
        <v>1164</v>
      </c>
      <c r="E50" t="s">
        <v>1165</v>
      </c>
      <c r="F50" s="91">
        <v>44545</v>
      </c>
      <c r="G50" s="1">
        <v>44607</v>
      </c>
      <c r="H50" s="90" t="s">
        <v>338</v>
      </c>
      <c r="I50" t="s">
        <v>1139</v>
      </c>
      <c r="J50">
        <v>16458.434000000001</v>
      </c>
      <c r="K50" s="2">
        <v>5033.1602446483184</v>
      </c>
      <c r="L50" s="90" t="s">
        <v>1120</v>
      </c>
      <c r="M50" s="90"/>
      <c r="N50" s="91">
        <f t="shared" si="2"/>
        <v>44592</v>
      </c>
      <c r="O50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3</v>
      </c>
      <c r="P50" s="97" t="s">
        <v>26</v>
      </c>
      <c r="Q50" s="97" t="s">
        <v>1233</v>
      </c>
      <c r="R50" s="90" t="s">
        <v>5</v>
      </c>
      <c r="V50" s="90"/>
    </row>
    <row r="51" spans="2:22" x14ac:dyDescent="0.25">
      <c r="B51" s="90" t="str">
        <f>Payments_Add[[#This Row],[BU]]</f>
        <v>NOUR</v>
      </c>
      <c r="C51" t="s">
        <v>1163</v>
      </c>
      <c r="D51" s="90" t="s">
        <v>1164</v>
      </c>
      <c r="E51" t="s">
        <v>1165</v>
      </c>
      <c r="F51" s="91">
        <v>44517</v>
      </c>
      <c r="G51" s="1">
        <v>44625</v>
      </c>
      <c r="H51" s="90" t="s">
        <v>338</v>
      </c>
      <c r="I51" t="s">
        <v>1139</v>
      </c>
      <c r="J51">
        <v>17633.441999999999</v>
      </c>
      <c r="K51" s="2">
        <v>5392.4899082568809</v>
      </c>
      <c r="L51" s="90" t="s">
        <v>1120</v>
      </c>
      <c r="M51" s="90"/>
      <c r="N51" s="91">
        <f t="shared" ref="N51:N114" si="3">$N$1</f>
        <v>44592</v>
      </c>
      <c r="O51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51" s="97" t="s">
        <v>26</v>
      </c>
      <c r="Q51" s="97" t="s">
        <v>1233</v>
      </c>
      <c r="R51" s="90" t="s">
        <v>5</v>
      </c>
      <c r="V51" s="90"/>
    </row>
    <row r="52" spans="2:22" x14ac:dyDescent="0.25">
      <c r="B52" s="90" t="str">
        <f>Payments_Add[[#This Row],[BU]]</f>
        <v>NOUR</v>
      </c>
      <c r="C52" t="s">
        <v>1163</v>
      </c>
      <c r="D52" s="90" t="s">
        <v>1164</v>
      </c>
      <c r="E52" t="s">
        <v>1165</v>
      </c>
      <c r="F52" s="91">
        <v>44532</v>
      </c>
      <c r="G52" s="1">
        <v>44625</v>
      </c>
      <c r="H52" s="90" t="s">
        <v>338</v>
      </c>
      <c r="I52" t="s">
        <v>1139</v>
      </c>
      <c r="J52">
        <v>1183.337</v>
      </c>
      <c r="K52" s="2">
        <v>361.87675840978591</v>
      </c>
      <c r="L52" s="90" t="s">
        <v>1120</v>
      </c>
      <c r="M52" s="90"/>
      <c r="N52" s="91">
        <f t="shared" si="3"/>
        <v>44592</v>
      </c>
      <c r="O52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52" s="97" t="s">
        <v>26</v>
      </c>
      <c r="Q52" s="97" t="s">
        <v>1233</v>
      </c>
      <c r="R52" s="90" t="s">
        <v>5</v>
      </c>
      <c r="V52" s="90"/>
    </row>
    <row r="53" spans="2:22" x14ac:dyDescent="0.25">
      <c r="B53" s="90" t="str">
        <f>Payments_Add[[#This Row],[BU]]</f>
        <v>NOUR</v>
      </c>
      <c r="C53" t="s">
        <v>1163</v>
      </c>
      <c r="D53" s="90" t="s">
        <v>1164</v>
      </c>
      <c r="E53" t="s">
        <v>1165</v>
      </c>
      <c r="F53" s="91">
        <v>44517</v>
      </c>
      <c r="G53" s="1">
        <v>44630</v>
      </c>
      <c r="H53" s="90" t="s">
        <v>338</v>
      </c>
      <c r="I53" t="s">
        <v>1139</v>
      </c>
      <c r="J53">
        <v>12712.57</v>
      </c>
      <c r="K53" s="2">
        <v>3887.6360856269112</v>
      </c>
      <c r="L53" s="90" t="s">
        <v>1120</v>
      </c>
      <c r="M53" s="90"/>
      <c r="N53" s="91">
        <f t="shared" si="3"/>
        <v>44592</v>
      </c>
      <c r="O53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6</v>
      </c>
      <c r="P53" s="97" t="s">
        <v>26</v>
      </c>
      <c r="Q53" s="97" t="s">
        <v>1233</v>
      </c>
      <c r="R53" s="90" t="s">
        <v>5</v>
      </c>
      <c r="V53" s="90"/>
    </row>
    <row r="54" spans="2:22" x14ac:dyDescent="0.25">
      <c r="B54" s="90" t="str">
        <f>Payments_Add[[#This Row],[BU]]</f>
        <v>NOUR</v>
      </c>
      <c r="C54" t="s">
        <v>1163</v>
      </c>
      <c r="D54" s="90" t="s">
        <v>1164</v>
      </c>
      <c r="E54" t="s">
        <v>1165</v>
      </c>
      <c r="F54" s="91">
        <v>44552</v>
      </c>
      <c r="G54" s="1">
        <v>44640</v>
      </c>
      <c r="H54" s="90" t="s">
        <v>338</v>
      </c>
      <c r="I54" t="s">
        <v>1139</v>
      </c>
      <c r="J54">
        <v>14301.654</v>
      </c>
      <c r="K54" s="2">
        <v>4373.5944954128445</v>
      </c>
      <c r="L54" s="90" t="s">
        <v>1120</v>
      </c>
      <c r="M54" s="90"/>
      <c r="N54" s="91">
        <f t="shared" si="3"/>
        <v>44592</v>
      </c>
      <c r="O54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7</v>
      </c>
      <c r="P54" s="97" t="s">
        <v>26</v>
      </c>
      <c r="Q54" s="97" t="s">
        <v>1233</v>
      </c>
      <c r="R54" s="90" t="s">
        <v>5</v>
      </c>
      <c r="V54" s="90"/>
    </row>
    <row r="55" spans="2:22" x14ac:dyDescent="0.25">
      <c r="B55" s="90" t="str">
        <f>Payments_Add[[#This Row],[BU]]</f>
        <v>NOUR</v>
      </c>
      <c r="C55" t="s">
        <v>1166</v>
      </c>
      <c r="D55" s="90" t="s">
        <v>1167</v>
      </c>
      <c r="E55" t="s">
        <v>29</v>
      </c>
      <c r="F55" s="91">
        <v>44593</v>
      </c>
      <c r="G55" s="1">
        <v>44620</v>
      </c>
      <c r="H55" s="90" t="s">
        <v>338</v>
      </c>
      <c r="I55" t="s">
        <v>1136</v>
      </c>
      <c r="J55">
        <v>4900</v>
      </c>
      <c r="K55" s="2">
        <v>1498.4709480122324</v>
      </c>
      <c r="L55" s="90" t="s">
        <v>1120</v>
      </c>
      <c r="M55" s="90"/>
      <c r="N55" s="91">
        <f t="shared" si="3"/>
        <v>44592</v>
      </c>
      <c r="O55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55" s="97" t="s">
        <v>29</v>
      </c>
      <c r="Q55" s="97" t="s">
        <v>29</v>
      </c>
      <c r="R55" s="90" t="s">
        <v>5</v>
      </c>
      <c r="V55" s="90"/>
    </row>
    <row r="56" spans="2:22" x14ac:dyDescent="0.25">
      <c r="B56" s="90" t="str">
        <f>Payments_Add[[#This Row],[BU]]</f>
        <v>SND</v>
      </c>
      <c r="C56" t="s">
        <v>1166</v>
      </c>
      <c r="D56" s="90" t="s">
        <v>1167</v>
      </c>
      <c r="E56" t="s">
        <v>29</v>
      </c>
      <c r="F56" s="91">
        <v>44593</v>
      </c>
      <c r="G56" s="1">
        <v>44620</v>
      </c>
      <c r="H56" s="90" t="s">
        <v>338</v>
      </c>
      <c r="I56" t="s">
        <v>1136</v>
      </c>
      <c r="J56">
        <v>11000</v>
      </c>
      <c r="K56" s="2">
        <v>3363.9143730886849</v>
      </c>
      <c r="L56" s="90" t="s">
        <v>339</v>
      </c>
      <c r="M56" s="90"/>
      <c r="N56" s="91">
        <f t="shared" si="3"/>
        <v>44592</v>
      </c>
      <c r="O56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56" s="97" t="s">
        <v>29</v>
      </c>
      <c r="Q56" s="97" t="s">
        <v>29</v>
      </c>
      <c r="R56" s="90" t="s">
        <v>5</v>
      </c>
      <c r="V56" s="90"/>
    </row>
    <row r="57" spans="2:22" x14ac:dyDescent="0.25">
      <c r="B57" s="90" t="str">
        <f>Payments_Add[[#This Row],[BU]]</f>
        <v>TIP</v>
      </c>
      <c r="C57" t="s">
        <v>1166</v>
      </c>
      <c r="D57" s="90" t="s">
        <v>1167</v>
      </c>
      <c r="E57" t="s">
        <v>29</v>
      </c>
      <c r="F57" s="91">
        <v>44593</v>
      </c>
      <c r="G57" s="1">
        <v>44620</v>
      </c>
      <c r="H57" s="90" t="s">
        <v>338</v>
      </c>
      <c r="I57" t="s">
        <v>1136</v>
      </c>
      <c r="J57">
        <v>900</v>
      </c>
      <c r="K57" s="2">
        <v>275.22935779816515</v>
      </c>
      <c r="L57" s="90" t="s">
        <v>1168</v>
      </c>
      <c r="M57" s="90"/>
      <c r="N57" s="91">
        <f t="shared" si="3"/>
        <v>44592</v>
      </c>
      <c r="O57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57" s="97" t="s">
        <v>29</v>
      </c>
      <c r="Q57" s="97" t="s">
        <v>29</v>
      </c>
      <c r="R57" s="90" t="s">
        <v>5</v>
      </c>
      <c r="V57" s="90"/>
    </row>
    <row r="58" spans="2:22" x14ac:dyDescent="0.25">
      <c r="B58" s="90" t="str">
        <f>Payments_Add[[#This Row],[BU]]</f>
        <v>NOUR</v>
      </c>
      <c r="C58" t="s">
        <v>1169</v>
      </c>
      <c r="D58" s="90" t="s">
        <v>1170</v>
      </c>
      <c r="E58" t="s">
        <v>1131</v>
      </c>
      <c r="F58" s="91">
        <v>44588</v>
      </c>
      <c r="G58" s="1">
        <v>44618</v>
      </c>
      <c r="H58" s="90" t="s">
        <v>38</v>
      </c>
      <c r="I58" t="s">
        <v>1171</v>
      </c>
      <c r="J58">
        <v>50465.4522</v>
      </c>
      <c r="K58" s="2">
        <v>15432.86</v>
      </c>
      <c r="L58" s="90" t="s">
        <v>1120</v>
      </c>
      <c r="M58" s="90"/>
      <c r="N58" s="91">
        <f t="shared" si="3"/>
        <v>44592</v>
      </c>
      <c r="O58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4</v>
      </c>
      <c r="P58" s="97" t="s">
        <v>26</v>
      </c>
      <c r="Q58" s="97" t="s">
        <v>132</v>
      </c>
      <c r="R58" s="90" t="s">
        <v>5</v>
      </c>
      <c r="V58" s="90"/>
    </row>
    <row r="59" spans="2:22" x14ac:dyDescent="0.25">
      <c r="B59" s="90" t="str">
        <f>Payments_Add[[#This Row],[BU]]</f>
        <v>NOUR</v>
      </c>
      <c r="C59" t="s">
        <v>1172</v>
      </c>
      <c r="D59" s="90" t="s">
        <v>1173</v>
      </c>
      <c r="E59" t="s">
        <v>333</v>
      </c>
      <c r="F59" s="91">
        <v>44620</v>
      </c>
      <c r="G59" s="1">
        <v>44620</v>
      </c>
      <c r="H59" s="90" t="s">
        <v>338</v>
      </c>
      <c r="I59" t="s">
        <v>1136</v>
      </c>
      <c r="J59">
        <v>297500</v>
      </c>
      <c r="K59" s="2">
        <v>90978.59327217126</v>
      </c>
      <c r="L59" s="90" t="s">
        <v>1120</v>
      </c>
      <c r="M59" s="90"/>
      <c r="N59" s="91">
        <f t="shared" si="3"/>
        <v>44592</v>
      </c>
      <c r="O59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59" s="97" t="s">
        <v>146</v>
      </c>
      <c r="Q59" s="97" t="s">
        <v>333</v>
      </c>
      <c r="R59" s="90" t="s">
        <v>5</v>
      </c>
      <c r="V59" s="90"/>
    </row>
    <row r="60" spans="2:22" x14ac:dyDescent="0.25">
      <c r="B60" s="90" t="str">
        <f>Payments_Add[[#This Row],[BU]]</f>
        <v>NOUR</v>
      </c>
      <c r="C60" t="s">
        <v>1172</v>
      </c>
      <c r="D60" s="90" t="s">
        <v>1173</v>
      </c>
      <c r="E60" t="s">
        <v>333</v>
      </c>
      <c r="F60" s="91">
        <v>44648</v>
      </c>
      <c r="G60" s="1">
        <v>44648</v>
      </c>
      <c r="H60" s="90" t="s">
        <v>338</v>
      </c>
      <c r="I60" t="s">
        <v>1136</v>
      </c>
      <c r="J60">
        <v>297500</v>
      </c>
      <c r="K60" s="2">
        <v>90978.59327217126</v>
      </c>
      <c r="L60" s="90" t="s">
        <v>1120</v>
      </c>
      <c r="M60" s="90"/>
      <c r="N60" s="91">
        <f t="shared" si="3"/>
        <v>44592</v>
      </c>
      <c r="O60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60" s="97" t="s">
        <v>146</v>
      </c>
      <c r="Q60" s="97" t="s">
        <v>333</v>
      </c>
      <c r="R60" s="90" t="s">
        <v>5</v>
      </c>
      <c r="V60" s="90"/>
    </row>
    <row r="61" spans="2:22" x14ac:dyDescent="0.25">
      <c r="B61" s="90" t="str">
        <f>Payments_Add[[#This Row],[BU]]</f>
        <v>NOUR</v>
      </c>
      <c r="C61" t="s">
        <v>1174</v>
      </c>
      <c r="D61" s="90" t="s">
        <v>1175</v>
      </c>
      <c r="E61" t="s">
        <v>1131</v>
      </c>
      <c r="F61" s="91">
        <v>44510</v>
      </c>
      <c r="G61" s="1">
        <v>44600</v>
      </c>
      <c r="H61" s="90" t="s">
        <v>38</v>
      </c>
      <c r="I61" t="s">
        <v>129</v>
      </c>
      <c r="J61">
        <v>124817.8947</v>
      </c>
      <c r="K61" s="2">
        <v>38170.61</v>
      </c>
      <c r="L61" s="90" t="s">
        <v>1120</v>
      </c>
      <c r="M61" s="90"/>
      <c r="N61" s="91">
        <f t="shared" si="3"/>
        <v>44592</v>
      </c>
      <c r="O61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2</v>
      </c>
      <c r="P61" s="97" t="s">
        <v>26</v>
      </c>
      <c r="Q61" s="97" t="s">
        <v>1131</v>
      </c>
      <c r="R61" s="90" t="s">
        <v>5</v>
      </c>
      <c r="V61" s="90"/>
    </row>
    <row r="62" spans="2:22" x14ac:dyDescent="0.25">
      <c r="B62" s="90" t="str">
        <f>Payments_Add[[#This Row],[BU]]</f>
        <v>NOUR</v>
      </c>
      <c r="C62" t="s">
        <v>1174</v>
      </c>
      <c r="D62" s="90" t="s">
        <v>1175</v>
      </c>
      <c r="E62" t="s">
        <v>1131</v>
      </c>
      <c r="F62" s="91">
        <v>44550</v>
      </c>
      <c r="G62" s="1">
        <v>44640</v>
      </c>
      <c r="H62" s="90" t="s">
        <v>38</v>
      </c>
      <c r="I62" t="s">
        <v>129</v>
      </c>
      <c r="J62">
        <v>128006.99490000001</v>
      </c>
      <c r="K62" s="2">
        <v>39145.870000000003</v>
      </c>
      <c r="L62" s="90" t="s">
        <v>1120</v>
      </c>
      <c r="M62" s="90"/>
      <c r="N62" s="91">
        <f t="shared" si="3"/>
        <v>44592</v>
      </c>
      <c r="O62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7</v>
      </c>
      <c r="P62" s="97" t="s">
        <v>26</v>
      </c>
      <c r="Q62" s="97" t="s">
        <v>1131</v>
      </c>
      <c r="R62" s="90" t="s">
        <v>5</v>
      </c>
      <c r="V62" s="90"/>
    </row>
    <row r="63" spans="2:22" x14ac:dyDescent="0.25">
      <c r="B63" s="90" t="str">
        <f>Payments_Add[[#This Row],[BU]]</f>
        <v>NOUR</v>
      </c>
      <c r="C63" t="s">
        <v>1176</v>
      </c>
      <c r="D63" s="90" t="s">
        <v>1126</v>
      </c>
      <c r="F63" s="91">
        <v>44550</v>
      </c>
      <c r="G63" s="1">
        <v>44586</v>
      </c>
      <c r="H63" s="90" t="s">
        <v>338</v>
      </c>
      <c r="I63" t="s">
        <v>1128</v>
      </c>
      <c r="J63">
        <v>7772.0959999999995</v>
      </c>
      <c r="K63" s="2">
        <v>2376.7877675840978</v>
      </c>
      <c r="L63" s="90" t="s">
        <v>1120</v>
      </c>
      <c r="M63" s="90"/>
      <c r="N63" s="91">
        <f t="shared" si="3"/>
        <v>44592</v>
      </c>
      <c r="O63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63" s="97" t="s">
        <v>27</v>
      </c>
      <c r="Q63" s="97" t="s">
        <v>166</v>
      </c>
      <c r="R63" s="90" t="s">
        <v>5</v>
      </c>
      <c r="V63" s="90"/>
    </row>
    <row r="64" spans="2:22" x14ac:dyDescent="0.25">
      <c r="B64" s="90" t="str">
        <f>Payments_Add[[#This Row],[BU]]</f>
        <v>SND</v>
      </c>
      <c r="C64" t="s">
        <v>1177</v>
      </c>
      <c r="D64" s="90" t="s">
        <v>1178</v>
      </c>
      <c r="F64" s="91">
        <v>44593</v>
      </c>
      <c r="G64" s="1">
        <v>44620</v>
      </c>
      <c r="H64" s="90" t="s">
        <v>338</v>
      </c>
      <c r="I64" t="s">
        <v>1136</v>
      </c>
      <c r="J64">
        <v>1000</v>
      </c>
      <c r="K64" s="2">
        <v>305.81039755351679</v>
      </c>
      <c r="L64" s="90" t="s">
        <v>339</v>
      </c>
      <c r="M64" s="90"/>
      <c r="N64" s="91">
        <f t="shared" si="3"/>
        <v>44592</v>
      </c>
      <c r="O64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64" s="97" t="s">
        <v>150</v>
      </c>
      <c r="Q64" s="97" t="s">
        <v>150</v>
      </c>
      <c r="R64" s="90" t="s">
        <v>5</v>
      </c>
      <c r="V64" s="90"/>
    </row>
    <row r="65" spans="2:23" x14ac:dyDescent="0.25">
      <c r="B65" s="90" t="str">
        <f>Payments_Add[[#This Row],[BU]]</f>
        <v>SND</v>
      </c>
      <c r="C65" t="s">
        <v>1177</v>
      </c>
      <c r="D65" s="90" t="s">
        <v>1178</v>
      </c>
      <c r="F65" s="91">
        <v>44621</v>
      </c>
      <c r="G65" s="1">
        <v>44651</v>
      </c>
      <c r="H65" s="90" t="s">
        <v>338</v>
      </c>
      <c r="I65" t="s">
        <v>1136</v>
      </c>
      <c r="J65">
        <v>1000</v>
      </c>
      <c r="K65" s="2">
        <v>305.81039755351679</v>
      </c>
      <c r="L65" s="90" t="s">
        <v>339</v>
      </c>
      <c r="M65" s="90"/>
      <c r="N65" s="91">
        <f t="shared" si="3"/>
        <v>44592</v>
      </c>
      <c r="O65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65" s="97" t="s">
        <v>150</v>
      </c>
      <c r="Q65" s="97" t="s">
        <v>150</v>
      </c>
      <c r="R65" s="90" t="s">
        <v>5</v>
      </c>
      <c r="V65" s="90"/>
    </row>
    <row r="66" spans="2:23" x14ac:dyDescent="0.25">
      <c r="B66" s="90" t="str">
        <f>Payments_Add[[#This Row],[BU]]</f>
        <v>NOUR</v>
      </c>
      <c r="C66" t="s">
        <v>1177</v>
      </c>
      <c r="D66" s="90" t="s">
        <v>1178</v>
      </c>
      <c r="F66" s="91">
        <v>44593</v>
      </c>
      <c r="G66" s="1">
        <v>44620</v>
      </c>
      <c r="H66" s="90" t="s">
        <v>338</v>
      </c>
      <c r="I66" t="s">
        <v>1136</v>
      </c>
      <c r="J66">
        <v>900</v>
      </c>
      <c r="K66" s="2">
        <v>275.22935779816515</v>
      </c>
      <c r="L66" s="90" t="s">
        <v>1120</v>
      </c>
      <c r="M66" s="90"/>
      <c r="N66" s="91">
        <f t="shared" si="3"/>
        <v>44592</v>
      </c>
      <c r="O66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66" s="97" t="s">
        <v>150</v>
      </c>
      <c r="Q66" s="97" t="s">
        <v>150</v>
      </c>
      <c r="R66" s="90" t="s">
        <v>5</v>
      </c>
      <c r="V66" s="90"/>
    </row>
    <row r="67" spans="2:23" x14ac:dyDescent="0.25">
      <c r="B67" s="90" t="str">
        <f>Payments_Add[[#This Row],[BU]]</f>
        <v>NOUR</v>
      </c>
      <c r="C67" t="s">
        <v>1177</v>
      </c>
      <c r="D67" s="90" t="s">
        <v>1178</v>
      </c>
      <c r="F67" s="91">
        <v>44621</v>
      </c>
      <c r="G67" s="1">
        <v>44651</v>
      </c>
      <c r="H67" s="90" t="s">
        <v>338</v>
      </c>
      <c r="I67" t="s">
        <v>1136</v>
      </c>
      <c r="J67">
        <v>900</v>
      </c>
      <c r="K67" s="2">
        <v>275.22935779816515</v>
      </c>
      <c r="L67" s="90" t="s">
        <v>1120</v>
      </c>
      <c r="M67" s="90"/>
      <c r="N67" s="91">
        <f t="shared" si="3"/>
        <v>44592</v>
      </c>
      <c r="O67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67" s="97" t="s">
        <v>150</v>
      </c>
      <c r="Q67" s="97" t="s">
        <v>150</v>
      </c>
      <c r="R67" s="90" t="s">
        <v>5</v>
      </c>
      <c r="V67" s="90"/>
    </row>
    <row r="68" spans="2:23" x14ac:dyDescent="0.25">
      <c r="B68" s="90" t="str">
        <f>Payments_Add[[#This Row],[BU]]</f>
        <v>SND</v>
      </c>
      <c r="C68" t="s">
        <v>1179</v>
      </c>
      <c r="D68" s="90" t="s">
        <v>1180</v>
      </c>
      <c r="F68" s="91">
        <v>44593</v>
      </c>
      <c r="G68" s="1">
        <v>44620</v>
      </c>
      <c r="H68" s="90" t="s">
        <v>338</v>
      </c>
      <c r="I68" t="s">
        <v>1136</v>
      </c>
      <c r="J68">
        <v>15000</v>
      </c>
      <c r="K68" s="2">
        <v>4587.1559633027518</v>
      </c>
      <c r="L68" s="90" t="s">
        <v>339</v>
      </c>
      <c r="M68" s="90"/>
      <c r="N68" s="91">
        <f t="shared" si="3"/>
        <v>44592</v>
      </c>
      <c r="O68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68" s="97" t="s">
        <v>150</v>
      </c>
      <c r="Q68" s="97" t="s">
        <v>150</v>
      </c>
      <c r="R68" s="90" t="s">
        <v>5</v>
      </c>
      <c r="V68" s="90"/>
    </row>
    <row r="69" spans="2:23" x14ac:dyDescent="0.25">
      <c r="B69" s="90" t="str">
        <f>Payments_Add[[#This Row],[BU]]</f>
        <v>SND</v>
      </c>
      <c r="C69" t="s">
        <v>1179</v>
      </c>
      <c r="D69" s="90" t="s">
        <v>1180</v>
      </c>
      <c r="F69" s="91">
        <v>44621</v>
      </c>
      <c r="G69" s="1">
        <v>44651</v>
      </c>
      <c r="H69" s="90" t="s">
        <v>338</v>
      </c>
      <c r="I69" t="s">
        <v>1136</v>
      </c>
      <c r="J69">
        <v>15000</v>
      </c>
      <c r="K69" s="2">
        <v>4587.1559633027518</v>
      </c>
      <c r="L69" s="90" t="s">
        <v>339</v>
      </c>
      <c r="M69" s="90"/>
      <c r="N69" s="91">
        <f t="shared" si="3"/>
        <v>44592</v>
      </c>
      <c r="O69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69" s="97" t="s">
        <v>150</v>
      </c>
      <c r="Q69" s="97" t="s">
        <v>150</v>
      </c>
      <c r="R69" s="90" t="s">
        <v>5</v>
      </c>
      <c r="V69" s="90"/>
    </row>
    <row r="70" spans="2:23" x14ac:dyDescent="0.25">
      <c r="B70" s="90" t="str">
        <f>Payments_Add[[#This Row],[BU]]</f>
        <v>NOUR</v>
      </c>
      <c r="C70" t="s">
        <v>1179</v>
      </c>
      <c r="D70" s="90" t="s">
        <v>1180</v>
      </c>
      <c r="F70" s="91">
        <v>44593</v>
      </c>
      <c r="G70" s="1">
        <v>44620</v>
      </c>
      <c r="H70" s="90" t="s">
        <v>338</v>
      </c>
      <c r="I70" t="s">
        <v>1136</v>
      </c>
      <c r="J70" s="2">
        <v>25000</v>
      </c>
      <c r="K70" s="2">
        <v>7645.2599388379203</v>
      </c>
      <c r="L70" s="90" t="s">
        <v>1120</v>
      </c>
      <c r="M70" s="90"/>
      <c r="N70" s="91">
        <f t="shared" si="3"/>
        <v>44592</v>
      </c>
      <c r="O70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70" s="97" t="s">
        <v>150</v>
      </c>
      <c r="Q70" s="97" t="s">
        <v>150</v>
      </c>
      <c r="R70" s="90" t="s">
        <v>5</v>
      </c>
      <c r="V70" s="90"/>
      <c r="W70" s="90"/>
    </row>
    <row r="71" spans="2:23" s="90" customFormat="1" x14ac:dyDescent="0.25">
      <c r="B71" s="90" t="str">
        <f>Payments_Add[[#This Row],[BU]]</f>
        <v>NOUR</v>
      </c>
      <c r="C71" s="90" t="s">
        <v>1179</v>
      </c>
      <c r="D71" s="90" t="s">
        <v>1180</v>
      </c>
      <c r="F71" s="91">
        <v>44621</v>
      </c>
      <c r="G71" s="91">
        <v>44651</v>
      </c>
      <c r="H71" s="90" t="s">
        <v>338</v>
      </c>
      <c r="I71" s="90" t="s">
        <v>1136</v>
      </c>
      <c r="J71" s="90">
        <v>25000</v>
      </c>
      <c r="K71" s="89">
        <v>7645.2599388379203</v>
      </c>
      <c r="L71" s="90" t="s">
        <v>1120</v>
      </c>
      <c r="N71" s="91">
        <f t="shared" si="3"/>
        <v>44592</v>
      </c>
      <c r="O71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71" s="97" t="s">
        <v>150</v>
      </c>
      <c r="Q71" s="97" t="s">
        <v>150</v>
      </c>
      <c r="R71" s="90" t="s">
        <v>5</v>
      </c>
    </row>
    <row r="72" spans="2:23" x14ac:dyDescent="0.25">
      <c r="B72" s="90" t="str">
        <f>Payments_Add[[#This Row],[BU]]</f>
        <v>NOUR</v>
      </c>
      <c r="C72" s="90" t="s">
        <v>1179</v>
      </c>
      <c r="D72" s="90" t="s">
        <v>1181</v>
      </c>
      <c r="E72" s="90"/>
      <c r="F72" s="91">
        <v>44593</v>
      </c>
      <c r="G72" s="91">
        <v>44620</v>
      </c>
      <c r="H72" s="90" t="s">
        <v>338</v>
      </c>
      <c r="I72" s="90" t="s">
        <v>1136</v>
      </c>
      <c r="J72" s="90">
        <v>7000</v>
      </c>
      <c r="K72" s="2">
        <v>2140.672782874618</v>
      </c>
      <c r="L72" s="90" t="s">
        <v>1120</v>
      </c>
      <c r="M72" s="90"/>
      <c r="N72" s="91">
        <f t="shared" si="3"/>
        <v>44592</v>
      </c>
      <c r="O72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72" s="97" t="s">
        <v>150</v>
      </c>
      <c r="Q72" s="97" t="s">
        <v>150</v>
      </c>
      <c r="R72" s="90" t="s">
        <v>5</v>
      </c>
    </row>
    <row r="73" spans="2:23" x14ac:dyDescent="0.25">
      <c r="B73" s="90" t="str">
        <f>Payments_Add[[#This Row],[BU]]</f>
        <v>NOUR</v>
      </c>
      <c r="C73" s="90" t="s">
        <v>1179</v>
      </c>
      <c r="D73" s="90" t="s">
        <v>1181</v>
      </c>
      <c r="E73" s="90"/>
      <c r="F73" s="91">
        <v>44621</v>
      </c>
      <c r="G73" s="91">
        <v>44651</v>
      </c>
      <c r="H73" s="90" t="s">
        <v>338</v>
      </c>
      <c r="I73" s="90" t="s">
        <v>1136</v>
      </c>
      <c r="J73" s="90">
        <v>7000</v>
      </c>
      <c r="K73" s="2">
        <v>2140.672782874618</v>
      </c>
      <c r="L73" s="90" t="s">
        <v>1120</v>
      </c>
      <c r="M73" s="90"/>
      <c r="N73" s="91">
        <f t="shared" si="3"/>
        <v>44592</v>
      </c>
      <c r="O73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73" s="97" t="s">
        <v>150</v>
      </c>
      <c r="Q73" s="97" t="s">
        <v>150</v>
      </c>
      <c r="R73" s="90" t="s">
        <v>5</v>
      </c>
    </row>
    <row r="74" spans="2:23" x14ac:dyDescent="0.25">
      <c r="B74" s="90" t="str">
        <f>Payments_Add[[#This Row],[BU]]</f>
        <v>SND</v>
      </c>
      <c r="C74" t="s">
        <v>1179</v>
      </c>
      <c r="D74" s="97" t="s">
        <v>1181</v>
      </c>
      <c r="F74" s="91">
        <v>44593</v>
      </c>
      <c r="G74" s="91">
        <v>44620</v>
      </c>
      <c r="H74" s="90" t="s">
        <v>338</v>
      </c>
      <c r="I74" t="s">
        <v>1136</v>
      </c>
      <c r="J74">
        <v>2000</v>
      </c>
      <c r="K74" s="2">
        <v>611.62079510703359</v>
      </c>
      <c r="L74" s="90" t="s">
        <v>339</v>
      </c>
      <c r="N74" s="91">
        <f t="shared" si="3"/>
        <v>44592</v>
      </c>
      <c r="O74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74" s="97" t="s">
        <v>150</v>
      </c>
      <c r="Q74" s="97" t="s">
        <v>150</v>
      </c>
      <c r="R74" s="90" t="s">
        <v>5</v>
      </c>
    </row>
    <row r="75" spans="2:23" x14ac:dyDescent="0.25">
      <c r="B75" s="90" t="str">
        <f>Payments_Add[[#This Row],[BU]]</f>
        <v>SND</v>
      </c>
      <c r="C75" t="s">
        <v>1179</v>
      </c>
      <c r="D75" s="97" t="s">
        <v>1181</v>
      </c>
      <c r="F75" s="91">
        <v>44621</v>
      </c>
      <c r="G75" s="91">
        <v>44651</v>
      </c>
      <c r="H75" s="90" t="s">
        <v>338</v>
      </c>
      <c r="I75" t="s">
        <v>1136</v>
      </c>
      <c r="J75">
        <v>2000</v>
      </c>
      <c r="K75" s="2">
        <v>611.62079510703359</v>
      </c>
      <c r="L75" s="90" t="s">
        <v>339</v>
      </c>
      <c r="N75" s="91">
        <f t="shared" si="3"/>
        <v>44592</v>
      </c>
      <c r="O75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75" s="97" t="s">
        <v>150</v>
      </c>
      <c r="Q75" s="97" t="s">
        <v>150</v>
      </c>
      <c r="R75" s="90" t="s">
        <v>5</v>
      </c>
    </row>
    <row r="76" spans="2:23" x14ac:dyDescent="0.25">
      <c r="B76" s="90" t="str">
        <f>Payments_Add[[#This Row],[BU]]</f>
        <v>NOUR</v>
      </c>
      <c r="C76" t="s">
        <v>1182</v>
      </c>
      <c r="D76" s="97" t="s">
        <v>1126</v>
      </c>
      <c r="F76" s="91">
        <v>44593</v>
      </c>
      <c r="G76" s="91">
        <v>44620</v>
      </c>
      <c r="H76" s="90" t="s">
        <v>338</v>
      </c>
      <c r="I76" t="s">
        <v>1136</v>
      </c>
      <c r="J76">
        <v>30000</v>
      </c>
      <c r="K76" s="2">
        <v>9174.3119266055037</v>
      </c>
      <c r="L76" s="90" t="s">
        <v>1120</v>
      </c>
      <c r="N76" s="91">
        <f t="shared" si="3"/>
        <v>44592</v>
      </c>
      <c r="O76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76" s="97" t="s">
        <v>27</v>
      </c>
      <c r="Q76" s="97" t="s">
        <v>166</v>
      </c>
      <c r="R76" s="90" t="s">
        <v>5</v>
      </c>
    </row>
    <row r="77" spans="2:23" x14ac:dyDescent="0.25">
      <c r="B77" s="90" t="str">
        <f>Payments_Add[[#This Row],[BU]]</f>
        <v>NOUR</v>
      </c>
      <c r="C77" t="s">
        <v>1182</v>
      </c>
      <c r="D77" s="97" t="s">
        <v>1126</v>
      </c>
      <c r="F77" s="91">
        <v>44621</v>
      </c>
      <c r="G77" s="91">
        <v>44651</v>
      </c>
      <c r="H77" s="90" t="s">
        <v>338</v>
      </c>
      <c r="I77" t="s">
        <v>1136</v>
      </c>
      <c r="J77">
        <v>30000</v>
      </c>
      <c r="K77" s="2">
        <v>9174.3119266055037</v>
      </c>
      <c r="L77" s="90" t="s">
        <v>1120</v>
      </c>
      <c r="N77" s="91">
        <f t="shared" si="3"/>
        <v>44592</v>
      </c>
      <c r="O77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77" s="97" t="s">
        <v>27</v>
      </c>
      <c r="Q77" s="97" t="s">
        <v>166</v>
      </c>
      <c r="R77" s="90" t="s">
        <v>5</v>
      </c>
    </row>
    <row r="78" spans="2:23" x14ac:dyDescent="0.25">
      <c r="B78" s="90" t="str">
        <f>Payments_Add[[#This Row],[BU]]</f>
        <v>NOUR</v>
      </c>
      <c r="C78" t="s">
        <v>1183</v>
      </c>
      <c r="D78" s="97" t="s">
        <v>1184</v>
      </c>
      <c r="F78" s="91">
        <v>44538</v>
      </c>
      <c r="G78" s="91">
        <v>44597</v>
      </c>
      <c r="H78" s="90" t="s">
        <v>338</v>
      </c>
      <c r="I78" t="s">
        <v>1139</v>
      </c>
      <c r="J78">
        <v>7892.1210000000001</v>
      </c>
      <c r="K78" s="2">
        <v>2413.4926605504588</v>
      </c>
      <c r="L78" s="90" t="s">
        <v>1120</v>
      </c>
      <c r="N78" s="91">
        <f t="shared" si="3"/>
        <v>44592</v>
      </c>
      <c r="O78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78" s="97" t="s">
        <v>154</v>
      </c>
      <c r="Q78" s="97" t="s">
        <v>154</v>
      </c>
      <c r="R78" s="90" t="s">
        <v>5</v>
      </c>
    </row>
    <row r="79" spans="2:23" x14ac:dyDescent="0.25">
      <c r="B79" s="90" t="str">
        <f>Payments_Add[[#This Row],[BU]]</f>
        <v>NOUR</v>
      </c>
      <c r="C79" t="s">
        <v>1183</v>
      </c>
      <c r="D79" s="97" t="s">
        <v>1184</v>
      </c>
      <c r="F79" s="91">
        <v>44574</v>
      </c>
      <c r="G79" s="91">
        <v>44645</v>
      </c>
      <c r="H79" s="90" t="s">
        <v>338</v>
      </c>
      <c r="I79" t="s">
        <v>1128</v>
      </c>
      <c r="J79">
        <v>1565.5830000000001</v>
      </c>
      <c r="K79" s="2">
        <v>478.77155963302755</v>
      </c>
      <c r="L79" s="90" t="s">
        <v>1120</v>
      </c>
      <c r="N79" s="91">
        <f t="shared" si="3"/>
        <v>44592</v>
      </c>
      <c r="O79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8</v>
      </c>
      <c r="P79" s="97" t="s">
        <v>154</v>
      </c>
      <c r="Q79" s="97" t="s">
        <v>154</v>
      </c>
      <c r="R79" s="90" t="s">
        <v>5</v>
      </c>
    </row>
    <row r="80" spans="2:23" x14ac:dyDescent="0.25">
      <c r="B80" s="90" t="str">
        <f>Payments_Add[[#This Row],[BU]]</f>
        <v>NOUR</v>
      </c>
      <c r="C80" t="s">
        <v>1185</v>
      </c>
      <c r="D80" s="97" t="s">
        <v>1186</v>
      </c>
      <c r="E80" t="s">
        <v>317</v>
      </c>
      <c r="F80" s="91">
        <v>44620</v>
      </c>
      <c r="G80" s="91">
        <v>44620</v>
      </c>
      <c r="H80" s="90" t="s">
        <v>338</v>
      </c>
      <c r="I80" t="s">
        <v>1136</v>
      </c>
      <c r="J80">
        <v>200000</v>
      </c>
      <c r="K80" s="2">
        <v>61162.079510703363</v>
      </c>
      <c r="L80" s="90" t="s">
        <v>1120</v>
      </c>
      <c r="N80" s="91">
        <f t="shared" si="3"/>
        <v>44592</v>
      </c>
      <c r="O80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80" s="97" t="s">
        <v>30</v>
      </c>
      <c r="Q80" s="97" t="s">
        <v>135</v>
      </c>
      <c r="R80" s="90" t="s">
        <v>5</v>
      </c>
    </row>
    <row r="81" spans="2:18" x14ac:dyDescent="0.25">
      <c r="B81" s="90" t="str">
        <f>Payments_Add[[#This Row],[BU]]</f>
        <v>SND</v>
      </c>
      <c r="C81" t="s">
        <v>1185</v>
      </c>
      <c r="D81" s="97" t="s">
        <v>1186</v>
      </c>
      <c r="E81" t="s">
        <v>317</v>
      </c>
      <c r="F81" s="91">
        <v>44620</v>
      </c>
      <c r="G81" s="91">
        <v>44620</v>
      </c>
      <c r="H81" s="90" t="s">
        <v>338</v>
      </c>
      <c r="I81" t="s">
        <v>1136</v>
      </c>
      <c r="J81">
        <v>40000</v>
      </c>
      <c r="K81" s="2">
        <v>12232.415902140672</v>
      </c>
      <c r="L81" s="90" t="s">
        <v>339</v>
      </c>
      <c r="N81" s="91">
        <f t="shared" si="3"/>
        <v>44592</v>
      </c>
      <c r="O81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81" s="97" t="s">
        <v>30</v>
      </c>
      <c r="Q81" s="97" t="s">
        <v>135</v>
      </c>
      <c r="R81" s="90" t="s">
        <v>5</v>
      </c>
    </row>
    <row r="82" spans="2:18" x14ac:dyDescent="0.25">
      <c r="B82" s="90" t="str">
        <f>Payments_Add[[#This Row],[BU]]</f>
        <v>NOUR</v>
      </c>
      <c r="C82" t="s">
        <v>1185</v>
      </c>
      <c r="D82" s="97" t="s">
        <v>1186</v>
      </c>
      <c r="E82" t="s">
        <v>317</v>
      </c>
      <c r="F82" s="91">
        <v>44648</v>
      </c>
      <c r="G82" s="91">
        <v>44648</v>
      </c>
      <c r="H82" s="90" t="s">
        <v>338</v>
      </c>
      <c r="I82" t="s">
        <v>1136</v>
      </c>
      <c r="J82">
        <v>200000</v>
      </c>
      <c r="K82" s="2">
        <v>61162.079510703363</v>
      </c>
      <c r="L82" s="90" t="s">
        <v>1120</v>
      </c>
      <c r="N82" s="91">
        <f t="shared" si="3"/>
        <v>44592</v>
      </c>
      <c r="O82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82" s="97" t="s">
        <v>30</v>
      </c>
      <c r="Q82" s="97" t="s">
        <v>135</v>
      </c>
      <c r="R82" s="90" t="s">
        <v>5</v>
      </c>
    </row>
    <row r="83" spans="2:18" x14ac:dyDescent="0.25">
      <c r="B83" s="90" t="str">
        <f>Payments_Add[[#This Row],[BU]]</f>
        <v>SND</v>
      </c>
      <c r="C83" t="s">
        <v>1185</v>
      </c>
      <c r="D83" s="97" t="s">
        <v>1186</v>
      </c>
      <c r="E83" t="s">
        <v>317</v>
      </c>
      <c r="F83" s="91">
        <v>44648</v>
      </c>
      <c r="G83" s="91">
        <v>44648</v>
      </c>
      <c r="H83" s="90" t="s">
        <v>338</v>
      </c>
      <c r="I83" t="s">
        <v>1136</v>
      </c>
      <c r="J83">
        <v>40000</v>
      </c>
      <c r="K83" s="2">
        <v>12232.415902140672</v>
      </c>
      <c r="L83" s="90" t="s">
        <v>339</v>
      </c>
      <c r="N83" s="91">
        <f t="shared" si="3"/>
        <v>44592</v>
      </c>
      <c r="O83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83" s="97" t="s">
        <v>30</v>
      </c>
      <c r="Q83" s="97" t="s">
        <v>135</v>
      </c>
      <c r="R83" s="90" t="s">
        <v>5</v>
      </c>
    </row>
    <row r="84" spans="2:18" x14ac:dyDescent="0.25">
      <c r="B84" s="90" t="str">
        <f>Payments_Add[[#This Row],[BU]]</f>
        <v>NOUR</v>
      </c>
      <c r="C84" t="s">
        <v>1187</v>
      </c>
      <c r="D84" s="97" t="s">
        <v>1147</v>
      </c>
      <c r="F84" s="91">
        <v>44551</v>
      </c>
      <c r="G84" s="91">
        <v>44597</v>
      </c>
      <c r="H84" s="90" t="s">
        <v>338</v>
      </c>
      <c r="I84" t="s">
        <v>1128</v>
      </c>
      <c r="J84">
        <v>345.7</v>
      </c>
      <c r="K84" s="2">
        <v>105.71865443425077</v>
      </c>
      <c r="L84" s="90" t="s">
        <v>1120</v>
      </c>
      <c r="N84" s="91">
        <f t="shared" si="3"/>
        <v>44592</v>
      </c>
      <c r="O84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84" s="97" t="s">
        <v>150</v>
      </c>
      <c r="Q84" s="97" t="s">
        <v>150</v>
      </c>
      <c r="R84" s="90" t="s">
        <v>5</v>
      </c>
    </row>
    <row r="85" spans="2:18" x14ac:dyDescent="0.25">
      <c r="B85" s="90" t="str">
        <f>Payments_Add[[#This Row],[BU]]</f>
        <v>NOUR</v>
      </c>
      <c r="C85" t="s">
        <v>1187</v>
      </c>
      <c r="D85" s="97" t="s">
        <v>1147</v>
      </c>
      <c r="F85" s="91">
        <v>44574</v>
      </c>
      <c r="G85" s="91">
        <v>44625</v>
      </c>
      <c r="H85" s="90" t="s">
        <v>338</v>
      </c>
      <c r="I85" t="s">
        <v>1128</v>
      </c>
      <c r="J85">
        <v>1708.8389999999999</v>
      </c>
      <c r="K85" s="2">
        <v>522.58073394495409</v>
      </c>
      <c r="L85" s="90" t="s">
        <v>1120</v>
      </c>
      <c r="N85" s="91">
        <f t="shared" si="3"/>
        <v>44592</v>
      </c>
      <c r="O85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85" s="97" t="s">
        <v>150</v>
      </c>
      <c r="Q85" s="97" t="s">
        <v>150</v>
      </c>
      <c r="R85" s="90" t="s">
        <v>5</v>
      </c>
    </row>
    <row r="86" spans="2:18" x14ac:dyDescent="0.25">
      <c r="B86" s="90" t="str">
        <f>Payments_Add[[#This Row],[BU]]</f>
        <v>NOUR</v>
      </c>
      <c r="C86" t="s">
        <v>1187</v>
      </c>
      <c r="D86" s="97" t="s">
        <v>1147</v>
      </c>
      <c r="F86" s="91">
        <v>44580</v>
      </c>
      <c r="G86" s="91">
        <v>44635</v>
      </c>
      <c r="H86" s="90" t="s">
        <v>338</v>
      </c>
      <c r="I86" t="s">
        <v>1128</v>
      </c>
      <c r="J86">
        <v>488.5</v>
      </c>
      <c r="K86" s="2">
        <v>149.38837920489297</v>
      </c>
      <c r="L86" s="90" t="s">
        <v>1120</v>
      </c>
      <c r="N86" s="91">
        <f t="shared" si="3"/>
        <v>44592</v>
      </c>
      <c r="O86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7</v>
      </c>
      <c r="P86" s="97" t="s">
        <v>150</v>
      </c>
      <c r="Q86" s="97" t="s">
        <v>150</v>
      </c>
      <c r="R86" s="90" t="s">
        <v>5</v>
      </c>
    </row>
    <row r="87" spans="2:18" x14ac:dyDescent="0.25">
      <c r="B87" s="90" t="str">
        <f>Payments_Add[[#This Row],[BU]]</f>
        <v>NOUR</v>
      </c>
      <c r="C87" t="s">
        <v>1188</v>
      </c>
      <c r="D87" s="97" t="s">
        <v>1189</v>
      </c>
      <c r="F87" s="91">
        <v>44560</v>
      </c>
      <c r="G87" s="91">
        <v>44597</v>
      </c>
      <c r="H87" s="90" t="s">
        <v>338</v>
      </c>
      <c r="I87" t="s">
        <v>1139</v>
      </c>
      <c r="J87">
        <v>5987.2749999999996</v>
      </c>
      <c r="K87" s="2">
        <v>1830.9709480122324</v>
      </c>
      <c r="L87" s="90" t="s">
        <v>1120</v>
      </c>
      <c r="N87" s="91">
        <f t="shared" si="3"/>
        <v>44592</v>
      </c>
      <c r="O87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87" s="97" t="s">
        <v>154</v>
      </c>
      <c r="Q87" s="97" t="s">
        <v>154</v>
      </c>
      <c r="R87" s="90" t="s">
        <v>5</v>
      </c>
    </row>
    <row r="88" spans="2:18" x14ac:dyDescent="0.25">
      <c r="B88" s="90" t="str">
        <f>Payments_Add[[#This Row],[BU]]</f>
        <v>NBI</v>
      </c>
      <c r="C88" t="s">
        <v>1190</v>
      </c>
      <c r="D88" s="97" t="s">
        <v>28</v>
      </c>
      <c r="E88" t="s">
        <v>138</v>
      </c>
      <c r="F88" s="91">
        <v>44620</v>
      </c>
      <c r="G88" s="91">
        <v>44620</v>
      </c>
      <c r="H88" s="90" t="s">
        <v>338</v>
      </c>
      <c r="I88" t="s">
        <v>1136</v>
      </c>
      <c r="J88" s="158">
        <v>5200</v>
      </c>
      <c r="K88" s="2">
        <f>+Payments_Add[[#This Row],[Сума във Валута]]/3.27</f>
        <v>1590.2140672782875</v>
      </c>
      <c r="L88" s="90" t="s">
        <v>1191</v>
      </c>
      <c r="N88" s="91">
        <f t="shared" si="3"/>
        <v>44592</v>
      </c>
      <c r="O88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88" s="97" t="s">
        <v>28</v>
      </c>
      <c r="Q88" s="97" t="s">
        <v>171</v>
      </c>
      <c r="R88" s="90" t="s">
        <v>5</v>
      </c>
    </row>
    <row r="89" spans="2:18" x14ac:dyDescent="0.25">
      <c r="B89" s="90" t="str">
        <f>Payments_Add[[#This Row],[BU]]</f>
        <v>NBI</v>
      </c>
      <c r="C89" t="s">
        <v>1190</v>
      </c>
      <c r="D89" s="97" t="s">
        <v>28</v>
      </c>
      <c r="E89" t="s">
        <v>138</v>
      </c>
      <c r="F89" s="91">
        <v>44651</v>
      </c>
      <c r="G89" s="91">
        <v>44651</v>
      </c>
      <c r="H89" s="90" t="s">
        <v>338</v>
      </c>
      <c r="I89" t="s">
        <v>1136</v>
      </c>
      <c r="J89" s="158">
        <v>5200</v>
      </c>
      <c r="K89" s="2">
        <f>+Payments_Add[[#This Row],[Сума във Валута]]/3.27</f>
        <v>1590.2140672782875</v>
      </c>
      <c r="L89" s="90" t="s">
        <v>1191</v>
      </c>
      <c r="N89" s="91">
        <f t="shared" si="3"/>
        <v>44592</v>
      </c>
      <c r="O89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89" s="97" t="s">
        <v>28</v>
      </c>
      <c r="Q89" s="97" t="s">
        <v>171</v>
      </c>
      <c r="R89" s="90" t="s">
        <v>5</v>
      </c>
    </row>
    <row r="90" spans="2:18" x14ac:dyDescent="0.25">
      <c r="B90" s="90" t="str">
        <f>Payments_Add[[#This Row],[BU]]</f>
        <v>NOUR</v>
      </c>
      <c r="C90" t="s">
        <v>1192</v>
      </c>
      <c r="D90" s="97" t="s">
        <v>28</v>
      </c>
      <c r="E90" t="s">
        <v>138</v>
      </c>
      <c r="F90" s="91">
        <v>44620</v>
      </c>
      <c r="G90" s="91">
        <v>44620</v>
      </c>
      <c r="H90" s="90" t="s">
        <v>338</v>
      </c>
      <c r="I90" t="s">
        <v>1136</v>
      </c>
      <c r="J90" s="158">
        <v>190000</v>
      </c>
      <c r="K90" s="2">
        <f>+Payments_Add[[#This Row],[Сума във Валута]]/3.27</f>
        <v>58103.975535168196</v>
      </c>
      <c r="L90" s="90" t="s">
        <v>1120</v>
      </c>
      <c r="N90" s="91">
        <f t="shared" si="3"/>
        <v>44592</v>
      </c>
      <c r="O90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90" s="97" t="s">
        <v>28</v>
      </c>
      <c r="Q90" s="97" t="s">
        <v>171</v>
      </c>
      <c r="R90" s="90" t="s">
        <v>5</v>
      </c>
    </row>
    <row r="91" spans="2:18" x14ac:dyDescent="0.25">
      <c r="B91" s="90" t="str">
        <f>Payments_Add[[#This Row],[BU]]</f>
        <v>NOUR</v>
      </c>
      <c r="C91" t="s">
        <v>1192</v>
      </c>
      <c r="D91" s="97" t="s">
        <v>28</v>
      </c>
      <c r="E91" t="s">
        <v>138</v>
      </c>
      <c r="F91" s="91">
        <v>44651</v>
      </c>
      <c r="G91" s="91">
        <v>44651</v>
      </c>
      <c r="H91" s="90" t="s">
        <v>338</v>
      </c>
      <c r="I91" t="s">
        <v>1136</v>
      </c>
      <c r="J91" s="158">
        <v>190000</v>
      </c>
      <c r="K91" s="2">
        <f>+Payments_Add[[#This Row],[Сума във Валута]]/3.27</f>
        <v>58103.975535168196</v>
      </c>
      <c r="L91" s="90" t="s">
        <v>1120</v>
      </c>
      <c r="N91" s="91">
        <f t="shared" si="3"/>
        <v>44592</v>
      </c>
      <c r="O91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91" s="97" t="s">
        <v>28</v>
      </c>
      <c r="Q91" s="97" t="s">
        <v>171</v>
      </c>
      <c r="R91" s="90" t="s">
        <v>5</v>
      </c>
    </row>
    <row r="92" spans="2:18" x14ac:dyDescent="0.25">
      <c r="B92" s="90" t="str">
        <f>Payments_Add[[#This Row],[BU]]</f>
        <v>SND</v>
      </c>
      <c r="C92" t="s">
        <v>1193</v>
      </c>
      <c r="D92" s="97" t="s">
        <v>28</v>
      </c>
      <c r="E92" t="s">
        <v>138</v>
      </c>
      <c r="F92" s="91">
        <v>44620</v>
      </c>
      <c r="G92" s="91">
        <v>44620</v>
      </c>
      <c r="H92" s="90" t="s">
        <v>338</v>
      </c>
      <c r="I92" t="s">
        <v>1136</v>
      </c>
      <c r="J92" s="158">
        <v>45000</v>
      </c>
      <c r="K92" s="2">
        <f>+Payments_Add[[#This Row],[Сума във Валута]]/3.27</f>
        <v>13761.467889908257</v>
      </c>
      <c r="L92" s="90" t="s">
        <v>339</v>
      </c>
      <c r="N92" s="91">
        <f t="shared" si="3"/>
        <v>44592</v>
      </c>
      <c r="O92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92" s="97" t="s">
        <v>28</v>
      </c>
      <c r="Q92" s="97" t="s">
        <v>171</v>
      </c>
      <c r="R92" s="90" t="s">
        <v>5</v>
      </c>
    </row>
    <row r="93" spans="2:18" x14ac:dyDescent="0.25">
      <c r="B93" s="90" t="str">
        <f>Payments_Add[[#This Row],[BU]]</f>
        <v>SND</v>
      </c>
      <c r="C93" t="s">
        <v>1193</v>
      </c>
      <c r="D93" s="97" t="s">
        <v>28</v>
      </c>
      <c r="E93" t="s">
        <v>138</v>
      </c>
      <c r="F93" s="91">
        <v>44651</v>
      </c>
      <c r="G93" s="91">
        <v>44651</v>
      </c>
      <c r="H93" s="90" t="s">
        <v>338</v>
      </c>
      <c r="I93" t="s">
        <v>1136</v>
      </c>
      <c r="J93" s="158">
        <v>45000</v>
      </c>
      <c r="K93" s="2">
        <f>+Payments_Add[[#This Row],[Сума във Валута]]/3.27</f>
        <v>13761.467889908257</v>
      </c>
      <c r="L93" s="90" t="s">
        <v>339</v>
      </c>
      <c r="N93" s="91">
        <f t="shared" si="3"/>
        <v>44592</v>
      </c>
      <c r="O93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93" s="97" t="s">
        <v>28</v>
      </c>
      <c r="Q93" s="97" t="s">
        <v>171</v>
      </c>
      <c r="R93" s="90" t="s">
        <v>5</v>
      </c>
    </row>
    <row r="94" spans="2:18" x14ac:dyDescent="0.25">
      <c r="B94" s="90" t="str">
        <f>Payments_Add[[#This Row],[BU]]</f>
        <v>TIP</v>
      </c>
      <c r="C94" t="s">
        <v>1194</v>
      </c>
      <c r="D94" s="97" t="s">
        <v>28</v>
      </c>
      <c r="E94" t="s">
        <v>138</v>
      </c>
      <c r="F94" s="91">
        <v>44620</v>
      </c>
      <c r="G94" s="91">
        <v>44620</v>
      </c>
      <c r="H94" s="90" t="s">
        <v>338</v>
      </c>
      <c r="I94" t="s">
        <v>1136</v>
      </c>
      <c r="J94" s="158">
        <v>3000</v>
      </c>
      <c r="K94" s="2">
        <f>+Payments_Add[[#This Row],[Сума във Валута]]/3.27</f>
        <v>917.43119266055044</v>
      </c>
      <c r="L94" s="90" t="s">
        <v>1168</v>
      </c>
      <c r="N94" s="91">
        <f t="shared" si="3"/>
        <v>44592</v>
      </c>
      <c r="O94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94" s="97" t="s">
        <v>28</v>
      </c>
      <c r="Q94" s="97" t="s">
        <v>171</v>
      </c>
      <c r="R94" s="90" t="s">
        <v>5</v>
      </c>
    </row>
    <row r="95" spans="2:18" x14ac:dyDescent="0.25">
      <c r="B95" s="90" t="str">
        <f>Payments_Add[[#This Row],[BU]]</f>
        <v>TIP</v>
      </c>
      <c r="C95" t="s">
        <v>1194</v>
      </c>
      <c r="D95" s="97" t="s">
        <v>28</v>
      </c>
      <c r="E95" t="s">
        <v>138</v>
      </c>
      <c r="F95" s="91">
        <v>44651</v>
      </c>
      <c r="G95" s="91">
        <v>44651</v>
      </c>
      <c r="H95" s="90" t="s">
        <v>338</v>
      </c>
      <c r="I95" t="s">
        <v>1136</v>
      </c>
      <c r="J95" s="158">
        <v>3000</v>
      </c>
      <c r="K95" s="2">
        <f>+Payments_Add[[#This Row],[Сума във Валута]]/3.27</f>
        <v>917.43119266055044</v>
      </c>
      <c r="L95" s="90" t="s">
        <v>1168</v>
      </c>
      <c r="N95" s="91">
        <f t="shared" si="3"/>
        <v>44592</v>
      </c>
      <c r="O95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95" s="97" t="s">
        <v>28</v>
      </c>
      <c r="Q95" s="97" t="s">
        <v>171</v>
      </c>
      <c r="R95" s="90" t="s">
        <v>5</v>
      </c>
    </row>
    <row r="96" spans="2:18" x14ac:dyDescent="0.25">
      <c r="B96" s="90" t="str">
        <f>Payments_Add[[#This Row],[BU]]</f>
        <v>NOUR</v>
      </c>
      <c r="C96" t="s">
        <v>1195</v>
      </c>
      <c r="D96" s="97" t="s">
        <v>1147</v>
      </c>
      <c r="F96" s="91">
        <v>44593</v>
      </c>
      <c r="G96" s="91">
        <v>44620</v>
      </c>
      <c r="H96" s="90" t="s">
        <v>338</v>
      </c>
      <c r="I96" t="s">
        <v>1136</v>
      </c>
      <c r="J96">
        <v>30000</v>
      </c>
      <c r="K96" s="2">
        <v>9174.3119266055037</v>
      </c>
      <c r="L96" s="90" t="s">
        <v>1120</v>
      </c>
      <c r="N96" s="91">
        <f t="shared" si="3"/>
        <v>44592</v>
      </c>
      <c r="O96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96" s="97" t="s">
        <v>150</v>
      </c>
      <c r="Q96" s="97" t="s">
        <v>150</v>
      </c>
      <c r="R96" s="90" t="s">
        <v>5</v>
      </c>
    </row>
    <row r="97" spans="2:19" x14ac:dyDescent="0.25">
      <c r="B97" s="90" t="str">
        <f>Payments_Add[[#This Row],[BU]]</f>
        <v>NOUR</v>
      </c>
      <c r="C97" t="s">
        <v>1195</v>
      </c>
      <c r="D97" s="97" t="s">
        <v>1147</v>
      </c>
      <c r="F97" s="91">
        <v>44621</v>
      </c>
      <c r="G97" s="91">
        <v>44651</v>
      </c>
      <c r="H97" s="90" t="s">
        <v>338</v>
      </c>
      <c r="I97" t="s">
        <v>1136</v>
      </c>
      <c r="J97">
        <v>30000</v>
      </c>
      <c r="K97" s="2">
        <v>9174.3119266055037</v>
      </c>
      <c r="L97" s="90" t="s">
        <v>1120</v>
      </c>
      <c r="N97" s="91">
        <f t="shared" si="3"/>
        <v>44592</v>
      </c>
      <c r="O97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97" s="97" t="s">
        <v>150</v>
      </c>
      <c r="Q97" s="97" t="s">
        <v>150</v>
      </c>
      <c r="R97" s="90" t="s">
        <v>5</v>
      </c>
    </row>
    <row r="98" spans="2:19" x14ac:dyDescent="0.25">
      <c r="B98" s="90" t="str">
        <f>Payments_Add[[#This Row],[BU]]</f>
        <v>NOUR</v>
      </c>
      <c r="C98" t="s">
        <v>1196</v>
      </c>
      <c r="D98" s="97" t="s">
        <v>1197</v>
      </c>
      <c r="F98" s="91">
        <v>44550</v>
      </c>
      <c r="G98" s="91">
        <v>44635</v>
      </c>
      <c r="H98" s="90" t="s">
        <v>338</v>
      </c>
      <c r="I98" t="s">
        <v>1128</v>
      </c>
      <c r="J98">
        <v>545.096</v>
      </c>
      <c r="K98" s="2">
        <v>166.69602446483179</v>
      </c>
      <c r="L98" s="90" t="s">
        <v>1120</v>
      </c>
      <c r="N98" s="91">
        <f t="shared" si="3"/>
        <v>44592</v>
      </c>
      <c r="O98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7</v>
      </c>
      <c r="P98" s="97" t="s">
        <v>27</v>
      </c>
      <c r="Q98" s="97" t="s">
        <v>27</v>
      </c>
      <c r="R98" s="90" t="s">
        <v>5</v>
      </c>
    </row>
    <row r="99" spans="2:19" x14ac:dyDescent="0.25">
      <c r="B99" s="90" t="str">
        <f>Payments_Add[[#This Row],[BU]]</f>
        <v>NOUR</v>
      </c>
      <c r="C99" t="s">
        <v>1198</v>
      </c>
      <c r="D99" s="97" t="s">
        <v>1199</v>
      </c>
      <c r="F99" s="91">
        <v>44593</v>
      </c>
      <c r="G99" s="91">
        <v>44593</v>
      </c>
      <c r="H99" s="90" t="s">
        <v>338</v>
      </c>
      <c r="I99" t="s">
        <v>1136</v>
      </c>
      <c r="J99">
        <v>10000</v>
      </c>
      <c r="K99" s="2">
        <v>3058.103975535168</v>
      </c>
      <c r="L99" s="90" t="s">
        <v>1120</v>
      </c>
      <c r="N99" s="91">
        <f t="shared" si="3"/>
        <v>44592</v>
      </c>
      <c r="O99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99" s="97" t="s">
        <v>31</v>
      </c>
      <c r="Q99" s="97" t="s">
        <v>1234</v>
      </c>
      <c r="R99" s="90" t="s">
        <v>5</v>
      </c>
    </row>
    <row r="100" spans="2:19" x14ac:dyDescent="0.25">
      <c r="B100" s="90" t="str">
        <f>Payments_Add[[#This Row],[BU]]</f>
        <v>NOUR</v>
      </c>
      <c r="C100" t="s">
        <v>1198</v>
      </c>
      <c r="D100" s="97" t="s">
        <v>1199</v>
      </c>
      <c r="F100" s="91">
        <v>44621</v>
      </c>
      <c r="G100" s="91">
        <v>44621</v>
      </c>
      <c r="H100" s="90" t="s">
        <v>338</v>
      </c>
      <c r="I100" t="s">
        <v>1136</v>
      </c>
      <c r="J100">
        <v>10000</v>
      </c>
      <c r="K100" s="2">
        <v>3058.103975535168</v>
      </c>
      <c r="L100" s="90" t="s">
        <v>1120</v>
      </c>
      <c r="N100" s="91">
        <f t="shared" si="3"/>
        <v>44592</v>
      </c>
      <c r="O100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100" s="97" t="s">
        <v>31</v>
      </c>
      <c r="Q100" s="97" t="s">
        <v>1234</v>
      </c>
      <c r="R100" s="90" t="s">
        <v>5</v>
      </c>
    </row>
    <row r="101" spans="2:19" x14ac:dyDescent="0.25">
      <c r="B101" s="90" t="str">
        <f>Payments_Add[[#This Row],[BU]]</f>
        <v>NOUR</v>
      </c>
      <c r="C101" t="s">
        <v>1200</v>
      </c>
      <c r="D101" s="97" t="s">
        <v>145</v>
      </c>
      <c r="F101" s="91">
        <v>44593</v>
      </c>
      <c r="G101" s="91">
        <v>44607</v>
      </c>
      <c r="H101" s="90" t="s">
        <v>338</v>
      </c>
      <c r="I101" t="s">
        <v>1136</v>
      </c>
      <c r="J101">
        <v>820000</v>
      </c>
      <c r="K101" s="2">
        <v>250764.52599388378</v>
      </c>
      <c r="L101" s="90" t="s">
        <v>1120</v>
      </c>
      <c r="N101" s="91">
        <f t="shared" si="3"/>
        <v>44592</v>
      </c>
      <c r="O101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3</v>
      </c>
      <c r="P101" s="97" t="s">
        <v>1232</v>
      </c>
      <c r="Q101" s="97" t="s">
        <v>185</v>
      </c>
      <c r="R101" s="90" t="s">
        <v>9</v>
      </c>
      <c r="S101" t="s">
        <v>1254</v>
      </c>
    </row>
    <row r="102" spans="2:19" x14ac:dyDescent="0.25">
      <c r="B102" s="90" t="str">
        <f>Payments_Add[[#This Row],[BU]]</f>
        <v>NOUR</v>
      </c>
      <c r="C102" t="s">
        <v>1201</v>
      </c>
      <c r="D102" s="97" t="s">
        <v>1202</v>
      </c>
      <c r="F102" s="91">
        <v>44578</v>
      </c>
      <c r="G102" s="91">
        <v>44617</v>
      </c>
      <c r="H102" s="90" t="s">
        <v>338</v>
      </c>
      <c r="I102" t="s">
        <v>1139</v>
      </c>
      <c r="J102">
        <v>5419.8540000000003</v>
      </c>
      <c r="K102" s="2">
        <v>1657.4477064220184</v>
      </c>
      <c r="L102" s="90" t="s">
        <v>1120</v>
      </c>
      <c r="N102" s="91">
        <f t="shared" si="3"/>
        <v>44592</v>
      </c>
      <c r="O102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4</v>
      </c>
      <c r="P102" s="97" t="s">
        <v>27</v>
      </c>
      <c r="Q102" s="97" t="s">
        <v>27</v>
      </c>
      <c r="R102" s="90" t="s">
        <v>5</v>
      </c>
    </row>
    <row r="103" spans="2:19" x14ac:dyDescent="0.25">
      <c r="B103" s="90" t="str">
        <f>Payments_Add[[#This Row],[BU]]</f>
        <v>NOUR</v>
      </c>
      <c r="C103" t="s">
        <v>1201</v>
      </c>
      <c r="D103" s="97" t="s">
        <v>1202</v>
      </c>
      <c r="F103" s="91">
        <v>44585</v>
      </c>
      <c r="G103" s="91">
        <v>44635</v>
      </c>
      <c r="H103" s="90" t="s">
        <v>338</v>
      </c>
      <c r="I103" t="s">
        <v>1128</v>
      </c>
      <c r="J103">
        <v>1841.9939999999999</v>
      </c>
      <c r="K103" s="2">
        <v>563.3009174311926</v>
      </c>
      <c r="L103" s="90" t="s">
        <v>1120</v>
      </c>
      <c r="N103" s="91">
        <f t="shared" si="3"/>
        <v>44592</v>
      </c>
      <c r="O103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7</v>
      </c>
      <c r="P103" s="97" t="s">
        <v>27</v>
      </c>
      <c r="Q103" s="97" t="s">
        <v>27</v>
      </c>
      <c r="R103" s="90" t="s">
        <v>5</v>
      </c>
    </row>
    <row r="104" spans="2:19" x14ac:dyDescent="0.25">
      <c r="B104" s="90" t="str">
        <f>Payments_Add[[#This Row],[BU]]</f>
        <v>NOUR</v>
      </c>
      <c r="C104" t="s">
        <v>1203</v>
      </c>
      <c r="D104" s="97" t="s">
        <v>1204</v>
      </c>
      <c r="E104" t="s">
        <v>1204</v>
      </c>
      <c r="F104" s="91">
        <v>44586</v>
      </c>
      <c r="G104" s="91">
        <v>44605</v>
      </c>
      <c r="H104" s="90" t="s">
        <v>338</v>
      </c>
      <c r="I104" t="s">
        <v>129</v>
      </c>
      <c r="J104">
        <v>18241.099999999999</v>
      </c>
      <c r="K104" s="2">
        <v>5578.3180428134556</v>
      </c>
      <c r="L104" s="90" t="s">
        <v>1120</v>
      </c>
      <c r="N104" s="91">
        <f t="shared" si="3"/>
        <v>44592</v>
      </c>
      <c r="O104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2</v>
      </c>
      <c r="P104" s="97" t="s">
        <v>160</v>
      </c>
      <c r="Q104" s="97" t="s">
        <v>1235</v>
      </c>
      <c r="R104" s="90" t="s">
        <v>5</v>
      </c>
    </row>
    <row r="105" spans="2:19" x14ac:dyDescent="0.25">
      <c r="B105" s="90" t="str">
        <f>Payments_Add[[#This Row],[BU]]</f>
        <v>NOUR</v>
      </c>
      <c r="C105" t="s">
        <v>1205</v>
      </c>
      <c r="D105" s="97" t="s">
        <v>1206</v>
      </c>
      <c r="E105" t="s">
        <v>130</v>
      </c>
      <c r="F105" s="91">
        <v>44593</v>
      </c>
      <c r="G105" s="91">
        <v>44596</v>
      </c>
      <c r="H105" s="90" t="s">
        <v>338</v>
      </c>
      <c r="I105" t="s">
        <v>1136</v>
      </c>
      <c r="J105">
        <v>111919.5</v>
      </c>
      <c r="K105" s="2">
        <v>34226.146788990824</v>
      </c>
      <c r="L105" s="90" t="s">
        <v>1120</v>
      </c>
      <c r="N105" s="91">
        <f t="shared" si="3"/>
        <v>44592</v>
      </c>
      <c r="O105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05" s="97" t="s">
        <v>146</v>
      </c>
      <c r="Q105" s="97" t="s">
        <v>130</v>
      </c>
      <c r="R105" s="90" t="s">
        <v>5</v>
      </c>
    </row>
    <row r="106" spans="2:19" x14ac:dyDescent="0.25">
      <c r="B106" s="90" t="str">
        <f>Payments_Add[[#This Row],[BU]]</f>
        <v>NOUR</v>
      </c>
      <c r="C106" t="s">
        <v>1205</v>
      </c>
      <c r="D106" s="97" t="s">
        <v>1206</v>
      </c>
      <c r="E106" t="s">
        <v>130</v>
      </c>
      <c r="F106" s="91">
        <v>44599</v>
      </c>
      <c r="G106" s="91">
        <v>44599</v>
      </c>
      <c r="H106" s="90" t="s">
        <v>338</v>
      </c>
      <c r="I106" t="s">
        <v>1136</v>
      </c>
      <c r="J106">
        <v>111919.5</v>
      </c>
      <c r="K106" s="2">
        <v>34226.146788990824</v>
      </c>
      <c r="L106" s="90" t="s">
        <v>1120</v>
      </c>
      <c r="N106" s="91">
        <f t="shared" si="3"/>
        <v>44592</v>
      </c>
      <c r="O106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2</v>
      </c>
      <c r="P106" s="97" t="s">
        <v>146</v>
      </c>
      <c r="Q106" s="97" t="s">
        <v>130</v>
      </c>
      <c r="R106" s="90" t="s">
        <v>5</v>
      </c>
    </row>
    <row r="107" spans="2:19" x14ac:dyDescent="0.25">
      <c r="B107" s="90" t="str">
        <f>Payments_Add[[#This Row],[BU]]</f>
        <v>NOUR</v>
      </c>
      <c r="C107" t="s">
        <v>1205</v>
      </c>
      <c r="D107" s="97" t="s">
        <v>1206</v>
      </c>
      <c r="E107" t="s">
        <v>130</v>
      </c>
      <c r="F107" s="91">
        <v>44606</v>
      </c>
      <c r="G107" s="91">
        <v>44606</v>
      </c>
      <c r="H107" s="90" t="s">
        <v>338</v>
      </c>
      <c r="I107" t="s">
        <v>1136</v>
      </c>
      <c r="J107">
        <v>111919.5</v>
      </c>
      <c r="K107" s="2">
        <v>34226.146788990824</v>
      </c>
      <c r="L107" s="90" t="s">
        <v>1120</v>
      </c>
      <c r="N107" s="91">
        <f t="shared" si="3"/>
        <v>44592</v>
      </c>
      <c r="O107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3</v>
      </c>
      <c r="P107" s="97" t="s">
        <v>146</v>
      </c>
      <c r="Q107" s="97" t="s">
        <v>130</v>
      </c>
      <c r="R107" s="90" t="s">
        <v>5</v>
      </c>
    </row>
    <row r="108" spans="2:19" x14ac:dyDescent="0.25">
      <c r="B108" s="90" t="str">
        <f>Payments_Add[[#This Row],[BU]]</f>
        <v>NOUR</v>
      </c>
      <c r="C108" t="s">
        <v>1205</v>
      </c>
      <c r="D108" s="97" t="s">
        <v>1206</v>
      </c>
      <c r="E108" t="s">
        <v>130</v>
      </c>
      <c r="F108" s="91">
        <v>44613</v>
      </c>
      <c r="G108" s="91">
        <v>44613</v>
      </c>
      <c r="H108" s="90" t="s">
        <v>338</v>
      </c>
      <c r="I108" t="s">
        <v>1136</v>
      </c>
      <c r="J108">
        <v>111919.5</v>
      </c>
      <c r="K108" s="2">
        <v>34226.146788990824</v>
      </c>
      <c r="L108" s="90" t="s">
        <v>1120</v>
      </c>
      <c r="N108" s="91">
        <f t="shared" si="3"/>
        <v>44592</v>
      </c>
      <c r="O108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4</v>
      </c>
      <c r="P108" s="97" t="s">
        <v>146</v>
      </c>
      <c r="Q108" s="97" t="s">
        <v>130</v>
      </c>
      <c r="R108" s="90" t="s">
        <v>5</v>
      </c>
    </row>
    <row r="109" spans="2:19" x14ac:dyDescent="0.25">
      <c r="B109" s="90" t="str">
        <f>Payments_Add[[#This Row],[BU]]</f>
        <v>NOUR</v>
      </c>
      <c r="C109" t="s">
        <v>1205</v>
      </c>
      <c r="D109" s="97" t="s">
        <v>1206</v>
      </c>
      <c r="E109" t="s">
        <v>130</v>
      </c>
      <c r="F109" s="91">
        <v>44621</v>
      </c>
      <c r="G109" s="91">
        <v>44621</v>
      </c>
      <c r="H109" s="90" t="s">
        <v>338</v>
      </c>
      <c r="I109" t="s">
        <v>1136</v>
      </c>
      <c r="J109">
        <v>111919.5</v>
      </c>
      <c r="K109" s="2">
        <v>34226.146788990824</v>
      </c>
      <c r="L109" s="90" t="s">
        <v>1120</v>
      </c>
      <c r="N109" s="91">
        <f t="shared" si="3"/>
        <v>44592</v>
      </c>
      <c r="O109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109" s="97" t="s">
        <v>146</v>
      </c>
      <c r="Q109" s="97" t="s">
        <v>130</v>
      </c>
      <c r="R109" s="90" t="s">
        <v>5</v>
      </c>
    </row>
    <row r="110" spans="2:19" x14ac:dyDescent="0.25">
      <c r="B110" s="90" t="str">
        <f>Payments_Add[[#This Row],[BU]]</f>
        <v>NOUR</v>
      </c>
      <c r="C110" t="s">
        <v>1205</v>
      </c>
      <c r="D110" s="97" t="s">
        <v>1206</v>
      </c>
      <c r="E110" t="s">
        <v>130</v>
      </c>
      <c r="F110" s="91">
        <v>44627</v>
      </c>
      <c r="G110" s="91">
        <v>44627</v>
      </c>
      <c r="H110" s="90" t="s">
        <v>338</v>
      </c>
      <c r="I110" t="s">
        <v>1136</v>
      </c>
      <c r="J110">
        <v>111919.5</v>
      </c>
      <c r="K110" s="2">
        <v>34226.146788990824</v>
      </c>
      <c r="L110" s="90" t="s">
        <v>1120</v>
      </c>
      <c r="N110" s="91">
        <f t="shared" si="3"/>
        <v>44592</v>
      </c>
      <c r="O110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6</v>
      </c>
      <c r="P110" s="97" t="s">
        <v>146</v>
      </c>
      <c r="Q110" s="97" t="s">
        <v>130</v>
      </c>
      <c r="R110" s="90" t="s">
        <v>5</v>
      </c>
    </row>
    <row r="111" spans="2:19" x14ac:dyDescent="0.25">
      <c r="B111" s="90" t="str">
        <f>Payments_Add[[#This Row],[BU]]</f>
        <v>NOUR</v>
      </c>
      <c r="C111" t="s">
        <v>1205</v>
      </c>
      <c r="D111" s="97" t="s">
        <v>1206</v>
      </c>
      <c r="E111" t="s">
        <v>130</v>
      </c>
      <c r="F111" s="91">
        <v>44634</v>
      </c>
      <c r="G111" s="91">
        <v>44634</v>
      </c>
      <c r="H111" s="90" t="s">
        <v>338</v>
      </c>
      <c r="I111" t="s">
        <v>1136</v>
      </c>
      <c r="J111">
        <v>111919.5</v>
      </c>
      <c r="K111" s="2">
        <v>34226.146788990824</v>
      </c>
      <c r="L111" s="90" t="s">
        <v>1120</v>
      </c>
      <c r="N111" s="91">
        <f t="shared" si="3"/>
        <v>44592</v>
      </c>
      <c r="O111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7</v>
      </c>
      <c r="P111" s="97" t="s">
        <v>146</v>
      </c>
      <c r="Q111" s="97" t="s">
        <v>130</v>
      </c>
      <c r="R111" s="90" t="s">
        <v>5</v>
      </c>
    </row>
    <row r="112" spans="2:19" x14ac:dyDescent="0.25">
      <c r="B112" s="90" t="str">
        <f>Payments_Add[[#This Row],[BU]]</f>
        <v>NOUR</v>
      </c>
      <c r="C112" t="s">
        <v>1205</v>
      </c>
      <c r="D112" s="97" t="s">
        <v>1206</v>
      </c>
      <c r="E112" t="s">
        <v>130</v>
      </c>
      <c r="F112" s="91">
        <v>44641</v>
      </c>
      <c r="G112" s="91">
        <v>44641</v>
      </c>
      <c r="H112" s="90" t="s">
        <v>338</v>
      </c>
      <c r="I112" t="s">
        <v>1136</v>
      </c>
      <c r="J112">
        <v>111919.5</v>
      </c>
      <c r="K112" s="2">
        <v>34226.146788990824</v>
      </c>
      <c r="L112" s="90" t="s">
        <v>1120</v>
      </c>
      <c r="N112" s="91">
        <f t="shared" si="3"/>
        <v>44592</v>
      </c>
      <c r="O112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8</v>
      </c>
      <c r="P112" s="97" t="s">
        <v>146</v>
      </c>
      <c r="Q112" s="97" t="s">
        <v>130</v>
      </c>
      <c r="R112" s="90" t="s">
        <v>5</v>
      </c>
    </row>
    <row r="113" spans="2:18" x14ac:dyDescent="0.25">
      <c r="B113" s="90" t="str">
        <f>Payments_Add[[#This Row],[BU]]</f>
        <v>NOUR</v>
      </c>
      <c r="C113" t="s">
        <v>1205</v>
      </c>
      <c r="D113" s="97" t="s">
        <v>1206</v>
      </c>
      <c r="E113" t="s">
        <v>130</v>
      </c>
      <c r="F113" s="91">
        <v>44648</v>
      </c>
      <c r="G113" s="91">
        <v>44648</v>
      </c>
      <c r="H113" s="90" t="s">
        <v>338</v>
      </c>
      <c r="I113" t="s">
        <v>1136</v>
      </c>
      <c r="J113">
        <v>111919.5</v>
      </c>
      <c r="K113" s="2">
        <v>34226.146788990824</v>
      </c>
      <c r="L113" s="90" t="s">
        <v>1120</v>
      </c>
      <c r="N113" s="91">
        <f t="shared" si="3"/>
        <v>44592</v>
      </c>
      <c r="O113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113" s="97" t="s">
        <v>146</v>
      </c>
      <c r="Q113" s="97" t="s">
        <v>130</v>
      </c>
      <c r="R113" s="90" t="s">
        <v>5</v>
      </c>
    </row>
    <row r="114" spans="2:18" x14ac:dyDescent="0.25">
      <c r="B114" s="90" t="str">
        <f>Payments_Add[[#This Row],[BU]]</f>
        <v>NOUR</v>
      </c>
      <c r="C114" t="s">
        <v>1207</v>
      </c>
      <c r="D114" s="97" t="s">
        <v>1208</v>
      </c>
      <c r="E114" t="s">
        <v>130</v>
      </c>
      <c r="F114" s="91">
        <v>44524</v>
      </c>
      <c r="G114" s="91">
        <v>44602</v>
      </c>
      <c r="H114" s="90" t="s">
        <v>338</v>
      </c>
      <c r="I114" t="s">
        <v>1128</v>
      </c>
      <c r="J114">
        <v>150000</v>
      </c>
      <c r="K114" s="2">
        <v>45871.559633027522</v>
      </c>
      <c r="L114" s="90" t="s">
        <v>1120</v>
      </c>
      <c r="N114" s="91">
        <f t="shared" si="3"/>
        <v>44592</v>
      </c>
      <c r="O114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2</v>
      </c>
      <c r="P114" s="97" t="s">
        <v>146</v>
      </c>
      <c r="Q114" s="97" t="s">
        <v>130</v>
      </c>
      <c r="R114" s="90" t="s">
        <v>5</v>
      </c>
    </row>
    <row r="115" spans="2:18" x14ac:dyDescent="0.25">
      <c r="B115" s="90" t="str">
        <f>Payments_Add[[#This Row],[BU]]</f>
        <v>NOUR</v>
      </c>
      <c r="C115" t="s">
        <v>1207</v>
      </c>
      <c r="D115" s="97" t="s">
        <v>1208</v>
      </c>
      <c r="E115" t="s">
        <v>130</v>
      </c>
      <c r="F115" s="91">
        <v>44524</v>
      </c>
      <c r="G115" s="91">
        <v>44617</v>
      </c>
      <c r="H115" s="90" t="s">
        <v>338</v>
      </c>
      <c r="I115" t="s">
        <v>1128</v>
      </c>
      <c r="J115">
        <v>150000</v>
      </c>
      <c r="K115" s="2">
        <v>45871.559633027522</v>
      </c>
      <c r="L115" s="90" t="s">
        <v>1120</v>
      </c>
      <c r="N115" s="91">
        <f t="shared" ref="N115:N129" si="4">$N$1</f>
        <v>44592</v>
      </c>
      <c r="O115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4</v>
      </c>
      <c r="P115" s="97" t="s">
        <v>146</v>
      </c>
      <c r="Q115" s="97" t="s">
        <v>130</v>
      </c>
      <c r="R115" s="90" t="s">
        <v>5</v>
      </c>
    </row>
    <row r="116" spans="2:18" x14ac:dyDescent="0.25">
      <c r="B116" s="90" t="str">
        <f>Payments_Add[[#This Row],[BU]]</f>
        <v>SND</v>
      </c>
      <c r="C116" t="s">
        <v>1207</v>
      </c>
      <c r="D116" s="97" t="s">
        <v>1209</v>
      </c>
      <c r="E116" t="s">
        <v>27</v>
      </c>
      <c r="F116" s="91">
        <v>44602</v>
      </c>
      <c r="G116" s="91">
        <v>44602</v>
      </c>
      <c r="H116" s="90" t="s">
        <v>338</v>
      </c>
      <c r="I116" t="s">
        <v>129</v>
      </c>
      <c r="J116">
        <v>36146.25</v>
      </c>
      <c r="K116" s="2">
        <v>11053.899082568807</v>
      </c>
      <c r="L116" s="90" t="s">
        <v>339</v>
      </c>
      <c r="N116" s="91">
        <f t="shared" si="4"/>
        <v>44592</v>
      </c>
      <c r="O116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2</v>
      </c>
      <c r="P116" s="97" t="s">
        <v>150</v>
      </c>
      <c r="Q116" s="97" t="s">
        <v>150</v>
      </c>
      <c r="R116" s="90" t="s">
        <v>5</v>
      </c>
    </row>
    <row r="117" spans="2:18" x14ac:dyDescent="0.25">
      <c r="B117" s="90" t="str">
        <f>Payments_Add[[#This Row],[BU]]</f>
        <v>NOUR</v>
      </c>
      <c r="C117" t="s">
        <v>1207</v>
      </c>
      <c r="D117" s="97" t="s">
        <v>1209</v>
      </c>
      <c r="E117" t="s">
        <v>27</v>
      </c>
      <c r="F117" s="91">
        <v>44602</v>
      </c>
      <c r="G117" s="91">
        <v>44602</v>
      </c>
      <c r="H117" s="90" t="s">
        <v>338</v>
      </c>
      <c r="I117" t="s">
        <v>129</v>
      </c>
      <c r="J117">
        <v>91570.5</v>
      </c>
      <c r="K117" s="2">
        <v>28003.211009174312</v>
      </c>
      <c r="L117" s="90" t="s">
        <v>1120</v>
      </c>
      <c r="N117" s="91">
        <f t="shared" si="4"/>
        <v>44592</v>
      </c>
      <c r="O117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2</v>
      </c>
      <c r="P117" s="97" t="s">
        <v>150</v>
      </c>
      <c r="Q117" s="97" t="s">
        <v>150</v>
      </c>
      <c r="R117" s="90" t="s">
        <v>5</v>
      </c>
    </row>
    <row r="118" spans="2:18" x14ac:dyDescent="0.25">
      <c r="B118" s="90" t="str">
        <f>Payments_Add[[#This Row],[BU]]</f>
        <v>SND</v>
      </c>
      <c r="C118" t="s">
        <v>1207</v>
      </c>
      <c r="D118" s="97" t="s">
        <v>1209</v>
      </c>
      <c r="E118" t="s">
        <v>27</v>
      </c>
      <c r="F118" s="91">
        <v>44602</v>
      </c>
      <c r="G118" s="91">
        <v>44602</v>
      </c>
      <c r="H118" s="90" t="s">
        <v>338</v>
      </c>
      <c r="I118" t="s">
        <v>129</v>
      </c>
      <c r="J118">
        <v>3855.6000000000004</v>
      </c>
      <c r="K118" s="2">
        <v>1179.0825688073396</v>
      </c>
      <c r="L118" s="90" t="s">
        <v>339</v>
      </c>
      <c r="N118" s="91">
        <f t="shared" si="4"/>
        <v>44592</v>
      </c>
      <c r="O118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2</v>
      </c>
      <c r="P118" s="97" t="s">
        <v>150</v>
      </c>
      <c r="Q118" s="97" t="s">
        <v>150</v>
      </c>
      <c r="R118" s="90" t="s">
        <v>5</v>
      </c>
    </row>
    <row r="119" spans="2:18" x14ac:dyDescent="0.25">
      <c r="B119" s="90" t="str">
        <f>Payments_Add[[#This Row],[BU]]</f>
        <v>SND</v>
      </c>
      <c r="C119" t="s">
        <v>1207</v>
      </c>
      <c r="D119" s="97" t="s">
        <v>1209</v>
      </c>
      <c r="E119" t="s">
        <v>27</v>
      </c>
      <c r="F119" s="91">
        <v>44602</v>
      </c>
      <c r="G119" s="91">
        <v>44602</v>
      </c>
      <c r="H119" s="90" t="s">
        <v>338</v>
      </c>
      <c r="I119" t="s">
        <v>129</v>
      </c>
      <c r="J119">
        <v>3213</v>
      </c>
      <c r="K119" s="2">
        <v>982.56880733944956</v>
      </c>
      <c r="L119" s="90" t="s">
        <v>339</v>
      </c>
      <c r="N119" s="91">
        <f t="shared" si="4"/>
        <v>44592</v>
      </c>
      <c r="O119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2</v>
      </c>
      <c r="P119" s="97" t="s">
        <v>150</v>
      </c>
      <c r="Q119" s="97" t="s">
        <v>150</v>
      </c>
      <c r="R119" s="90" t="s">
        <v>5</v>
      </c>
    </row>
    <row r="120" spans="2:18" x14ac:dyDescent="0.25">
      <c r="B120" s="90" t="str">
        <f>Payments_Add[[#This Row],[BU]]</f>
        <v>NOUR</v>
      </c>
      <c r="C120" t="s">
        <v>1210</v>
      </c>
      <c r="D120" s="97" t="s">
        <v>1211</v>
      </c>
      <c r="E120" t="s">
        <v>192</v>
      </c>
      <c r="F120" s="91">
        <v>44562</v>
      </c>
      <c r="G120" s="91">
        <v>44651</v>
      </c>
      <c r="H120" s="90" t="s">
        <v>338</v>
      </c>
      <c r="I120" t="s">
        <v>129</v>
      </c>
      <c r="J120">
        <v>2656.25</v>
      </c>
      <c r="K120" s="2">
        <v>812.30886850152899</v>
      </c>
      <c r="L120" s="90" t="s">
        <v>1120</v>
      </c>
      <c r="N120" s="91">
        <f t="shared" si="4"/>
        <v>44592</v>
      </c>
      <c r="O120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120" s="97" t="s">
        <v>324</v>
      </c>
      <c r="Q120" s="97" t="s">
        <v>192</v>
      </c>
      <c r="R120" s="90" t="s">
        <v>12</v>
      </c>
    </row>
    <row r="121" spans="2:18" x14ac:dyDescent="0.25">
      <c r="B121" s="90" t="str">
        <f>Payments_Add[[#This Row],[BU]]</f>
        <v>NOUR</v>
      </c>
      <c r="C121" t="s">
        <v>1210</v>
      </c>
      <c r="D121" s="97" t="s">
        <v>1211</v>
      </c>
      <c r="E121" t="s">
        <v>192</v>
      </c>
      <c r="F121" s="91">
        <v>44562</v>
      </c>
      <c r="G121" s="91">
        <v>44651</v>
      </c>
      <c r="H121" s="90" t="s">
        <v>338</v>
      </c>
      <c r="I121" t="s">
        <v>129</v>
      </c>
      <c r="J121">
        <v>6109.375</v>
      </c>
      <c r="K121" s="2">
        <v>1868.3103975535169</v>
      </c>
      <c r="L121" s="90" t="s">
        <v>1120</v>
      </c>
      <c r="N121" s="91">
        <f t="shared" si="4"/>
        <v>44592</v>
      </c>
      <c r="O121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121" s="97" t="s">
        <v>324</v>
      </c>
      <c r="Q121" s="97" t="s">
        <v>192</v>
      </c>
      <c r="R121" s="90" t="s">
        <v>12</v>
      </c>
    </row>
    <row r="122" spans="2:18" x14ac:dyDescent="0.25">
      <c r="B122" s="90" t="str">
        <f>Payments_Add[[#This Row],[BU]]</f>
        <v>NOUR</v>
      </c>
      <c r="C122" t="s">
        <v>1210</v>
      </c>
      <c r="D122" s="97" t="s">
        <v>1211</v>
      </c>
      <c r="E122" t="s">
        <v>192</v>
      </c>
      <c r="F122" s="91">
        <v>44562</v>
      </c>
      <c r="G122" s="91">
        <v>44651</v>
      </c>
      <c r="H122" s="90" t="s">
        <v>338</v>
      </c>
      <c r="I122" t="s">
        <v>129</v>
      </c>
      <c r="J122">
        <v>5312.5</v>
      </c>
      <c r="K122" s="2">
        <v>1624.617737003058</v>
      </c>
      <c r="L122" s="90" t="s">
        <v>1120</v>
      </c>
      <c r="N122" s="91">
        <f t="shared" si="4"/>
        <v>44592</v>
      </c>
      <c r="O122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122" s="97" t="s">
        <v>324</v>
      </c>
      <c r="Q122" s="97" t="s">
        <v>192</v>
      </c>
      <c r="R122" s="90" t="s">
        <v>12</v>
      </c>
    </row>
    <row r="123" spans="2:18" x14ac:dyDescent="0.25">
      <c r="B123" s="90" t="str">
        <f>Payments_Add[[#This Row],[BU]]</f>
        <v>NOUR</v>
      </c>
      <c r="C123" t="s">
        <v>1210</v>
      </c>
      <c r="D123" s="97" t="s">
        <v>1211</v>
      </c>
      <c r="E123" t="s">
        <v>192</v>
      </c>
      <c r="F123" s="91">
        <v>44562</v>
      </c>
      <c r="G123" s="91">
        <v>44651</v>
      </c>
      <c r="H123" s="90" t="s">
        <v>338</v>
      </c>
      <c r="I123" t="s">
        <v>129</v>
      </c>
      <c r="J123">
        <v>1859.375</v>
      </c>
      <c r="K123" s="2">
        <v>568.61620795107035</v>
      </c>
      <c r="L123" s="90" t="s">
        <v>1120</v>
      </c>
      <c r="N123" s="91">
        <f t="shared" si="4"/>
        <v>44592</v>
      </c>
      <c r="O123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123" s="97" t="s">
        <v>324</v>
      </c>
      <c r="Q123" s="97" t="s">
        <v>192</v>
      </c>
      <c r="R123" s="90" t="s">
        <v>12</v>
      </c>
    </row>
    <row r="124" spans="2:18" x14ac:dyDescent="0.25">
      <c r="B124" s="90" t="str">
        <f>Payments_Add[[#This Row],[BU]]</f>
        <v>NOUR</v>
      </c>
      <c r="C124" t="s">
        <v>1210</v>
      </c>
      <c r="D124" s="97" t="s">
        <v>1211</v>
      </c>
      <c r="E124" t="s">
        <v>192</v>
      </c>
      <c r="F124" s="91">
        <v>44562</v>
      </c>
      <c r="G124" s="91">
        <v>44651</v>
      </c>
      <c r="H124" s="90" t="s">
        <v>338</v>
      </c>
      <c r="I124" t="s">
        <v>129</v>
      </c>
      <c r="J124">
        <v>2656.25</v>
      </c>
      <c r="K124" s="2">
        <v>812.30886850152899</v>
      </c>
      <c r="L124" s="90" t="s">
        <v>1120</v>
      </c>
      <c r="N124" s="91">
        <f t="shared" si="4"/>
        <v>44592</v>
      </c>
      <c r="O124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124" s="97" t="s">
        <v>324</v>
      </c>
      <c r="Q124" s="97" t="s">
        <v>192</v>
      </c>
      <c r="R124" s="90" t="s">
        <v>12</v>
      </c>
    </row>
    <row r="125" spans="2:18" x14ac:dyDescent="0.25">
      <c r="B125" s="90" t="str">
        <f>Payments_Add[[#This Row],[BU]]</f>
        <v>NOUR</v>
      </c>
      <c r="C125" t="s">
        <v>1210</v>
      </c>
      <c r="D125" s="97" t="s">
        <v>1212</v>
      </c>
      <c r="E125" t="s">
        <v>43</v>
      </c>
      <c r="F125" s="91">
        <v>44562</v>
      </c>
      <c r="G125" s="91">
        <v>44651</v>
      </c>
      <c r="H125" s="90" t="s">
        <v>338</v>
      </c>
      <c r="I125" t="s">
        <v>129</v>
      </c>
      <c r="J125">
        <v>41666.667000000001</v>
      </c>
      <c r="K125" s="2">
        <v>12742.1</v>
      </c>
      <c r="L125" s="90" t="s">
        <v>1120</v>
      </c>
      <c r="N125" s="91">
        <f t="shared" si="4"/>
        <v>44592</v>
      </c>
      <c r="O125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125" s="97" t="s">
        <v>324</v>
      </c>
      <c r="Q125" s="97" t="s">
        <v>43</v>
      </c>
      <c r="R125" s="90" t="s">
        <v>12</v>
      </c>
    </row>
    <row r="126" spans="2:18" x14ac:dyDescent="0.25">
      <c r="B126" s="90" t="str">
        <f>Payments_Add[[#This Row],[BU]]</f>
        <v>NOUR</v>
      </c>
      <c r="C126" t="s">
        <v>1210</v>
      </c>
      <c r="D126" s="97" t="s">
        <v>1212</v>
      </c>
      <c r="E126" t="s">
        <v>43</v>
      </c>
      <c r="F126" s="91">
        <v>44562</v>
      </c>
      <c r="G126" s="91">
        <v>44651</v>
      </c>
      <c r="H126" s="90" t="s">
        <v>338</v>
      </c>
      <c r="I126" t="s">
        <v>129</v>
      </c>
      <c r="J126">
        <v>95833.333333333328</v>
      </c>
      <c r="K126" s="2">
        <v>29306.829765545361</v>
      </c>
      <c r="L126" s="90" t="s">
        <v>1120</v>
      </c>
      <c r="N126" s="91">
        <f t="shared" si="4"/>
        <v>44592</v>
      </c>
      <c r="O126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126" s="97" t="s">
        <v>324</v>
      </c>
      <c r="Q126" s="97" t="s">
        <v>43</v>
      </c>
      <c r="R126" s="90" t="s">
        <v>12</v>
      </c>
    </row>
    <row r="127" spans="2:18" x14ac:dyDescent="0.25">
      <c r="B127" s="90" t="str">
        <f>Payments_Add[[#This Row],[BU]]</f>
        <v>NOUR</v>
      </c>
      <c r="C127" t="s">
        <v>1210</v>
      </c>
      <c r="D127" s="97" t="s">
        <v>1212</v>
      </c>
      <c r="E127" t="s">
        <v>43</v>
      </c>
      <c r="F127" s="91">
        <v>44562</v>
      </c>
      <c r="G127" s="91">
        <v>44651</v>
      </c>
      <c r="H127" s="90" t="s">
        <v>338</v>
      </c>
      <c r="I127" t="s">
        <v>129</v>
      </c>
      <c r="J127">
        <v>83333.333333333328</v>
      </c>
      <c r="K127" s="2">
        <v>25484.199796126399</v>
      </c>
      <c r="L127" s="90" t="s">
        <v>1120</v>
      </c>
      <c r="N127" s="91">
        <f t="shared" si="4"/>
        <v>44592</v>
      </c>
      <c r="O127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127" s="97" t="s">
        <v>324</v>
      </c>
      <c r="Q127" s="97" t="s">
        <v>43</v>
      </c>
      <c r="R127" s="90" t="s">
        <v>12</v>
      </c>
    </row>
    <row r="128" spans="2:18" x14ac:dyDescent="0.25">
      <c r="B128" s="90" t="str">
        <f>Payments_Add[[#This Row],[BU]]</f>
        <v>NOUR</v>
      </c>
      <c r="C128" t="s">
        <v>1210</v>
      </c>
      <c r="D128" s="97" t="s">
        <v>1212</v>
      </c>
      <c r="E128" t="s">
        <v>43</v>
      </c>
      <c r="F128" s="91">
        <v>44562</v>
      </c>
      <c r="G128" s="91">
        <v>44651</v>
      </c>
      <c r="H128" s="90" t="s">
        <v>338</v>
      </c>
      <c r="I128" t="s">
        <v>129</v>
      </c>
      <c r="J128">
        <v>29166.667000000001</v>
      </c>
      <c r="K128" s="2">
        <v>8919.4700305810402</v>
      </c>
      <c r="L128" s="90" t="s">
        <v>1120</v>
      </c>
      <c r="N128" s="91">
        <f t="shared" si="4"/>
        <v>44592</v>
      </c>
      <c r="O128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128" s="97" t="s">
        <v>324</v>
      </c>
      <c r="Q128" s="97" t="s">
        <v>43</v>
      </c>
      <c r="R128" s="90" t="s">
        <v>12</v>
      </c>
    </row>
    <row r="129" spans="2:18" x14ac:dyDescent="0.25">
      <c r="B129" s="90" t="str">
        <f>Payments_Add[[#This Row],[BU]]</f>
        <v>NOUR</v>
      </c>
      <c r="C129" t="s">
        <v>1210</v>
      </c>
      <c r="D129" s="97" t="s">
        <v>1212</v>
      </c>
      <c r="E129" t="s">
        <v>43</v>
      </c>
      <c r="F129" s="91">
        <v>44562</v>
      </c>
      <c r="G129" s="91">
        <v>44651</v>
      </c>
      <c r="H129" s="90" t="s">
        <v>338</v>
      </c>
      <c r="I129" t="s">
        <v>129</v>
      </c>
      <c r="J129">
        <v>41666.667000000001</v>
      </c>
      <c r="K129" s="2">
        <v>12742.1</v>
      </c>
      <c r="L129" s="90" t="s">
        <v>1120</v>
      </c>
      <c r="N129" s="91">
        <f t="shared" si="4"/>
        <v>44592</v>
      </c>
      <c r="O129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129" s="97" t="s">
        <v>324</v>
      </c>
      <c r="Q129" s="97" t="s">
        <v>43</v>
      </c>
      <c r="R129" s="90" t="s">
        <v>12</v>
      </c>
    </row>
    <row r="130" spans="2:18" x14ac:dyDescent="0.25">
      <c r="B130" t="str">
        <f>Payments_Add[[#This Row],[BU]]</f>
        <v>NOUR</v>
      </c>
      <c r="C130" t="s">
        <v>1213</v>
      </c>
      <c r="D130" s="97" t="s">
        <v>1206</v>
      </c>
      <c r="E130" t="s">
        <v>130</v>
      </c>
      <c r="F130" s="91">
        <v>44593</v>
      </c>
      <c r="G130" s="91">
        <v>44596</v>
      </c>
      <c r="H130" s="90" t="s">
        <v>338</v>
      </c>
      <c r="I130" t="s">
        <v>1136</v>
      </c>
      <c r="J130">
        <v>111919.5</v>
      </c>
      <c r="K130" s="2">
        <v>34226.146788990824</v>
      </c>
      <c r="L130" t="s">
        <v>1120</v>
      </c>
      <c r="N130" s="91">
        <f>$N$1</f>
        <v>44592</v>
      </c>
      <c r="O130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30" s="97" t="s">
        <v>146</v>
      </c>
      <c r="Q130" s="97" t="s">
        <v>130</v>
      </c>
      <c r="R130" s="90" t="s">
        <v>5</v>
      </c>
    </row>
    <row r="131" spans="2:18" x14ac:dyDescent="0.25">
      <c r="B131" s="90" t="str">
        <f>Payments_Add[[#This Row],[BU]]</f>
        <v>NOUR</v>
      </c>
      <c r="C131" t="s">
        <v>1213</v>
      </c>
      <c r="D131" s="97" t="s">
        <v>1206</v>
      </c>
      <c r="E131" t="s">
        <v>130</v>
      </c>
      <c r="F131" s="91">
        <v>44599</v>
      </c>
      <c r="G131" s="91">
        <v>44599</v>
      </c>
      <c r="H131" s="90" t="s">
        <v>338</v>
      </c>
      <c r="I131" t="s">
        <v>1136</v>
      </c>
      <c r="J131">
        <v>111919.5</v>
      </c>
      <c r="K131" s="2">
        <v>34226.146788990824</v>
      </c>
      <c r="L131" s="90" t="s">
        <v>1120</v>
      </c>
      <c r="N131" s="91">
        <f>$N$1</f>
        <v>44592</v>
      </c>
      <c r="O131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2</v>
      </c>
      <c r="P131" s="97" t="s">
        <v>146</v>
      </c>
      <c r="Q131" s="97" t="s">
        <v>130</v>
      </c>
      <c r="R131" s="90" t="s">
        <v>5</v>
      </c>
    </row>
    <row r="132" spans="2:18" x14ac:dyDescent="0.25">
      <c r="B132" s="90" t="str">
        <f>Payments_Add[[#This Row],[BU]]</f>
        <v>NOUR</v>
      </c>
      <c r="C132" t="s">
        <v>1213</v>
      </c>
      <c r="D132" s="97" t="s">
        <v>1206</v>
      </c>
      <c r="E132" t="s">
        <v>130</v>
      </c>
      <c r="F132" s="91">
        <v>44606</v>
      </c>
      <c r="G132" s="91">
        <v>44606</v>
      </c>
      <c r="H132" s="90" t="s">
        <v>338</v>
      </c>
      <c r="I132" t="s">
        <v>1136</v>
      </c>
      <c r="J132">
        <v>111919.5</v>
      </c>
      <c r="K132" s="2">
        <v>34226.146788990824</v>
      </c>
      <c r="L132" s="90" t="s">
        <v>1120</v>
      </c>
      <c r="N132" s="91">
        <f>$N$1</f>
        <v>44592</v>
      </c>
      <c r="O132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3</v>
      </c>
      <c r="P132" s="97" t="s">
        <v>146</v>
      </c>
      <c r="Q132" s="97" t="s">
        <v>130</v>
      </c>
      <c r="R132" s="90" t="s">
        <v>5</v>
      </c>
    </row>
    <row r="133" spans="2:18" x14ac:dyDescent="0.25">
      <c r="B133" s="90" t="str">
        <f>Payments_Add[[#This Row],[BU]]</f>
        <v>NOUR</v>
      </c>
      <c r="C133" t="s">
        <v>1213</v>
      </c>
      <c r="D133" s="97" t="s">
        <v>1206</v>
      </c>
      <c r="E133" t="s">
        <v>130</v>
      </c>
      <c r="F133" s="91">
        <v>44613</v>
      </c>
      <c r="G133" s="91">
        <v>44613</v>
      </c>
      <c r="H133" s="90" t="s">
        <v>338</v>
      </c>
      <c r="I133" t="s">
        <v>1136</v>
      </c>
      <c r="J133">
        <v>111919.5</v>
      </c>
      <c r="K133" s="2">
        <v>34226.146788990824</v>
      </c>
      <c r="L133" s="90" t="s">
        <v>1120</v>
      </c>
      <c r="N133" s="91">
        <f>$N$1</f>
        <v>44592</v>
      </c>
      <c r="O133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4</v>
      </c>
      <c r="P133" s="97" t="s">
        <v>146</v>
      </c>
      <c r="Q133" s="97" t="s">
        <v>130</v>
      </c>
      <c r="R133" s="90" t="s">
        <v>5</v>
      </c>
    </row>
    <row r="134" spans="2:18" x14ac:dyDescent="0.25">
      <c r="B134" s="90" t="str">
        <f>Payments_Add[[#This Row],[BU]]</f>
        <v>NOUR</v>
      </c>
      <c r="C134" t="s">
        <v>1213</v>
      </c>
      <c r="D134" s="97" t="s">
        <v>1206</v>
      </c>
      <c r="E134" t="s">
        <v>130</v>
      </c>
      <c r="F134" s="91">
        <v>44621</v>
      </c>
      <c r="G134" s="91">
        <v>44621</v>
      </c>
      <c r="H134" s="90" t="s">
        <v>338</v>
      </c>
      <c r="I134" t="s">
        <v>1136</v>
      </c>
      <c r="J134">
        <v>111919.5</v>
      </c>
      <c r="K134" s="2">
        <v>34226.146788990824</v>
      </c>
      <c r="L134" s="90" t="s">
        <v>1120</v>
      </c>
      <c r="N134" s="91">
        <f>$N$1</f>
        <v>44592</v>
      </c>
      <c r="O134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134" s="97" t="s">
        <v>146</v>
      </c>
      <c r="Q134" s="97" t="s">
        <v>130</v>
      </c>
      <c r="R134" s="90" t="s">
        <v>5</v>
      </c>
    </row>
    <row r="135" spans="2:18" x14ac:dyDescent="0.25">
      <c r="B135" t="str">
        <f>Payments_Add[[#This Row],[BU]]</f>
        <v>NOUR</v>
      </c>
      <c r="C135" t="s">
        <v>1213</v>
      </c>
      <c r="D135" s="97" t="s">
        <v>1206</v>
      </c>
      <c r="E135" t="s">
        <v>130</v>
      </c>
      <c r="F135" s="91">
        <v>44627</v>
      </c>
      <c r="G135" s="91">
        <v>44627</v>
      </c>
      <c r="H135" t="s">
        <v>338</v>
      </c>
      <c r="I135" t="s">
        <v>1136</v>
      </c>
      <c r="J135">
        <v>111919.5</v>
      </c>
      <c r="K135" s="2">
        <v>34226.146788990824</v>
      </c>
      <c r="L135" t="s">
        <v>1120</v>
      </c>
      <c r="N135" s="91">
        <f t="shared" ref="N135:N169" si="5">$N$1</f>
        <v>44592</v>
      </c>
      <c r="O135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6</v>
      </c>
      <c r="P135" s="97" t="s">
        <v>146</v>
      </c>
      <c r="Q135" s="97" t="s">
        <v>130</v>
      </c>
      <c r="R135" t="s">
        <v>5</v>
      </c>
    </row>
    <row r="136" spans="2:18" x14ac:dyDescent="0.25">
      <c r="B136" t="str">
        <f>Payments_Add[[#This Row],[BU]]</f>
        <v>NOUR</v>
      </c>
      <c r="C136" t="s">
        <v>1213</v>
      </c>
      <c r="D136" s="97" t="s">
        <v>1206</v>
      </c>
      <c r="E136" t="s">
        <v>130</v>
      </c>
      <c r="F136" s="91">
        <v>44634</v>
      </c>
      <c r="G136" s="91">
        <v>44634</v>
      </c>
      <c r="H136" t="s">
        <v>338</v>
      </c>
      <c r="I136" t="s">
        <v>1136</v>
      </c>
      <c r="J136">
        <v>111919.5</v>
      </c>
      <c r="K136" s="2">
        <v>34226.146788990824</v>
      </c>
      <c r="L136" t="s">
        <v>1120</v>
      </c>
      <c r="N136" s="91">
        <f t="shared" si="5"/>
        <v>44592</v>
      </c>
      <c r="O136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7</v>
      </c>
      <c r="P136" s="97" t="s">
        <v>146</v>
      </c>
      <c r="Q136" s="97" t="s">
        <v>130</v>
      </c>
      <c r="R136" t="s">
        <v>5</v>
      </c>
    </row>
    <row r="137" spans="2:18" x14ac:dyDescent="0.25">
      <c r="B137" t="str">
        <f>Payments_Add[[#This Row],[BU]]</f>
        <v>NOUR</v>
      </c>
      <c r="C137" t="s">
        <v>1213</v>
      </c>
      <c r="D137" s="97" t="s">
        <v>1206</v>
      </c>
      <c r="E137" t="s">
        <v>130</v>
      </c>
      <c r="F137" s="91">
        <v>44641</v>
      </c>
      <c r="G137" s="91">
        <v>44641</v>
      </c>
      <c r="H137" t="s">
        <v>338</v>
      </c>
      <c r="I137" t="s">
        <v>1136</v>
      </c>
      <c r="J137">
        <v>111919.5</v>
      </c>
      <c r="K137" s="2">
        <v>34226.146788990824</v>
      </c>
      <c r="L137" t="s">
        <v>1120</v>
      </c>
      <c r="N137" s="91">
        <f t="shared" si="5"/>
        <v>44592</v>
      </c>
      <c r="O137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8</v>
      </c>
      <c r="P137" s="97" t="s">
        <v>146</v>
      </c>
      <c r="Q137" s="97" t="s">
        <v>130</v>
      </c>
      <c r="R137" t="s">
        <v>5</v>
      </c>
    </row>
    <row r="138" spans="2:18" x14ac:dyDescent="0.25">
      <c r="B138" t="str">
        <f>Payments_Add[[#This Row],[BU]]</f>
        <v>NOUR</v>
      </c>
      <c r="C138" t="s">
        <v>1213</v>
      </c>
      <c r="D138" s="97" t="s">
        <v>1206</v>
      </c>
      <c r="E138" t="s">
        <v>130</v>
      </c>
      <c r="F138" s="91">
        <v>44648</v>
      </c>
      <c r="G138" s="91">
        <v>44648</v>
      </c>
      <c r="H138" t="s">
        <v>338</v>
      </c>
      <c r="I138" t="s">
        <v>1136</v>
      </c>
      <c r="J138">
        <v>111919.5</v>
      </c>
      <c r="K138" s="2">
        <v>34226.146788990824</v>
      </c>
      <c r="L138" t="s">
        <v>1120</v>
      </c>
      <c r="N138" s="91">
        <f t="shared" si="5"/>
        <v>44592</v>
      </c>
      <c r="O138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138" s="97" t="s">
        <v>146</v>
      </c>
      <c r="Q138" s="97" t="s">
        <v>130</v>
      </c>
      <c r="R138" t="s">
        <v>5</v>
      </c>
    </row>
    <row r="139" spans="2:18" x14ac:dyDescent="0.25">
      <c r="B139" t="str">
        <f>Payments_Add[[#This Row],[BU]]</f>
        <v>NOUR</v>
      </c>
      <c r="C139" t="s">
        <v>1214</v>
      </c>
      <c r="D139" s="97" t="s">
        <v>1215</v>
      </c>
      <c r="E139" t="s">
        <v>1216</v>
      </c>
      <c r="F139" s="91">
        <v>44517</v>
      </c>
      <c r="G139" s="91">
        <v>44612</v>
      </c>
      <c r="H139" t="s">
        <v>338</v>
      </c>
      <c r="I139" t="s">
        <v>1139</v>
      </c>
      <c r="J139">
        <v>21257.994999999999</v>
      </c>
      <c r="K139" s="2">
        <v>6500.9159021406722</v>
      </c>
      <c r="L139" t="s">
        <v>1120</v>
      </c>
      <c r="N139" s="91">
        <f t="shared" si="5"/>
        <v>44592</v>
      </c>
      <c r="O139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3</v>
      </c>
      <c r="P139" s="97" t="s">
        <v>146</v>
      </c>
      <c r="Q139" s="97" t="s">
        <v>1233</v>
      </c>
      <c r="R139" t="s">
        <v>5</v>
      </c>
    </row>
    <row r="140" spans="2:18" x14ac:dyDescent="0.25">
      <c r="B140" t="str">
        <f>Payments_Add[[#This Row],[BU]]</f>
        <v>NOUR</v>
      </c>
      <c r="C140" t="s">
        <v>1217</v>
      </c>
      <c r="D140" s="97" t="s">
        <v>1126</v>
      </c>
      <c r="F140" s="91">
        <v>44566</v>
      </c>
      <c r="G140" s="91">
        <v>44625</v>
      </c>
      <c r="H140" t="s">
        <v>338</v>
      </c>
      <c r="I140" t="s">
        <v>1139</v>
      </c>
      <c r="J140">
        <v>3778.6729999999998</v>
      </c>
      <c r="K140" s="2">
        <v>1155.5574923547399</v>
      </c>
      <c r="L140" t="s">
        <v>1120</v>
      </c>
      <c r="N140" s="91">
        <f t="shared" si="5"/>
        <v>44592</v>
      </c>
      <c r="O140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140" s="97" t="s">
        <v>27</v>
      </c>
      <c r="Q140" s="97" t="s">
        <v>166</v>
      </c>
      <c r="R140" t="s">
        <v>5</v>
      </c>
    </row>
    <row r="141" spans="2:18" x14ac:dyDescent="0.25">
      <c r="B141" t="str">
        <f>Payments_Add[[#This Row],[BU]]</f>
        <v>NOUR</v>
      </c>
      <c r="C141" t="s">
        <v>1217</v>
      </c>
      <c r="D141" s="97" t="s">
        <v>1126</v>
      </c>
      <c r="F141" s="91">
        <v>44566</v>
      </c>
      <c r="G141" s="91">
        <v>44630</v>
      </c>
      <c r="H141" t="s">
        <v>338</v>
      </c>
      <c r="I141" t="s">
        <v>1139</v>
      </c>
      <c r="J141">
        <v>2420.4050000000002</v>
      </c>
      <c r="K141" s="2">
        <v>740.18501529051991</v>
      </c>
      <c r="L141" t="s">
        <v>1120</v>
      </c>
      <c r="N141" s="91">
        <f t="shared" si="5"/>
        <v>44592</v>
      </c>
      <c r="O141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6</v>
      </c>
      <c r="P141" s="97" t="s">
        <v>27</v>
      </c>
      <c r="Q141" s="97" t="s">
        <v>166</v>
      </c>
      <c r="R141" t="s">
        <v>5</v>
      </c>
    </row>
    <row r="142" spans="2:18" x14ac:dyDescent="0.25">
      <c r="B142" t="str">
        <f>Payments_Add[[#This Row],[BU]]</f>
        <v>NOUR</v>
      </c>
      <c r="C142" t="s">
        <v>1218</v>
      </c>
      <c r="D142" s="97" t="s">
        <v>1126</v>
      </c>
      <c r="F142" s="91">
        <v>44524</v>
      </c>
      <c r="G142" s="91">
        <v>44602</v>
      </c>
      <c r="H142" t="s">
        <v>338</v>
      </c>
      <c r="I142" t="s">
        <v>1139</v>
      </c>
      <c r="J142">
        <v>10001.798000000001</v>
      </c>
      <c r="K142" s="2">
        <v>3058.6538226299695</v>
      </c>
      <c r="L142" t="s">
        <v>1120</v>
      </c>
      <c r="N142" s="91">
        <f t="shared" si="5"/>
        <v>44592</v>
      </c>
      <c r="O142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2</v>
      </c>
      <c r="P142" s="97" t="s">
        <v>27</v>
      </c>
      <c r="Q142" s="97" t="s">
        <v>166</v>
      </c>
      <c r="R142" t="s">
        <v>5</v>
      </c>
    </row>
    <row r="143" spans="2:18" x14ac:dyDescent="0.25">
      <c r="B143" t="str">
        <f>Payments_Add[[#This Row],[BU]]</f>
        <v>NOUR</v>
      </c>
      <c r="C143" t="s">
        <v>1218</v>
      </c>
      <c r="D143" s="97" t="s">
        <v>1126</v>
      </c>
      <c r="F143" s="91">
        <v>44545</v>
      </c>
      <c r="G143" s="91">
        <v>44630</v>
      </c>
      <c r="H143" t="s">
        <v>338</v>
      </c>
      <c r="I143" t="s">
        <v>1128</v>
      </c>
      <c r="J143">
        <v>1087.269</v>
      </c>
      <c r="K143" s="2">
        <v>332.49816513761471</v>
      </c>
      <c r="L143" t="s">
        <v>1120</v>
      </c>
      <c r="N143" s="91">
        <f t="shared" si="5"/>
        <v>44592</v>
      </c>
      <c r="O143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6</v>
      </c>
      <c r="P143" s="97" t="s">
        <v>27</v>
      </c>
      <c r="Q143" s="97" t="s">
        <v>166</v>
      </c>
      <c r="R143" t="s">
        <v>5</v>
      </c>
    </row>
    <row r="144" spans="2:18" x14ac:dyDescent="0.25">
      <c r="B144" t="str">
        <f>Payments_Add[[#This Row],[BU]]</f>
        <v>NOUR</v>
      </c>
      <c r="C144" t="s">
        <v>1219</v>
      </c>
      <c r="D144" s="97" t="s">
        <v>1189</v>
      </c>
      <c r="F144" s="91">
        <v>44531</v>
      </c>
      <c r="G144" s="91">
        <v>44607</v>
      </c>
      <c r="H144" t="s">
        <v>338</v>
      </c>
      <c r="I144" t="s">
        <v>1139</v>
      </c>
      <c r="J144">
        <v>3089.203</v>
      </c>
      <c r="K144" s="2">
        <v>944.71039755351683</v>
      </c>
      <c r="L144" t="s">
        <v>1120</v>
      </c>
      <c r="N144" s="91">
        <f t="shared" si="5"/>
        <v>44592</v>
      </c>
      <c r="O144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3</v>
      </c>
      <c r="P144" s="97" t="s">
        <v>27</v>
      </c>
      <c r="Q144" s="97" t="s">
        <v>27</v>
      </c>
      <c r="R144" t="s">
        <v>5</v>
      </c>
    </row>
    <row r="145" spans="2:18" x14ac:dyDescent="0.25">
      <c r="B145" t="str">
        <f>Payments_Add[[#This Row],[BU]]</f>
        <v>NOUR</v>
      </c>
      <c r="C145" t="s">
        <v>1123</v>
      </c>
      <c r="D145" s="97" t="s">
        <v>134</v>
      </c>
      <c r="E145" t="s">
        <v>134</v>
      </c>
      <c r="F145" s="91">
        <v>44575</v>
      </c>
      <c r="G145" s="91">
        <v>44586</v>
      </c>
      <c r="H145" t="s">
        <v>338</v>
      </c>
      <c r="I145" t="s">
        <v>129</v>
      </c>
      <c r="J145">
        <v>72963.37999999999</v>
      </c>
      <c r="K145" s="2">
        <v>22312.960244648315</v>
      </c>
      <c r="L145" t="s">
        <v>1120</v>
      </c>
      <c r="N145" s="91">
        <f t="shared" si="5"/>
        <v>44592</v>
      </c>
      <c r="O145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45" s="97" t="s">
        <v>160</v>
      </c>
      <c r="Q145" s="97" t="s">
        <v>134</v>
      </c>
      <c r="R145" t="s">
        <v>5</v>
      </c>
    </row>
    <row r="146" spans="2:18" x14ac:dyDescent="0.25">
      <c r="B146" t="str">
        <f>Payments_Add[[#This Row],[BU]]</f>
        <v>NOUR</v>
      </c>
      <c r="C146" t="s">
        <v>1123</v>
      </c>
      <c r="D146" s="97" t="s">
        <v>136</v>
      </c>
      <c r="E146" t="s">
        <v>136</v>
      </c>
      <c r="F146" s="91">
        <v>44606</v>
      </c>
      <c r="G146" s="91">
        <v>44617</v>
      </c>
      <c r="H146" t="s">
        <v>338</v>
      </c>
      <c r="I146" t="s">
        <v>1171</v>
      </c>
      <c r="J146">
        <v>120000</v>
      </c>
      <c r="K146" s="2">
        <v>36697.247706422015</v>
      </c>
      <c r="L146" t="s">
        <v>1120</v>
      </c>
      <c r="N146" s="91">
        <f t="shared" si="5"/>
        <v>44592</v>
      </c>
      <c r="O146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4</v>
      </c>
      <c r="P146" s="97" t="s">
        <v>160</v>
      </c>
      <c r="Q146" s="97" t="s">
        <v>136</v>
      </c>
      <c r="R146" t="s">
        <v>5</v>
      </c>
    </row>
    <row r="147" spans="2:18" x14ac:dyDescent="0.25">
      <c r="B147" t="str">
        <f>Payments_Add[[#This Row],[BU]]</f>
        <v>NOUR</v>
      </c>
      <c r="C147" t="s">
        <v>1123</v>
      </c>
      <c r="D147" s="97" t="s">
        <v>134</v>
      </c>
      <c r="E147" t="s">
        <v>134</v>
      </c>
      <c r="F147" s="91">
        <v>44606</v>
      </c>
      <c r="G147" s="91">
        <v>44617</v>
      </c>
      <c r="H147" t="s">
        <v>338</v>
      </c>
      <c r="I147" t="s">
        <v>1171</v>
      </c>
      <c r="J147">
        <v>75000</v>
      </c>
      <c r="K147" s="2">
        <v>22935.779816513761</v>
      </c>
      <c r="L147" t="s">
        <v>1120</v>
      </c>
      <c r="N147" s="91">
        <f t="shared" si="5"/>
        <v>44592</v>
      </c>
      <c r="O147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4</v>
      </c>
      <c r="P147" s="97" t="s">
        <v>160</v>
      </c>
      <c r="Q147" s="97" t="s">
        <v>134</v>
      </c>
      <c r="R147" t="s">
        <v>5</v>
      </c>
    </row>
    <row r="148" spans="2:18" x14ac:dyDescent="0.25">
      <c r="B148" t="str">
        <f>Payments_Add[[#This Row],[BU]]</f>
        <v>NOUR</v>
      </c>
      <c r="C148" t="s">
        <v>1123</v>
      </c>
      <c r="D148" s="97" t="s">
        <v>136</v>
      </c>
      <c r="E148" t="s">
        <v>136</v>
      </c>
      <c r="F148" s="91">
        <v>44634</v>
      </c>
      <c r="G148" s="91">
        <v>44645</v>
      </c>
      <c r="H148" t="s">
        <v>338</v>
      </c>
      <c r="I148" t="s">
        <v>1171</v>
      </c>
      <c r="J148">
        <v>120000</v>
      </c>
      <c r="K148" s="2">
        <v>36697.247706422015</v>
      </c>
      <c r="L148" t="s">
        <v>1120</v>
      </c>
      <c r="N148" s="91">
        <f t="shared" si="5"/>
        <v>44592</v>
      </c>
      <c r="O148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8</v>
      </c>
      <c r="P148" s="97" t="s">
        <v>160</v>
      </c>
      <c r="Q148" s="97" t="s">
        <v>136</v>
      </c>
      <c r="R148" t="s">
        <v>5</v>
      </c>
    </row>
    <row r="149" spans="2:18" x14ac:dyDescent="0.25">
      <c r="B149" t="str">
        <f>Payments_Add[[#This Row],[BU]]</f>
        <v>NOUR</v>
      </c>
      <c r="C149" t="s">
        <v>1123</v>
      </c>
      <c r="D149" s="97" t="s">
        <v>134</v>
      </c>
      <c r="E149" t="s">
        <v>134</v>
      </c>
      <c r="F149" s="91">
        <v>44634</v>
      </c>
      <c r="G149" s="91">
        <v>44645</v>
      </c>
      <c r="H149" t="s">
        <v>338</v>
      </c>
      <c r="I149" t="s">
        <v>1171</v>
      </c>
      <c r="J149">
        <v>75000</v>
      </c>
      <c r="K149" s="2">
        <v>22935.779816513761</v>
      </c>
      <c r="L149" t="s">
        <v>1120</v>
      </c>
      <c r="N149" s="91">
        <f t="shared" si="5"/>
        <v>44592</v>
      </c>
      <c r="O149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8</v>
      </c>
      <c r="P149" s="97" t="s">
        <v>160</v>
      </c>
      <c r="Q149" s="97" t="s">
        <v>134</v>
      </c>
      <c r="R149" t="s">
        <v>5</v>
      </c>
    </row>
    <row r="150" spans="2:18" x14ac:dyDescent="0.25">
      <c r="B150" t="str">
        <f>Payments_Add[[#This Row],[BU]]</f>
        <v>NOUR</v>
      </c>
      <c r="C150" t="s">
        <v>1220</v>
      </c>
      <c r="D150" s="97" t="s">
        <v>1189</v>
      </c>
      <c r="F150" s="91">
        <v>44504</v>
      </c>
      <c r="G150" s="91">
        <v>44597</v>
      </c>
      <c r="H150" t="s">
        <v>338</v>
      </c>
      <c r="I150" t="s">
        <v>1139</v>
      </c>
      <c r="J150">
        <v>3214.828</v>
      </c>
      <c r="K150" s="2">
        <v>983.12782874617733</v>
      </c>
      <c r="L150" t="s">
        <v>1120</v>
      </c>
      <c r="N150" s="91">
        <f t="shared" si="5"/>
        <v>44592</v>
      </c>
      <c r="O150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50" s="97" t="s">
        <v>27</v>
      </c>
      <c r="Q150" s="97" t="s">
        <v>27</v>
      </c>
      <c r="R150" t="s">
        <v>5</v>
      </c>
    </row>
    <row r="151" spans="2:18" x14ac:dyDescent="0.25">
      <c r="B151" t="str">
        <f>Payments_Add[[#This Row],[BU]]</f>
        <v>NOUR</v>
      </c>
      <c r="C151" t="s">
        <v>1220</v>
      </c>
      <c r="D151" s="97" t="s">
        <v>1189</v>
      </c>
      <c r="F151" s="91">
        <v>44537</v>
      </c>
      <c r="G151" s="91">
        <v>44645</v>
      </c>
      <c r="H151" t="s">
        <v>338</v>
      </c>
      <c r="I151" t="s">
        <v>1139</v>
      </c>
      <c r="J151">
        <v>4592.357</v>
      </c>
      <c r="K151" s="2">
        <v>1404.3905198776758</v>
      </c>
      <c r="L151" t="s">
        <v>1120</v>
      </c>
      <c r="N151" s="91">
        <f t="shared" si="5"/>
        <v>44592</v>
      </c>
      <c r="O151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8</v>
      </c>
      <c r="P151" s="97" t="s">
        <v>27</v>
      </c>
      <c r="Q151" s="97" t="s">
        <v>27</v>
      </c>
      <c r="R151" t="s">
        <v>5</v>
      </c>
    </row>
    <row r="152" spans="2:18" x14ac:dyDescent="0.25">
      <c r="B152" t="str">
        <f>Payments_Add[[#This Row],[BU]]</f>
        <v>NOUR</v>
      </c>
      <c r="C152" t="s">
        <v>1221</v>
      </c>
      <c r="D152" s="97" t="s">
        <v>1222</v>
      </c>
      <c r="F152" s="91">
        <v>44567</v>
      </c>
      <c r="G152" s="91">
        <v>44625</v>
      </c>
      <c r="H152" t="s">
        <v>338</v>
      </c>
      <c r="I152" t="s">
        <v>1128</v>
      </c>
      <c r="J152">
        <v>11438.531999999999</v>
      </c>
      <c r="K152" s="2">
        <v>3498.0220183486235</v>
      </c>
      <c r="L152" t="s">
        <v>1120</v>
      </c>
      <c r="N152" s="91">
        <f t="shared" si="5"/>
        <v>44592</v>
      </c>
      <c r="O152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152" s="97" t="s">
        <v>146</v>
      </c>
      <c r="Q152" s="97" t="s">
        <v>1233</v>
      </c>
      <c r="R152" t="s">
        <v>5</v>
      </c>
    </row>
    <row r="153" spans="2:18" x14ac:dyDescent="0.25">
      <c r="B153" t="str">
        <f>Payments_Add[[#This Row],[BU]]</f>
        <v>NOUR</v>
      </c>
      <c r="C153" t="s">
        <v>1006</v>
      </c>
      <c r="D153" s="97" t="s">
        <v>1199</v>
      </c>
      <c r="F153" s="91">
        <v>44545</v>
      </c>
      <c r="G153" s="91">
        <v>44593</v>
      </c>
      <c r="H153" t="s">
        <v>338</v>
      </c>
      <c r="I153" t="s">
        <v>129</v>
      </c>
      <c r="J153">
        <v>3577.3229999999999</v>
      </c>
      <c r="K153" s="2">
        <v>1093.9825688073395</v>
      </c>
      <c r="L153" t="s">
        <v>1120</v>
      </c>
      <c r="N153" s="91">
        <f t="shared" si="5"/>
        <v>44592</v>
      </c>
      <c r="O153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53" s="97" t="s">
        <v>31</v>
      </c>
      <c r="Q153" s="97" t="s">
        <v>1234</v>
      </c>
      <c r="R153" t="s">
        <v>5</v>
      </c>
    </row>
    <row r="154" spans="2:18" x14ac:dyDescent="0.25">
      <c r="B154" t="str">
        <f>Payments_Add[[#This Row],[BU]]</f>
        <v>NOUR</v>
      </c>
      <c r="C154" t="s">
        <v>1006</v>
      </c>
      <c r="D154" s="97" t="s">
        <v>1199</v>
      </c>
      <c r="F154" s="91">
        <v>44567</v>
      </c>
      <c r="G154" s="91">
        <v>44593</v>
      </c>
      <c r="H154" t="s">
        <v>338</v>
      </c>
      <c r="I154" t="s">
        <v>129</v>
      </c>
      <c r="J154">
        <v>4374.28</v>
      </c>
      <c r="K154" s="2">
        <v>1337.7003058103974</v>
      </c>
      <c r="L154" t="s">
        <v>1120</v>
      </c>
      <c r="N154" s="91">
        <f t="shared" si="5"/>
        <v>44592</v>
      </c>
      <c r="O154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54" s="97" t="s">
        <v>31</v>
      </c>
      <c r="Q154" s="97" t="s">
        <v>1234</v>
      </c>
      <c r="R154" t="s">
        <v>5</v>
      </c>
    </row>
    <row r="155" spans="2:18" x14ac:dyDescent="0.25">
      <c r="B155" t="str">
        <f>Payments_Add[[#This Row],[BU]]</f>
        <v>NOUR</v>
      </c>
      <c r="C155" t="s">
        <v>1006</v>
      </c>
      <c r="D155" s="97" t="s">
        <v>1199</v>
      </c>
      <c r="F155" s="91">
        <v>44593</v>
      </c>
      <c r="G155" s="91">
        <v>44620</v>
      </c>
      <c r="H155" t="s">
        <v>338</v>
      </c>
      <c r="I155" t="s">
        <v>1136</v>
      </c>
      <c r="J155">
        <v>4500</v>
      </c>
      <c r="K155" s="2">
        <v>1376.1467889908256</v>
      </c>
      <c r="L155" t="s">
        <v>1120</v>
      </c>
      <c r="N155" s="91">
        <f t="shared" si="5"/>
        <v>44592</v>
      </c>
      <c r="O155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155" s="97" t="s">
        <v>31</v>
      </c>
      <c r="Q155" s="97" t="s">
        <v>1234</v>
      </c>
      <c r="R155" t="s">
        <v>5</v>
      </c>
    </row>
    <row r="156" spans="2:18" x14ac:dyDescent="0.25">
      <c r="B156" t="str">
        <f>Payments_Add[[#This Row],[BU]]</f>
        <v>NOUR</v>
      </c>
      <c r="C156" t="s">
        <v>1006</v>
      </c>
      <c r="D156" s="97" t="s">
        <v>1199</v>
      </c>
      <c r="F156" s="91">
        <v>44621</v>
      </c>
      <c r="G156" s="91">
        <v>44651</v>
      </c>
      <c r="H156" t="s">
        <v>338</v>
      </c>
      <c r="I156" t="s">
        <v>1136</v>
      </c>
      <c r="J156">
        <v>4500</v>
      </c>
      <c r="K156" s="2">
        <v>1376.1467889908256</v>
      </c>
      <c r="L156" t="s">
        <v>1120</v>
      </c>
      <c r="N156" s="91">
        <f t="shared" si="5"/>
        <v>44592</v>
      </c>
      <c r="O156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156" s="97" t="s">
        <v>31</v>
      </c>
      <c r="Q156" s="97" t="s">
        <v>1234</v>
      </c>
      <c r="R156" t="s">
        <v>5</v>
      </c>
    </row>
    <row r="157" spans="2:18" x14ac:dyDescent="0.25">
      <c r="B157" t="str">
        <f>Payments_Add[[#This Row],[BU]]</f>
        <v>SND</v>
      </c>
      <c r="C157" t="s">
        <v>1006</v>
      </c>
      <c r="D157" s="97" t="s">
        <v>1199</v>
      </c>
      <c r="F157" s="91">
        <v>44539</v>
      </c>
      <c r="G157" s="91">
        <v>44593</v>
      </c>
      <c r="H157" t="s">
        <v>338</v>
      </c>
      <c r="I157" t="s">
        <v>129</v>
      </c>
      <c r="J157">
        <v>20506.514999999999</v>
      </c>
      <c r="K157" s="2">
        <v>6271.1055045871553</v>
      </c>
      <c r="L157" t="s">
        <v>339</v>
      </c>
      <c r="N157" s="91">
        <f t="shared" si="5"/>
        <v>44592</v>
      </c>
      <c r="O157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57" s="97" t="s">
        <v>31</v>
      </c>
      <c r="Q157" s="97" t="s">
        <v>1234</v>
      </c>
      <c r="R157" t="s">
        <v>5</v>
      </c>
    </row>
    <row r="158" spans="2:18" x14ac:dyDescent="0.25">
      <c r="B158" t="str">
        <f>Payments_Add[[#This Row],[BU]]</f>
        <v>SND</v>
      </c>
      <c r="C158" t="s">
        <v>1006</v>
      </c>
      <c r="D158" s="97" t="s">
        <v>1199</v>
      </c>
      <c r="F158" s="91">
        <v>44551</v>
      </c>
      <c r="G158" s="91">
        <v>44593</v>
      </c>
      <c r="H158" t="s">
        <v>338</v>
      </c>
      <c r="I158" t="s">
        <v>129</v>
      </c>
      <c r="J158">
        <v>20987.3</v>
      </c>
      <c r="K158" s="2">
        <v>6418.1345565749234</v>
      </c>
      <c r="L158" t="s">
        <v>339</v>
      </c>
      <c r="N158" s="91">
        <f t="shared" si="5"/>
        <v>44592</v>
      </c>
      <c r="O158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58" s="97" t="s">
        <v>31</v>
      </c>
      <c r="Q158" s="97" t="s">
        <v>1234</v>
      </c>
      <c r="R158" t="s">
        <v>5</v>
      </c>
    </row>
    <row r="159" spans="2:18" x14ac:dyDescent="0.25">
      <c r="B159" t="str">
        <f>Payments_Add[[#This Row],[BU]]</f>
        <v>SND</v>
      </c>
      <c r="C159" t="s">
        <v>1006</v>
      </c>
      <c r="D159" s="97" t="s">
        <v>1199</v>
      </c>
      <c r="F159" s="91">
        <v>44572</v>
      </c>
      <c r="G159" s="91">
        <v>44593</v>
      </c>
      <c r="H159" t="s">
        <v>338</v>
      </c>
      <c r="I159" t="s">
        <v>129</v>
      </c>
      <c r="J159">
        <v>20672.258999999998</v>
      </c>
      <c r="K159" s="2">
        <v>6321.7917431192654</v>
      </c>
      <c r="L159" t="s">
        <v>339</v>
      </c>
      <c r="N159" s="91">
        <f t="shared" si="5"/>
        <v>44592</v>
      </c>
      <c r="O159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59" s="97" t="s">
        <v>31</v>
      </c>
      <c r="Q159" s="97" t="s">
        <v>1234</v>
      </c>
      <c r="R159" t="s">
        <v>5</v>
      </c>
    </row>
    <row r="160" spans="2:18" x14ac:dyDescent="0.25">
      <c r="B160" t="str">
        <f>Payments_Add[[#This Row],[BU]]</f>
        <v>SND</v>
      </c>
      <c r="C160" t="s">
        <v>1006</v>
      </c>
      <c r="D160" s="97" t="s">
        <v>1199</v>
      </c>
      <c r="F160" s="91">
        <v>44593</v>
      </c>
      <c r="G160" s="91">
        <v>44620</v>
      </c>
      <c r="H160" t="s">
        <v>338</v>
      </c>
      <c r="I160" t="s">
        <v>1136</v>
      </c>
      <c r="J160">
        <v>21000</v>
      </c>
      <c r="K160" s="2">
        <v>6422.0183486238529</v>
      </c>
      <c r="L160" t="s">
        <v>339</v>
      </c>
      <c r="N160" s="91">
        <f t="shared" si="5"/>
        <v>44592</v>
      </c>
      <c r="O160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160" s="97" t="s">
        <v>31</v>
      </c>
      <c r="Q160" s="97" t="s">
        <v>1234</v>
      </c>
      <c r="R160" t="s">
        <v>5</v>
      </c>
    </row>
    <row r="161" spans="2:21" x14ac:dyDescent="0.25">
      <c r="B161" t="str">
        <f>Payments_Add[[#This Row],[BU]]</f>
        <v>SND</v>
      </c>
      <c r="C161" t="s">
        <v>1006</v>
      </c>
      <c r="D161" s="97" t="s">
        <v>1199</v>
      </c>
      <c r="F161" s="91">
        <v>44621</v>
      </c>
      <c r="G161" s="91">
        <v>44651</v>
      </c>
      <c r="H161" t="s">
        <v>338</v>
      </c>
      <c r="I161" t="s">
        <v>1136</v>
      </c>
      <c r="J161">
        <v>21000</v>
      </c>
      <c r="K161" s="2">
        <v>6422.0183486238529</v>
      </c>
      <c r="L161" t="s">
        <v>339</v>
      </c>
      <c r="N161" s="91">
        <f t="shared" si="5"/>
        <v>44592</v>
      </c>
      <c r="O161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161" s="97" t="s">
        <v>31</v>
      </c>
      <c r="Q161" s="97" t="s">
        <v>1234</v>
      </c>
      <c r="R161" t="s">
        <v>5</v>
      </c>
    </row>
    <row r="162" spans="2:21" x14ac:dyDescent="0.25">
      <c r="B162" t="str">
        <f>Payments_Add[[#This Row],[BU]]</f>
        <v>NOUR</v>
      </c>
      <c r="C162" t="s">
        <v>1223</v>
      </c>
      <c r="D162" s="97" t="s">
        <v>1224</v>
      </c>
      <c r="F162" s="91">
        <v>44593</v>
      </c>
      <c r="G162" s="91">
        <v>44620</v>
      </c>
      <c r="H162" t="s">
        <v>338</v>
      </c>
      <c r="I162" t="s">
        <v>1136</v>
      </c>
      <c r="J162">
        <v>2000</v>
      </c>
      <c r="K162" s="2">
        <v>611.62079510703359</v>
      </c>
      <c r="L162" t="s">
        <v>1120</v>
      </c>
      <c r="N162" s="91">
        <f t="shared" si="5"/>
        <v>44592</v>
      </c>
      <c r="O162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162" s="97" t="s">
        <v>150</v>
      </c>
      <c r="Q162" s="97" t="s">
        <v>150</v>
      </c>
      <c r="R162" t="s">
        <v>5</v>
      </c>
    </row>
    <row r="163" spans="2:21" x14ac:dyDescent="0.25">
      <c r="B163" t="str">
        <f>Payments_Add[[#This Row],[BU]]</f>
        <v>NOUR</v>
      </c>
      <c r="C163" t="s">
        <v>1223</v>
      </c>
      <c r="D163" s="97" t="s">
        <v>1224</v>
      </c>
      <c r="F163" s="91">
        <v>44621</v>
      </c>
      <c r="G163" s="91">
        <v>44651</v>
      </c>
      <c r="H163" t="s">
        <v>338</v>
      </c>
      <c r="I163" t="s">
        <v>1136</v>
      </c>
      <c r="J163">
        <v>2000</v>
      </c>
      <c r="K163" s="2">
        <v>611.62079510703359</v>
      </c>
      <c r="L163" t="s">
        <v>1120</v>
      </c>
      <c r="N163" s="91">
        <f t="shared" si="5"/>
        <v>44592</v>
      </c>
      <c r="O163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163" s="97" t="s">
        <v>150</v>
      </c>
      <c r="Q163" s="97" t="s">
        <v>150</v>
      </c>
      <c r="R163" t="s">
        <v>5</v>
      </c>
    </row>
    <row r="164" spans="2:21" x14ac:dyDescent="0.25">
      <c r="B164" t="str">
        <f>Payments_Add[[#This Row],[BU]]</f>
        <v>NOUR</v>
      </c>
      <c r="C164" t="s">
        <v>1225</v>
      </c>
      <c r="D164" s="97" t="s">
        <v>1197</v>
      </c>
      <c r="F164" s="91">
        <v>44574</v>
      </c>
      <c r="G164" s="91">
        <v>44602</v>
      </c>
      <c r="H164" t="s">
        <v>338</v>
      </c>
      <c r="I164" t="s">
        <v>1128</v>
      </c>
      <c r="J164">
        <v>804.19500000000005</v>
      </c>
      <c r="K164" s="2">
        <v>245.93119266055047</v>
      </c>
      <c r="L164" t="s">
        <v>1120</v>
      </c>
      <c r="N164" s="91">
        <f t="shared" si="5"/>
        <v>44592</v>
      </c>
      <c r="O164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2</v>
      </c>
      <c r="P164" s="97" t="s">
        <v>27</v>
      </c>
      <c r="Q164" s="97" t="s">
        <v>27</v>
      </c>
      <c r="R164" t="s">
        <v>5</v>
      </c>
    </row>
    <row r="165" spans="2:21" x14ac:dyDescent="0.25">
      <c r="B165" t="str">
        <f>Payments_Add[[#This Row],[BU]]</f>
        <v>NOUR</v>
      </c>
      <c r="C165" t="s">
        <v>1226</v>
      </c>
      <c r="D165" s="97" t="s">
        <v>1227</v>
      </c>
      <c r="E165" t="s">
        <v>1228</v>
      </c>
      <c r="F165" s="91">
        <v>44565</v>
      </c>
      <c r="G165" s="91">
        <v>44565</v>
      </c>
      <c r="H165" t="s">
        <v>338</v>
      </c>
      <c r="I165" t="s">
        <v>129</v>
      </c>
      <c r="J165">
        <v>1722.9469999999999</v>
      </c>
      <c r="K165" s="2">
        <v>526.89510703363908</v>
      </c>
      <c r="L165" t="s">
        <v>1120</v>
      </c>
      <c r="N165" s="91">
        <f t="shared" si="5"/>
        <v>44592</v>
      </c>
      <c r="O165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65" s="97" t="s">
        <v>146</v>
      </c>
      <c r="Q165" s="97" t="s">
        <v>1233</v>
      </c>
      <c r="R165" t="s">
        <v>5</v>
      </c>
    </row>
    <row r="166" spans="2:21" x14ac:dyDescent="0.25">
      <c r="B166" t="str">
        <f>Payments_Add[[#This Row],[BU]]</f>
        <v>NOUR</v>
      </c>
      <c r="C166" t="s">
        <v>1229</v>
      </c>
      <c r="D166" s="97" t="s">
        <v>1230</v>
      </c>
      <c r="F166" s="91">
        <v>44593</v>
      </c>
      <c r="G166" s="91">
        <v>44620</v>
      </c>
      <c r="H166" t="s">
        <v>338</v>
      </c>
      <c r="I166" t="s">
        <v>1136</v>
      </c>
      <c r="J166">
        <v>5200</v>
      </c>
      <c r="K166" s="2">
        <v>1590.2140672782875</v>
      </c>
      <c r="L166" t="s">
        <v>1120</v>
      </c>
      <c r="N166" s="91">
        <f t="shared" si="5"/>
        <v>44592</v>
      </c>
      <c r="O166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166" s="97" t="s">
        <v>146</v>
      </c>
      <c r="Q166" s="97" t="s">
        <v>1233</v>
      </c>
      <c r="R166" t="s">
        <v>5</v>
      </c>
    </row>
    <row r="167" spans="2:21" x14ac:dyDescent="0.25">
      <c r="B167" t="str">
        <f>Payments_Add[[#This Row],[BU]]</f>
        <v>NOUR</v>
      </c>
      <c r="C167" t="s">
        <v>1229</v>
      </c>
      <c r="D167" s="97" t="s">
        <v>1230</v>
      </c>
      <c r="F167" s="91">
        <v>44621</v>
      </c>
      <c r="G167" s="91">
        <v>44651</v>
      </c>
      <c r="H167" t="s">
        <v>338</v>
      </c>
      <c r="I167" t="s">
        <v>1136</v>
      </c>
      <c r="J167">
        <v>5200</v>
      </c>
      <c r="K167" s="2">
        <v>1590.2140672782875</v>
      </c>
      <c r="L167" t="s">
        <v>1120</v>
      </c>
      <c r="N167" s="91">
        <f t="shared" si="5"/>
        <v>44592</v>
      </c>
      <c r="O167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167" s="97" t="s">
        <v>146</v>
      </c>
      <c r="Q167" s="97" t="s">
        <v>1233</v>
      </c>
      <c r="R167" t="s">
        <v>5</v>
      </c>
    </row>
    <row r="168" spans="2:21" x14ac:dyDescent="0.25">
      <c r="B168" t="str">
        <f>Payments_Add[[#This Row],[BU]]</f>
        <v>NOUR</v>
      </c>
      <c r="C168" t="s">
        <v>1210</v>
      </c>
      <c r="D168" s="97" t="s">
        <v>1231</v>
      </c>
      <c r="F168" s="91">
        <v>44635</v>
      </c>
      <c r="G168" s="91">
        <v>44635</v>
      </c>
      <c r="H168" t="s">
        <v>338</v>
      </c>
      <c r="I168" t="s">
        <v>129</v>
      </c>
      <c r="J168">
        <v>80000</v>
      </c>
      <c r="K168" s="2">
        <v>24464.831804281344</v>
      </c>
      <c r="L168" t="s">
        <v>1120</v>
      </c>
      <c r="N168" s="91">
        <f t="shared" si="5"/>
        <v>44592</v>
      </c>
      <c r="O168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7</v>
      </c>
      <c r="P168" s="97" t="s">
        <v>324</v>
      </c>
      <c r="Q168" s="97" t="s">
        <v>192</v>
      </c>
      <c r="R168" t="s">
        <v>12</v>
      </c>
    </row>
    <row r="169" spans="2:21" x14ac:dyDescent="0.25">
      <c r="B169" t="str">
        <f>Payments_Add[[#This Row],[BU]]</f>
        <v>NOUR</v>
      </c>
      <c r="C169" t="s">
        <v>1210</v>
      </c>
      <c r="D169" s="97" t="s">
        <v>1231</v>
      </c>
      <c r="F169" s="91">
        <v>44635</v>
      </c>
      <c r="G169" s="91">
        <v>44635</v>
      </c>
      <c r="H169" t="s">
        <v>338</v>
      </c>
      <c r="I169" t="s">
        <v>129</v>
      </c>
      <c r="J169">
        <v>90000</v>
      </c>
      <c r="K169" s="2">
        <v>27522.935779816515</v>
      </c>
      <c r="L169" t="s">
        <v>1120</v>
      </c>
      <c r="N169" s="91">
        <f t="shared" si="5"/>
        <v>44592</v>
      </c>
      <c r="O169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7</v>
      </c>
      <c r="P169" s="97" t="s">
        <v>324</v>
      </c>
      <c r="Q169" s="97" t="s">
        <v>192</v>
      </c>
      <c r="R169" t="s">
        <v>12</v>
      </c>
    </row>
    <row r="170" spans="2:21" s="90" customFormat="1" x14ac:dyDescent="0.25">
      <c r="B170" s="97" t="str">
        <f>Payments_Add[[#This Row],[BU]]</f>
        <v>NOUR</v>
      </c>
      <c r="C170" s="90" t="s">
        <v>1192</v>
      </c>
      <c r="D170" s="97" t="s">
        <v>28</v>
      </c>
      <c r="E170" s="90" t="s">
        <v>138</v>
      </c>
      <c r="F170" s="91">
        <v>44593</v>
      </c>
      <c r="G170" s="91">
        <v>44593</v>
      </c>
      <c r="H170" s="90" t="s">
        <v>338</v>
      </c>
      <c r="I170" s="90" t="s">
        <v>129</v>
      </c>
      <c r="J170" s="158">
        <f>39250.22+148281.377</f>
        <v>187531.59700000001</v>
      </c>
      <c r="K170" s="2">
        <f>+Payments_Add[[#This Row],[Сума във Валута]]/3.27</f>
        <v>57349.112232415908</v>
      </c>
      <c r="L170" s="90" t="s">
        <v>1120</v>
      </c>
      <c r="N170" s="91">
        <f t="shared" ref="N170:N171" si="6">$N$1</f>
        <v>44592</v>
      </c>
      <c r="O170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70" s="97" t="s">
        <v>28</v>
      </c>
      <c r="Q170" s="97" t="s">
        <v>1249</v>
      </c>
      <c r="R170" s="90" t="s">
        <v>5</v>
      </c>
    </row>
    <row r="171" spans="2:21" x14ac:dyDescent="0.25">
      <c r="B171" s="97" t="str">
        <f>Payments_Add[[#This Row],[BU]]</f>
        <v>SND</v>
      </c>
      <c r="C171" s="90" t="s">
        <v>1193</v>
      </c>
      <c r="D171" s="97" t="s">
        <v>28</v>
      </c>
      <c r="E171" s="90" t="s">
        <v>138</v>
      </c>
      <c r="F171" s="91">
        <v>44593</v>
      </c>
      <c r="G171" s="91">
        <v>44593</v>
      </c>
      <c r="H171" s="90" t="s">
        <v>338</v>
      </c>
      <c r="I171" s="90" t="s">
        <v>129</v>
      </c>
      <c r="J171" s="158">
        <v>42260.445</v>
      </c>
      <c r="K171" s="2">
        <f>+Payments_Add[[#This Row],[Сума във Валута]]/3.27</f>
        <v>12923.683486238531</v>
      </c>
      <c r="L171" s="90" t="s">
        <v>339</v>
      </c>
      <c r="M171" s="90"/>
      <c r="N171" s="91">
        <f t="shared" si="6"/>
        <v>44592</v>
      </c>
      <c r="O171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71" s="97" t="s">
        <v>28</v>
      </c>
      <c r="Q171" s="97" t="s">
        <v>1249</v>
      </c>
      <c r="R171" s="90" t="s">
        <v>5</v>
      </c>
      <c r="S171" s="90"/>
      <c r="T171" s="90"/>
      <c r="U171" s="90"/>
    </row>
    <row r="172" spans="2:21" x14ac:dyDescent="0.25">
      <c r="B172" s="97" t="str">
        <f>Payments_Add[[#This Row],[BU]]</f>
        <v>NBI</v>
      </c>
      <c r="C172" t="s">
        <v>1190</v>
      </c>
      <c r="D172" s="97" t="s">
        <v>28</v>
      </c>
      <c r="E172" t="s">
        <v>138</v>
      </c>
      <c r="F172" s="91">
        <v>44593</v>
      </c>
      <c r="G172" s="91">
        <v>44593</v>
      </c>
      <c r="H172" t="s">
        <v>338</v>
      </c>
      <c r="I172" t="s">
        <v>129</v>
      </c>
      <c r="J172" s="158">
        <v>5064.0919999999996</v>
      </c>
      <c r="K172" s="157">
        <f>+Payments_Add[[#This Row],[Сума във Валута]]/3.27</f>
        <v>1548.6519877675839</v>
      </c>
      <c r="L172" t="s">
        <v>1191</v>
      </c>
      <c r="N172" s="91">
        <f t="shared" ref="N172:N184" si="7">$N$1</f>
        <v>44592</v>
      </c>
      <c r="O172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72" s="97" t="s">
        <v>28</v>
      </c>
      <c r="Q172" s="97" t="s">
        <v>1249</v>
      </c>
      <c r="R172" t="s">
        <v>5</v>
      </c>
      <c r="U172" s="90"/>
    </row>
    <row r="173" spans="2:21" x14ac:dyDescent="0.25">
      <c r="B173" s="97" t="str">
        <f>Payments_Add[[#This Row],[BU]]</f>
        <v>TIP</v>
      </c>
      <c r="C173" t="s">
        <v>1194</v>
      </c>
      <c r="D173" s="97" t="s">
        <v>28</v>
      </c>
      <c r="E173" t="s">
        <v>138</v>
      </c>
      <c r="F173" s="91">
        <v>44593</v>
      </c>
      <c r="G173" s="91">
        <v>44593</v>
      </c>
      <c r="H173" t="s">
        <v>338</v>
      </c>
      <c r="I173" t="s">
        <v>129</v>
      </c>
      <c r="J173" s="158">
        <v>2943.7179999999998</v>
      </c>
      <c r="K173" s="157">
        <f>+Payments_Add[[#This Row],[Сума във Валута]]/3.27</f>
        <v>900.21957186544341</v>
      </c>
      <c r="L173" t="s">
        <v>1168</v>
      </c>
      <c r="N173" s="91">
        <f t="shared" si="7"/>
        <v>44592</v>
      </c>
      <c r="O173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73" s="97" t="s">
        <v>28</v>
      </c>
      <c r="Q173" s="97" t="s">
        <v>1249</v>
      </c>
      <c r="R173" t="s">
        <v>5</v>
      </c>
      <c r="U173" s="90"/>
    </row>
    <row r="174" spans="2:21" x14ac:dyDescent="0.25">
      <c r="B174" s="97" t="str">
        <f>Payments_Add[[#This Row],[BU]]</f>
        <v>NOUR</v>
      </c>
      <c r="C174" t="s">
        <v>1168</v>
      </c>
      <c r="D174" s="90" t="s">
        <v>162</v>
      </c>
      <c r="E174" s="90" t="s">
        <v>192</v>
      </c>
      <c r="F174" s="91">
        <v>44596</v>
      </c>
      <c r="G174" s="91">
        <v>44596</v>
      </c>
      <c r="H174" t="s">
        <v>338</v>
      </c>
      <c r="I174" t="s">
        <v>129</v>
      </c>
      <c r="J174">
        <f>62400*0.8</f>
        <v>49920</v>
      </c>
      <c r="K174" s="157">
        <f>Payments_Add[[#This Row],[Сума във Валута]]/3.27</f>
        <v>15266.055045871559</v>
      </c>
      <c r="L174" t="s">
        <v>1120</v>
      </c>
      <c r="N174" s="91">
        <f t="shared" si="7"/>
        <v>44592</v>
      </c>
      <c r="O174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74" s="97" t="s">
        <v>324</v>
      </c>
      <c r="Q174" s="97" t="s">
        <v>192</v>
      </c>
      <c r="R174" s="90" t="s">
        <v>12</v>
      </c>
      <c r="U174" s="90"/>
    </row>
    <row r="175" spans="2:21" x14ac:dyDescent="0.25">
      <c r="B175" s="97" t="str">
        <f>Payments_Add[[#This Row],[BU]]</f>
        <v>NOUR</v>
      </c>
      <c r="C175" t="s">
        <v>1191</v>
      </c>
      <c r="D175" s="97" t="s">
        <v>1251</v>
      </c>
      <c r="F175" s="91">
        <v>44596</v>
      </c>
      <c r="G175" s="91">
        <v>44596</v>
      </c>
      <c r="H175" t="s">
        <v>338</v>
      </c>
      <c r="I175" t="s">
        <v>129</v>
      </c>
      <c r="J175">
        <f>20000*0.99</f>
        <v>19800</v>
      </c>
      <c r="K175" s="157">
        <f>Payments_Add[[#This Row],[Сума във Валута]]/3.27</f>
        <v>6055.0458715596333</v>
      </c>
      <c r="L175" t="s">
        <v>1120</v>
      </c>
      <c r="N175" s="91">
        <f t="shared" si="7"/>
        <v>44592</v>
      </c>
      <c r="O175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75" s="97" t="s">
        <v>26</v>
      </c>
      <c r="Q175" s="97" t="s">
        <v>1131</v>
      </c>
      <c r="R175" t="s">
        <v>5</v>
      </c>
      <c r="U175" s="90"/>
    </row>
    <row r="176" spans="2:21" s="165" customFormat="1" x14ac:dyDescent="0.25">
      <c r="B176" s="165" t="str">
        <f>Payments_Add[[#This Row],[BU]]</f>
        <v>NOUR</v>
      </c>
      <c r="C176" s="165" t="s">
        <v>1129</v>
      </c>
      <c r="D176" s="165" t="s">
        <v>1130</v>
      </c>
      <c r="E176" s="165" t="s">
        <v>1131</v>
      </c>
      <c r="F176" s="166">
        <v>44477</v>
      </c>
      <c r="G176" s="166">
        <v>44594</v>
      </c>
      <c r="H176" s="165" t="s">
        <v>38</v>
      </c>
      <c r="I176" s="165" t="s">
        <v>129</v>
      </c>
      <c r="J176" s="165">
        <f>+Payments_Add[[#This Row],[В евро остатък за плащане]]*RESOURCE!F2</f>
        <v>59406.148584000002</v>
      </c>
      <c r="K176" s="2">
        <v>18359.2</v>
      </c>
      <c r="L176" s="165" t="s">
        <v>1120</v>
      </c>
      <c r="N176" s="166">
        <f t="shared" si="7"/>
        <v>44592</v>
      </c>
      <c r="O176" s="169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76" s="169" t="s">
        <v>26</v>
      </c>
      <c r="Q176" s="169" t="s">
        <v>1131</v>
      </c>
      <c r="R176" s="165" t="s">
        <v>5</v>
      </c>
    </row>
    <row r="177" spans="2:21" s="165" customFormat="1" x14ac:dyDescent="0.25">
      <c r="B177" s="165" t="str">
        <f>Payments_Add[[#This Row],[BU]]</f>
        <v>NOUR</v>
      </c>
      <c r="C177" s="165" t="s">
        <v>1129</v>
      </c>
      <c r="D177" s="165" t="s">
        <v>1130</v>
      </c>
      <c r="E177" s="165" t="s">
        <v>1131</v>
      </c>
      <c r="F177" s="166">
        <v>44484</v>
      </c>
      <c r="G177" s="166">
        <v>44594</v>
      </c>
      <c r="H177" s="165" t="s">
        <v>38</v>
      </c>
      <c r="I177" s="165" t="s">
        <v>129</v>
      </c>
      <c r="J177" s="165">
        <f>+Payments_Add[[#This Row],[В евро остатък за плащане]]*RESOURCE!F2</f>
        <v>182929.07971799999</v>
      </c>
      <c r="K177" s="2">
        <v>56533.4</v>
      </c>
      <c r="L177" s="165" t="s">
        <v>1120</v>
      </c>
      <c r="N177" s="166">
        <f t="shared" si="7"/>
        <v>44592</v>
      </c>
      <c r="O177" s="169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77" s="169" t="s">
        <v>26</v>
      </c>
      <c r="Q177" s="169" t="s">
        <v>1131</v>
      </c>
      <c r="R177" s="165" t="s">
        <v>5</v>
      </c>
    </row>
    <row r="178" spans="2:21" x14ac:dyDescent="0.25">
      <c r="B178" s="97">
        <f>Payments_Add[[#This Row],[BU]]</f>
        <v>0</v>
      </c>
      <c r="D178" s="97"/>
      <c r="F178" s="91"/>
      <c r="G178" s="91"/>
      <c r="K178" s="157"/>
      <c r="N178" s="91">
        <f t="shared" si="7"/>
        <v>44592</v>
      </c>
      <c r="O178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78" s="97"/>
      <c r="Q178" s="97"/>
      <c r="U178" s="90"/>
    </row>
    <row r="179" spans="2:21" x14ac:dyDescent="0.25">
      <c r="B179" s="97">
        <f>Payments_Add[[#This Row],[BU]]</f>
        <v>0</v>
      </c>
      <c r="D179" s="97"/>
      <c r="F179" s="91"/>
      <c r="G179" s="91"/>
      <c r="K179" s="157"/>
      <c r="N179" s="91">
        <f t="shared" si="7"/>
        <v>44592</v>
      </c>
      <c r="O179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79" s="97"/>
      <c r="Q179" s="97"/>
      <c r="U179" s="90"/>
    </row>
    <row r="180" spans="2:21" x14ac:dyDescent="0.25">
      <c r="B180" s="97">
        <f>Payments_Add[[#This Row],[BU]]</f>
        <v>0</v>
      </c>
      <c r="D180" s="97"/>
      <c r="F180" s="91"/>
      <c r="G180" s="91"/>
      <c r="K180" s="157"/>
      <c r="N180" s="91">
        <f t="shared" si="7"/>
        <v>44592</v>
      </c>
      <c r="O180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80" s="97"/>
      <c r="Q180" s="97"/>
      <c r="U180" s="90"/>
    </row>
    <row r="181" spans="2:21" x14ac:dyDescent="0.25">
      <c r="B181" s="97">
        <f>Payments_Add[[#This Row],[BU]]</f>
        <v>0</v>
      </c>
      <c r="D181" s="97"/>
      <c r="F181" s="91"/>
      <c r="G181" s="91"/>
      <c r="K181" s="157"/>
      <c r="N181" s="91">
        <f t="shared" si="7"/>
        <v>44592</v>
      </c>
      <c r="O181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81" s="97"/>
      <c r="Q181" s="97"/>
      <c r="U181" s="90"/>
    </row>
    <row r="182" spans="2:21" x14ac:dyDescent="0.25">
      <c r="B182" s="97">
        <f>Payments_Add[[#This Row],[BU]]</f>
        <v>0</v>
      </c>
      <c r="D182" s="97"/>
      <c r="F182" s="91"/>
      <c r="G182" s="91"/>
      <c r="K182" s="157"/>
      <c r="N182" s="91">
        <f t="shared" si="7"/>
        <v>44592</v>
      </c>
      <c r="O182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82" s="97"/>
      <c r="Q182" s="97"/>
      <c r="U182" s="90"/>
    </row>
    <row r="183" spans="2:21" x14ac:dyDescent="0.25">
      <c r="B183" s="97">
        <f>Payments_Add[[#This Row],[BU]]</f>
        <v>0</v>
      </c>
      <c r="D183" s="97"/>
      <c r="F183" s="91"/>
      <c r="G183" s="91"/>
      <c r="K183" s="157"/>
      <c r="N183" s="91">
        <f t="shared" si="7"/>
        <v>44592</v>
      </c>
      <c r="O183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83" s="97"/>
      <c r="Q183" s="97"/>
      <c r="U183" s="90"/>
    </row>
    <row r="184" spans="2:21" x14ac:dyDescent="0.25">
      <c r="B184" s="97">
        <f>Payments_Add[[#This Row],[BU]]</f>
        <v>0</v>
      </c>
      <c r="D184" s="97"/>
      <c r="F184" s="91"/>
      <c r="G184" s="91"/>
      <c r="K184" s="157"/>
      <c r="N184" s="91">
        <f t="shared" si="7"/>
        <v>44592</v>
      </c>
      <c r="O184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84" s="97"/>
      <c r="Q184" s="97"/>
      <c r="U184" s="90"/>
    </row>
  </sheetData>
  <phoneticPr fontId="9" type="noConversion"/>
  <dataValidations count="3">
    <dataValidation type="list" allowBlank="1" showInputMessage="1" showErrorMessage="1" sqref="E174" xr:uid="{F37A8411-62F1-44D8-AB11-0708A9A05103}">
      <formula1>$K$2:$K$39</formula1>
    </dataValidation>
    <dataValidation type="list" allowBlank="1" showInputMessage="1" showErrorMessage="1" sqref="D174" xr:uid="{45B58C06-6A21-4DFD-A158-5822A405F874}">
      <formula1>$I$2:$I$11</formula1>
    </dataValidation>
    <dataValidation type="list" allowBlank="1" showInputMessage="1" showErrorMessage="1" sqref="R174" xr:uid="{FE02A0D0-1EB7-4B7D-AB23-A66C6C5EAEDC}">
      <formula1>$G$2:$G$4</formula1>
    </dataValidation>
  </dataValidations>
  <pageMargins left="0.7" right="0.7" top="0.75" bottom="0.75" header="0.3" footer="0.3"/>
  <pageSetup paperSize="9" orientation="portrait" horizontalDpi="180" verticalDpi="180" r:id="rId1"/>
  <ignoredErrors>
    <ignoredError sqref="D174:E174 P174:R174 P176:Q177" listDataValidation="1"/>
  </ignoredError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5934C564-342B-4669-AF31-1F12836541F1}">
          <x14:formula1>
            <xm:f>Payments_mapping!$I$2:$I$11</xm:f>
          </x14:formula1>
          <xm:sqref>P22:P134 P3:P19 P174 P176:P177</xm:sqref>
        </x14:dataValidation>
        <x14:dataValidation type="list" allowBlank="1" showInputMessage="1" showErrorMessage="1" xr:uid="{0583E932-9AED-4DCE-882B-196B718B890F}">
          <x14:formula1>
            <xm:f>Payments_mapping!$G$2:$G$4</xm:f>
          </x14:formula1>
          <xm:sqref>R3:R10 R176:R177</xm:sqref>
        </x14:dataValidation>
        <x14:dataValidation type="list" allowBlank="1" showInputMessage="1" showErrorMessage="1" xr:uid="{440C7ADD-9151-4E91-B1E2-4E341EFCC2CE}">
          <x14:formula1>
            <xm:f>Payments_mapping!$K$2:$K$39</xm:f>
          </x14:formula1>
          <xm:sqref>Q22:Q134 Q3:Q19 Q174 Q176:Q177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AD90D-1F64-4280-999F-4B4AEB980E79}">
  <sheetPr codeName="Sheet11">
    <tabColor rgb="FF0070C0"/>
  </sheetPr>
  <dimension ref="B1:O87"/>
  <sheetViews>
    <sheetView showGridLines="0" zoomScale="75" zoomScaleNormal="75" workbookViewId="0">
      <selection activeCell="C63" sqref="C63"/>
    </sheetView>
  </sheetViews>
  <sheetFormatPr baseColWidth="10" defaultColWidth="9.140625" defaultRowHeight="15" x14ac:dyDescent="0.25"/>
  <cols>
    <col min="1" max="1" width="2.7109375" customWidth="1"/>
    <col min="2" max="2" width="47.42578125" bestFit="1" customWidth="1"/>
    <col min="3" max="3" width="27.42578125" bestFit="1" customWidth="1"/>
    <col min="4" max="4" width="25.140625" bestFit="1" customWidth="1"/>
    <col min="5" max="5" width="35.7109375" bestFit="1" customWidth="1"/>
    <col min="6" max="6" width="2.7109375" customWidth="1"/>
    <col min="7" max="7" width="35.7109375" bestFit="1" customWidth="1"/>
    <col min="8" max="8" width="2.7109375" customWidth="1"/>
    <col min="9" max="9" width="25.42578125" bestFit="1" customWidth="1"/>
    <col min="10" max="10" width="2.7109375" customWidth="1"/>
    <col min="11" max="11" width="24.5703125" bestFit="1" customWidth="1"/>
    <col min="12" max="12" width="2.7109375" customWidth="1"/>
    <col min="13" max="13" width="30.7109375" bestFit="1" customWidth="1"/>
    <col min="14" max="14" width="10.7109375" bestFit="1" customWidth="1"/>
    <col min="15" max="15" width="8.5703125" bestFit="1" customWidth="1"/>
    <col min="16" max="16" width="8.140625" bestFit="1" customWidth="1"/>
  </cols>
  <sheetData>
    <row r="1" spans="2:15" ht="15.75" thickBot="1" x14ac:dyDescent="0.3"/>
    <row r="2" spans="2:15" x14ac:dyDescent="0.25">
      <c r="B2" t="s">
        <v>74</v>
      </c>
      <c r="C2" t="s">
        <v>70</v>
      </c>
      <c r="D2" t="s">
        <v>71</v>
      </c>
      <c r="E2" t="s">
        <v>72</v>
      </c>
      <c r="G2" s="22" t="s">
        <v>5</v>
      </c>
      <c r="I2" s="22" t="s">
        <v>146</v>
      </c>
      <c r="K2" s="22" t="s">
        <v>147</v>
      </c>
      <c r="M2" s="92" t="s">
        <v>74</v>
      </c>
      <c r="N2" s="92" t="s">
        <v>22</v>
      </c>
      <c r="O2" s="92" t="s">
        <v>72</v>
      </c>
    </row>
    <row r="3" spans="2:15" x14ac:dyDescent="0.25">
      <c r="B3" t="s">
        <v>87</v>
      </c>
      <c r="C3" t="s">
        <v>146</v>
      </c>
      <c r="D3" t="s">
        <v>147</v>
      </c>
      <c r="E3" t="s">
        <v>5</v>
      </c>
      <c r="G3" s="23" t="s">
        <v>9</v>
      </c>
      <c r="I3" s="23" t="s">
        <v>148</v>
      </c>
      <c r="K3" s="23" t="s">
        <v>149</v>
      </c>
      <c r="M3" s="90" t="s">
        <v>1248</v>
      </c>
      <c r="N3" s="90" t="s">
        <v>1248</v>
      </c>
      <c r="O3" s="90" t="s">
        <v>1248</v>
      </c>
    </row>
    <row r="4" spans="2:15" ht="15.75" thickBot="1" x14ac:dyDescent="0.3">
      <c r="B4" t="s">
        <v>99</v>
      </c>
      <c r="C4" t="s">
        <v>146</v>
      </c>
      <c r="D4" t="s">
        <v>149</v>
      </c>
      <c r="E4" t="s">
        <v>5</v>
      </c>
      <c r="G4" s="24" t="s">
        <v>12</v>
      </c>
      <c r="I4" s="23" t="s">
        <v>150</v>
      </c>
      <c r="K4" s="23" t="s">
        <v>151</v>
      </c>
      <c r="M4" s="90" t="s">
        <v>1250</v>
      </c>
    </row>
    <row r="5" spans="2:15" x14ac:dyDescent="0.25">
      <c r="B5" t="s">
        <v>109</v>
      </c>
      <c r="C5" t="s">
        <v>146</v>
      </c>
      <c r="D5" t="s">
        <v>151</v>
      </c>
      <c r="E5" t="s">
        <v>5</v>
      </c>
      <c r="I5" s="23" t="s">
        <v>152</v>
      </c>
      <c r="K5" s="23" t="s">
        <v>153</v>
      </c>
    </row>
    <row r="6" spans="2:15" x14ac:dyDescent="0.25">
      <c r="B6" t="s">
        <v>112</v>
      </c>
      <c r="C6" t="s">
        <v>146</v>
      </c>
      <c r="D6" t="s">
        <v>149</v>
      </c>
      <c r="E6" t="s">
        <v>5</v>
      </c>
      <c r="I6" s="23" t="s">
        <v>154</v>
      </c>
      <c r="K6" s="23" t="s">
        <v>155</v>
      </c>
    </row>
    <row r="7" spans="2:15" x14ac:dyDescent="0.25">
      <c r="B7" t="s">
        <v>101</v>
      </c>
      <c r="C7" t="s">
        <v>146</v>
      </c>
      <c r="D7" t="s">
        <v>151</v>
      </c>
      <c r="E7" t="s">
        <v>5</v>
      </c>
      <c r="I7" s="23" t="s">
        <v>156</v>
      </c>
      <c r="K7" s="23" t="s">
        <v>157</v>
      </c>
    </row>
    <row r="8" spans="2:15" x14ac:dyDescent="0.25">
      <c r="B8" t="s">
        <v>98</v>
      </c>
      <c r="C8" t="s">
        <v>146</v>
      </c>
      <c r="D8" t="s">
        <v>149</v>
      </c>
      <c r="E8" t="s">
        <v>5</v>
      </c>
      <c r="I8" s="23" t="s">
        <v>158</v>
      </c>
      <c r="K8" s="23" t="s">
        <v>159</v>
      </c>
    </row>
    <row r="9" spans="2:15" x14ac:dyDescent="0.25">
      <c r="B9" t="s">
        <v>107</v>
      </c>
      <c r="C9" t="s">
        <v>146</v>
      </c>
      <c r="D9" t="s">
        <v>151</v>
      </c>
      <c r="E9" t="s">
        <v>5</v>
      </c>
      <c r="I9" s="23" t="s">
        <v>160</v>
      </c>
      <c r="K9" s="23" t="s">
        <v>161</v>
      </c>
    </row>
    <row r="10" spans="2:15" hidden="1" x14ac:dyDescent="0.25">
      <c r="B10" t="s">
        <v>102</v>
      </c>
      <c r="C10" t="s">
        <v>148</v>
      </c>
      <c r="D10" t="s">
        <v>153</v>
      </c>
      <c r="E10" t="s">
        <v>5</v>
      </c>
      <c r="I10" s="23" t="s">
        <v>162</v>
      </c>
      <c r="K10" s="23" t="s">
        <v>163</v>
      </c>
    </row>
    <row r="11" spans="2:15" ht="15.75" hidden="1" thickBot="1" x14ac:dyDescent="0.3">
      <c r="B11" t="s">
        <v>104</v>
      </c>
      <c r="C11" t="s">
        <v>148</v>
      </c>
      <c r="D11" t="s">
        <v>155</v>
      </c>
      <c r="E11" t="s">
        <v>5</v>
      </c>
      <c r="I11" s="24" t="s">
        <v>164</v>
      </c>
      <c r="K11" s="23" t="s">
        <v>165</v>
      </c>
    </row>
    <row r="12" spans="2:15" hidden="1" x14ac:dyDescent="0.25">
      <c r="B12" t="s">
        <v>83</v>
      </c>
      <c r="C12" t="s">
        <v>150</v>
      </c>
      <c r="D12" t="s">
        <v>157</v>
      </c>
      <c r="E12" t="s">
        <v>5</v>
      </c>
      <c r="K12" s="23" t="s">
        <v>166</v>
      </c>
    </row>
    <row r="13" spans="2:15" hidden="1" x14ac:dyDescent="0.25">
      <c r="B13" t="s">
        <v>110</v>
      </c>
      <c r="C13" t="s">
        <v>150</v>
      </c>
      <c r="D13" t="s">
        <v>159</v>
      </c>
      <c r="E13" t="s">
        <v>5</v>
      </c>
      <c r="K13" s="23" t="s">
        <v>167</v>
      </c>
    </row>
    <row r="14" spans="2:15" hidden="1" x14ac:dyDescent="0.25">
      <c r="B14" t="s">
        <v>168</v>
      </c>
      <c r="C14" t="s">
        <v>150</v>
      </c>
      <c r="D14" t="s">
        <v>161</v>
      </c>
      <c r="E14" t="s">
        <v>5</v>
      </c>
      <c r="K14" s="23" t="s">
        <v>169</v>
      </c>
    </row>
    <row r="15" spans="2:15" hidden="1" x14ac:dyDescent="0.25">
      <c r="B15" t="s">
        <v>170</v>
      </c>
      <c r="C15" t="s">
        <v>150</v>
      </c>
      <c r="D15" t="s">
        <v>163</v>
      </c>
      <c r="E15" t="s">
        <v>5</v>
      </c>
      <c r="K15" s="23" t="s">
        <v>171</v>
      </c>
    </row>
    <row r="16" spans="2:15" hidden="1" x14ac:dyDescent="0.25">
      <c r="B16" t="s">
        <v>105</v>
      </c>
      <c r="C16" t="s">
        <v>152</v>
      </c>
      <c r="D16" t="s">
        <v>165</v>
      </c>
      <c r="E16" t="s">
        <v>9</v>
      </c>
      <c r="K16" s="23" t="s">
        <v>172</v>
      </c>
    </row>
    <row r="17" spans="2:11" hidden="1" x14ac:dyDescent="0.25">
      <c r="B17" t="s">
        <v>86</v>
      </c>
      <c r="C17" t="s">
        <v>154</v>
      </c>
      <c r="D17" t="s">
        <v>166</v>
      </c>
      <c r="E17" t="s">
        <v>5</v>
      </c>
      <c r="K17" s="23" t="s">
        <v>173</v>
      </c>
    </row>
    <row r="18" spans="2:11" hidden="1" x14ac:dyDescent="0.25">
      <c r="B18" t="s">
        <v>91</v>
      </c>
      <c r="C18" t="s">
        <v>154</v>
      </c>
      <c r="D18" t="s">
        <v>167</v>
      </c>
      <c r="E18" t="s">
        <v>5</v>
      </c>
      <c r="K18" s="23" t="s">
        <v>174</v>
      </c>
    </row>
    <row r="19" spans="2:11" hidden="1" x14ac:dyDescent="0.25">
      <c r="B19" t="s">
        <v>89</v>
      </c>
      <c r="C19" t="s">
        <v>154</v>
      </c>
      <c r="D19" t="s">
        <v>169</v>
      </c>
      <c r="E19" t="s">
        <v>5</v>
      </c>
      <c r="K19" s="23" t="s">
        <v>175</v>
      </c>
    </row>
    <row r="20" spans="2:11" hidden="1" x14ac:dyDescent="0.25">
      <c r="B20" t="s">
        <v>94</v>
      </c>
      <c r="C20" t="s">
        <v>156</v>
      </c>
      <c r="D20" t="s">
        <v>171</v>
      </c>
      <c r="E20" t="s">
        <v>5</v>
      </c>
      <c r="K20" s="23" t="s">
        <v>176</v>
      </c>
    </row>
    <row r="21" spans="2:11" hidden="1" x14ac:dyDescent="0.25">
      <c r="B21" t="s">
        <v>95</v>
      </c>
      <c r="C21" t="s">
        <v>156</v>
      </c>
      <c r="D21" t="s">
        <v>172</v>
      </c>
      <c r="E21" t="s">
        <v>5</v>
      </c>
      <c r="K21" s="23" t="s">
        <v>177</v>
      </c>
    </row>
    <row r="22" spans="2:11" hidden="1" x14ac:dyDescent="0.25">
      <c r="B22" t="s">
        <v>178</v>
      </c>
      <c r="C22" t="s">
        <v>158</v>
      </c>
      <c r="D22" t="s">
        <v>173</v>
      </c>
      <c r="E22" t="s">
        <v>5</v>
      </c>
      <c r="K22" s="23" t="s">
        <v>179</v>
      </c>
    </row>
    <row r="23" spans="2:11" hidden="1" x14ac:dyDescent="0.25">
      <c r="B23" t="s">
        <v>180</v>
      </c>
      <c r="C23" t="s">
        <v>158</v>
      </c>
      <c r="D23" t="s">
        <v>174</v>
      </c>
      <c r="E23" t="s">
        <v>5</v>
      </c>
      <c r="K23" s="23" t="s">
        <v>181</v>
      </c>
    </row>
    <row r="24" spans="2:11" hidden="1" x14ac:dyDescent="0.25">
      <c r="B24" t="s">
        <v>182</v>
      </c>
      <c r="C24" t="s">
        <v>158</v>
      </c>
      <c r="D24" t="s">
        <v>175</v>
      </c>
      <c r="E24" t="s">
        <v>5</v>
      </c>
      <c r="K24" s="23" t="s">
        <v>183</v>
      </c>
    </row>
    <row r="25" spans="2:11" hidden="1" x14ac:dyDescent="0.25">
      <c r="B25" t="s">
        <v>108</v>
      </c>
      <c r="C25" t="s">
        <v>158</v>
      </c>
      <c r="D25" t="s">
        <v>175</v>
      </c>
      <c r="E25" t="s">
        <v>5</v>
      </c>
      <c r="K25" s="23" t="s">
        <v>184</v>
      </c>
    </row>
    <row r="26" spans="2:11" hidden="1" x14ac:dyDescent="0.25">
      <c r="B26" t="s">
        <v>97</v>
      </c>
      <c r="C26" t="s">
        <v>158</v>
      </c>
      <c r="D26" t="s">
        <v>176</v>
      </c>
      <c r="E26" t="s">
        <v>5</v>
      </c>
      <c r="K26" s="23" t="s">
        <v>185</v>
      </c>
    </row>
    <row r="27" spans="2:11" hidden="1" x14ac:dyDescent="0.25">
      <c r="B27" t="s">
        <v>186</v>
      </c>
      <c r="C27" t="s">
        <v>158</v>
      </c>
      <c r="D27" t="s">
        <v>177</v>
      </c>
      <c r="E27" t="s">
        <v>5</v>
      </c>
      <c r="K27" s="23" t="s">
        <v>187</v>
      </c>
    </row>
    <row r="28" spans="2:11" hidden="1" x14ac:dyDescent="0.25">
      <c r="B28" t="s">
        <v>188</v>
      </c>
      <c r="C28" t="s">
        <v>158</v>
      </c>
      <c r="D28" t="s">
        <v>179</v>
      </c>
      <c r="E28" t="s">
        <v>5</v>
      </c>
      <c r="K28" s="23" t="s">
        <v>189</v>
      </c>
    </row>
    <row r="29" spans="2:11" hidden="1" x14ac:dyDescent="0.25">
      <c r="B29" t="s">
        <v>190</v>
      </c>
      <c r="C29" t="s">
        <v>152</v>
      </c>
      <c r="D29" t="s">
        <v>181</v>
      </c>
      <c r="E29" t="s">
        <v>9</v>
      </c>
      <c r="K29" s="23" t="s">
        <v>191</v>
      </c>
    </row>
    <row r="30" spans="2:11" hidden="1" x14ac:dyDescent="0.25">
      <c r="B30" t="s">
        <v>100</v>
      </c>
      <c r="C30" t="s">
        <v>152</v>
      </c>
      <c r="D30" t="s">
        <v>183</v>
      </c>
      <c r="E30" t="s">
        <v>9</v>
      </c>
      <c r="K30" s="23" t="s">
        <v>192</v>
      </c>
    </row>
    <row r="31" spans="2:11" hidden="1" x14ac:dyDescent="0.25">
      <c r="B31" t="s">
        <v>103</v>
      </c>
      <c r="C31" t="s">
        <v>152</v>
      </c>
      <c r="D31" t="s">
        <v>184</v>
      </c>
      <c r="E31" t="s">
        <v>9</v>
      </c>
      <c r="K31" s="23" t="s">
        <v>193</v>
      </c>
    </row>
    <row r="32" spans="2:11" hidden="1" x14ac:dyDescent="0.25">
      <c r="B32" t="s">
        <v>88</v>
      </c>
      <c r="C32" t="s">
        <v>152</v>
      </c>
      <c r="D32" t="s">
        <v>185</v>
      </c>
      <c r="E32" t="s">
        <v>9</v>
      </c>
      <c r="K32" s="23" t="s">
        <v>194</v>
      </c>
    </row>
    <row r="33" spans="2:11" hidden="1" x14ac:dyDescent="0.25">
      <c r="B33" t="s">
        <v>82</v>
      </c>
      <c r="C33" t="s">
        <v>160</v>
      </c>
      <c r="D33" t="s">
        <v>187</v>
      </c>
      <c r="E33" t="s">
        <v>5</v>
      </c>
      <c r="K33" s="23" t="s">
        <v>195</v>
      </c>
    </row>
    <row r="34" spans="2:11" hidden="1" x14ac:dyDescent="0.25">
      <c r="B34" t="s">
        <v>84</v>
      </c>
      <c r="C34" t="s">
        <v>160</v>
      </c>
      <c r="D34" t="s">
        <v>189</v>
      </c>
      <c r="E34" t="s">
        <v>5</v>
      </c>
      <c r="K34" s="23" t="s">
        <v>196</v>
      </c>
    </row>
    <row r="35" spans="2:11" hidden="1" x14ac:dyDescent="0.25">
      <c r="B35" t="s">
        <v>81</v>
      </c>
      <c r="C35" t="s">
        <v>160</v>
      </c>
      <c r="D35" t="s">
        <v>169</v>
      </c>
      <c r="E35" t="s">
        <v>5</v>
      </c>
      <c r="K35" s="23" t="s">
        <v>197</v>
      </c>
    </row>
    <row r="36" spans="2:11" hidden="1" x14ac:dyDescent="0.25">
      <c r="B36" t="s">
        <v>198</v>
      </c>
      <c r="C36" t="s">
        <v>162</v>
      </c>
      <c r="D36" t="s">
        <v>191</v>
      </c>
      <c r="E36" t="s">
        <v>12</v>
      </c>
      <c r="K36" s="23" t="s">
        <v>199</v>
      </c>
    </row>
    <row r="37" spans="2:11" hidden="1" x14ac:dyDescent="0.25">
      <c r="B37" t="s">
        <v>111</v>
      </c>
      <c r="C37" t="s">
        <v>162</v>
      </c>
      <c r="D37" t="s">
        <v>192</v>
      </c>
      <c r="E37" t="s">
        <v>12</v>
      </c>
      <c r="K37" s="23" t="s">
        <v>200</v>
      </c>
    </row>
    <row r="38" spans="2:11" hidden="1" x14ac:dyDescent="0.25">
      <c r="B38" t="s">
        <v>90</v>
      </c>
      <c r="C38" t="s">
        <v>164</v>
      </c>
      <c r="D38" t="s">
        <v>193</v>
      </c>
      <c r="E38" t="s">
        <v>12</v>
      </c>
      <c r="K38" s="23" t="s">
        <v>201</v>
      </c>
    </row>
    <row r="39" spans="2:11" ht="15.75" thickBot="1" x14ac:dyDescent="0.3">
      <c r="B39" t="s">
        <v>79</v>
      </c>
      <c r="C39" t="s">
        <v>146</v>
      </c>
      <c r="D39" t="s">
        <v>149</v>
      </c>
      <c r="E39" t="s">
        <v>5</v>
      </c>
      <c r="K39" s="24" t="s">
        <v>202</v>
      </c>
    </row>
    <row r="40" spans="2:11" x14ac:dyDescent="0.25">
      <c r="B40" t="s">
        <v>80</v>
      </c>
      <c r="C40" t="s">
        <v>146</v>
      </c>
      <c r="D40" t="s">
        <v>151</v>
      </c>
      <c r="E40" t="s">
        <v>5</v>
      </c>
    </row>
    <row r="41" spans="2:11" hidden="1" x14ac:dyDescent="0.25">
      <c r="B41" t="s">
        <v>85</v>
      </c>
      <c r="C41" t="s">
        <v>148</v>
      </c>
      <c r="D41" t="s">
        <v>202</v>
      </c>
      <c r="E41" t="s">
        <v>5</v>
      </c>
    </row>
    <row r="42" spans="2:11" hidden="1" x14ac:dyDescent="0.25">
      <c r="B42" t="s">
        <v>92</v>
      </c>
      <c r="C42" t="s">
        <v>152</v>
      </c>
      <c r="D42" t="s">
        <v>181</v>
      </c>
      <c r="E42" t="s">
        <v>9</v>
      </c>
    </row>
    <row r="43" spans="2:11" hidden="1" x14ac:dyDescent="0.25">
      <c r="B43" t="s">
        <v>96</v>
      </c>
      <c r="C43" t="s">
        <v>158</v>
      </c>
      <c r="D43" t="s">
        <v>174</v>
      </c>
      <c r="E43" t="s">
        <v>5</v>
      </c>
    </row>
    <row r="44" spans="2:11" hidden="1" x14ac:dyDescent="0.25">
      <c r="B44" t="s">
        <v>203</v>
      </c>
      <c r="C44" t="s">
        <v>158</v>
      </c>
      <c r="D44" t="s">
        <v>175</v>
      </c>
      <c r="E44" t="s">
        <v>5</v>
      </c>
    </row>
    <row r="45" spans="2:11" hidden="1" x14ac:dyDescent="0.25">
      <c r="B45" t="s">
        <v>204</v>
      </c>
      <c r="C45" t="s">
        <v>152</v>
      </c>
      <c r="D45" t="s">
        <v>165</v>
      </c>
      <c r="E45" t="s">
        <v>9</v>
      </c>
    </row>
    <row r="46" spans="2:11" x14ac:dyDescent="0.25">
      <c r="B46" t="s">
        <v>113</v>
      </c>
      <c r="C46" t="s">
        <v>146</v>
      </c>
      <c r="D46" t="s">
        <v>194</v>
      </c>
      <c r="E46" t="s">
        <v>5</v>
      </c>
    </row>
    <row r="47" spans="2:11" x14ac:dyDescent="0.25">
      <c r="B47" t="s">
        <v>114</v>
      </c>
      <c r="C47" t="s">
        <v>146</v>
      </c>
      <c r="D47" t="s">
        <v>195</v>
      </c>
      <c r="E47" t="s">
        <v>5</v>
      </c>
    </row>
    <row r="48" spans="2:11" x14ac:dyDescent="0.25">
      <c r="B48" t="s">
        <v>127</v>
      </c>
      <c r="C48" t="s">
        <v>146</v>
      </c>
      <c r="D48" t="s">
        <v>196</v>
      </c>
      <c r="E48" t="s">
        <v>5</v>
      </c>
    </row>
    <row r="49" spans="2:5" x14ac:dyDescent="0.25">
      <c r="B49" t="s">
        <v>205</v>
      </c>
      <c r="C49" t="s">
        <v>146</v>
      </c>
      <c r="D49" t="s">
        <v>197</v>
      </c>
      <c r="E49" t="s">
        <v>5</v>
      </c>
    </row>
    <row r="50" spans="2:5" x14ac:dyDescent="0.25">
      <c r="B50" t="s">
        <v>115</v>
      </c>
      <c r="C50" t="s">
        <v>146</v>
      </c>
      <c r="D50" t="s">
        <v>199</v>
      </c>
      <c r="E50" t="s">
        <v>5</v>
      </c>
    </row>
    <row r="51" spans="2:5" hidden="1" x14ac:dyDescent="0.25">
      <c r="B51" t="s">
        <v>126</v>
      </c>
      <c r="C51" t="s">
        <v>160</v>
      </c>
      <c r="D51" t="s">
        <v>189</v>
      </c>
      <c r="E51" t="s">
        <v>5</v>
      </c>
    </row>
    <row r="52" spans="2:5" hidden="1" x14ac:dyDescent="0.25">
      <c r="B52" t="s">
        <v>119</v>
      </c>
      <c r="C52" t="s">
        <v>160</v>
      </c>
      <c r="D52" t="s">
        <v>187</v>
      </c>
      <c r="E52" t="s">
        <v>5</v>
      </c>
    </row>
    <row r="53" spans="2:5" hidden="1" x14ac:dyDescent="0.25">
      <c r="B53" t="s">
        <v>123</v>
      </c>
      <c r="C53" t="s">
        <v>158</v>
      </c>
      <c r="D53" t="s">
        <v>174</v>
      </c>
      <c r="E53" t="s">
        <v>5</v>
      </c>
    </row>
    <row r="54" spans="2:5" hidden="1" x14ac:dyDescent="0.25">
      <c r="B54" t="s">
        <v>124</v>
      </c>
      <c r="C54" t="s">
        <v>158</v>
      </c>
      <c r="D54" t="s">
        <v>175</v>
      </c>
      <c r="E54" t="s">
        <v>5</v>
      </c>
    </row>
    <row r="55" spans="2:5" hidden="1" x14ac:dyDescent="0.25">
      <c r="B55" t="s">
        <v>206</v>
      </c>
      <c r="C55" t="s">
        <v>158</v>
      </c>
      <c r="D55" t="s">
        <v>200</v>
      </c>
      <c r="E55" t="s">
        <v>5</v>
      </c>
    </row>
    <row r="56" spans="2:5" hidden="1" x14ac:dyDescent="0.25">
      <c r="B56" t="s">
        <v>125</v>
      </c>
      <c r="C56" t="s">
        <v>156</v>
      </c>
      <c r="D56" t="s">
        <v>172</v>
      </c>
      <c r="E56" t="s">
        <v>5</v>
      </c>
    </row>
    <row r="57" spans="2:5" hidden="1" x14ac:dyDescent="0.25">
      <c r="B57" t="s">
        <v>118</v>
      </c>
      <c r="C57" t="s">
        <v>150</v>
      </c>
      <c r="D57" t="s">
        <v>157</v>
      </c>
      <c r="E57" t="s">
        <v>5</v>
      </c>
    </row>
    <row r="58" spans="2:5" hidden="1" x14ac:dyDescent="0.25">
      <c r="B58" t="s">
        <v>117</v>
      </c>
      <c r="C58" t="s">
        <v>150</v>
      </c>
      <c r="D58" t="s">
        <v>201</v>
      </c>
      <c r="E58" t="s">
        <v>5</v>
      </c>
    </row>
    <row r="59" spans="2:5" hidden="1" x14ac:dyDescent="0.25">
      <c r="B59" t="s">
        <v>116</v>
      </c>
      <c r="C59" t="s">
        <v>154</v>
      </c>
      <c r="D59" t="s">
        <v>169</v>
      </c>
      <c r="E59" t="s">
        <v>5</v>
      </c>
    </row>
    <row r="60" spans="2:5" hidden="1" x14ac:dyDescent="0.25">
      <c r="B60" t="s">
        <v>121</v>
      </c>
      <c r="C60" t="s">
        <v>162</v>
      </c>
      <c r="D60" t="s">
        <v>191</v>
      </c>
      <c r="E60" t="s">
        <v>12</v>
      </c>
    </row>
    <row r="61" spans="2:5" hidden="1" x14ac:dyDescent="0.25">
      <c r="B61" t="s">
        <v>207</v>
      </c>
      <c r="C61" t="s">
        <v>162</v>
      </c>
      <c r="D61" t="s">
        <v>192</v>
      </c>
      <c r="E61" t="s">
        <v>12</v>
      </c>
    </row>
    <row r="62" spans="2:5" hidden="1" x14ac:dyDescent="0.25">
      <c r="B62" t="s">
        <v>122</v>
      </c>
      <c r="C62" t="s">
        <v>164</v>
      </c>
      <c r="E62" t="s">
        <v>12</v>
      </c>
    </row>
    <row r="63" spans="2:5" hidden="1" x14ac:dyDescent="0.25">
      <c r="B63" t="s">
        <v>27</v>
      </c>
      <c r="C63" t="s">
        <v>154</v>
      </c>
      <c r="D63" t="s">
        <v>169</v>
      </c>
      <c r="E63" t="s">
        <v>5</v>
      </c>
    </row>
    <row r="64" spans="2:5" hidden="1" x14ac:dyDescent="0.25">
      <c r="B64" t="s">
        <v>128</v>
      </c>
      <c r="C64" t="s">
        <v>150</v>
      </c>
      <c r="D64" t="s">
        <v>201</v>
      </c>
      <c r="E64" t="s">
        <v>5</v>
      </c>
    </row>
    <row r="65" spans="2:5" x14ac:dyDescent="0.25">
      <c r="B65" t="s">
        <v>130</v>
      </c>
      <c r="C65" t="s">
        <v>146</v>
      </c>
      <c r="D65" t="s">
        <v>195</v>
      </c>
      <c r="E65" t="s">
        <v>5</v>
      </c>
    </row>
    <row r="66" spans="2:5" hidden="1" x14ac:dyDescent="0.25">
      <c r="B66" t="s">
        <v>131</v>
      </c>
      <c r="C66" t="s">
        <v>148</v>
      </c>
      <c r="D66" t="s">
        <v>202</v>
      </c>
      <c r="E66" t="s">
        <v>5</v>
      </c>
    </row>
    <row r="67" spans="2:5" x14ac:dyDescent="0.25">
      <c r="B67" t="s">
        <v>132</v>
      </c>
      <c r="C67" t="s">
        <v>146</v>
      </c>
      <c r="D67" t="s">
        <v>199</v>
      </c>
      <c r="E67" t="s">
        <v>5</v>
      </c>
    </row>
    <row r="68" spans="2:5" x14ac:dyDescent="0.25">
      <c r="B68" t="s">
        <v>133</v>
      </c>
      <c r="C68" t="s">
        <v>146</v>
      </c>
      <c r="D68" t="s">
        <v>194</v>
      </c>
      <c r="E68" t="s">
        <v>5</v>
      </c>
    </row>
    <row r="69" spans="2:5" hidden="1" x14ac:dyDescent="0.25">
      <c r="B69" t="s">
        <v>134</v>
      </c>
      <c r="C69" t="s">
        <v>160</v>
      </c>
      <c r="D69" t="s">
        <v>187</v>
      </c>
      <c r="E69" t="s">
        <v>5</v>
      </c>
    </row>
    <row r="70" spans="2:5" hidden="1" x14ac:dyDescent="0.25">
      <c r="B70" t="s">
        <v>135</v>
      </c>
      <c r="C70" t="s">
        <v>158</v>
      </c>
      <c r="D70" t="s">
        <v>200</v>
      </c>
      <c r="E70" t="s">
        <v>5</v>
      </c>
    </row>
    <row r="71" spans="2:5" hidden="1" x14ac:dyDescent="0.25">
      <c r="B71" t="s">
        <v>136</v>
      </c>
      <c r="C71" t="s">
        <v>160</v>
      </c>
      <c r="D71" t="s">
        <v>189</v>
      </c>
      <c r="E71" t="s">
        <v>5</v>
      </c>
    </row>
    <row r="72" spans="2:5" hidden="1" x14ac:dyDescent="0.25">
      <c r="B72" t="s">
        <v>137</v>
      </c>
      <c r="C72" t="s">
        <v>162</v>
      </c>
      <c r="D72" t="s">
        <v>192</v>
      </c>
      <c r="E72" t="s">
        <v>12</v>
      </c>
    </row>
    <row r="73" spans="2:5" hidden="1" x14ac:dyDescent="0.25">
      <c r="B73" t="s">
        <v>138</v>
      </c>
      <c r="C73" t="s">
        <v>156</v>
      </c>
      <c r="D73" t="s">
        <v>171</v>
      </c>
      <c r="E73" t="s">
        <v>5</v>
      </c>
    </row>
    <row r="74" spans="2:5" hidden="1" x14ac:dyDescent="0.25">
      <c r="B74" t="s">
        <v>139</v>
      </c>
      <c r="C74" t="s">
        <v>164</v>
      </c>
      <c r="D74" t="s">
        <v>193</v>
      </c>
      <c r="E74" t="s">
        <v>12</v>
      </c>
    </row>
    <row r="75" spans="2:5" hidden="1" x14ac:dyDescent="0.25">
      <c r="B75" t="s">
        <v>93</v>
      </c>
    </row>
    <row r="76" spans="2:5" hidden="1" x14ac:dyDescent="0.25">
      <c r="B76" t="s">
        <v>120</v>
      </c>
      <c r="C76" t="s">
        <v>164</v>
      </c>
      <c r="D76" t="s">
        <v>193</v>
      </c>
      <c r="E76" t="s">
        <v>12</v>
      </c>
    </row>
    <row r="77" spans="2:5" hidden="1" x14ac:dyDescent="0.25">
      <c r="B77" t="s">
        <v>106</v>
      </c>
      <c r="C77" t="s">
        <v>164</v>
      </c>
      <c r="D77" t="s">
        <v>193</v>
      </c>
      <c r="E77" t="s">
        <v>12</v>
      </c>
    </row>
    <row r="78" spans="2:5" hidden="1" x14ac:dyDescent="0.25">
      <c r="B78" t="s">
        <v>143</v>
      </c>
      <c r="C78" t="s">
        <v>156</v>
      </c>
      <c r="D78" s="44" t="s">
        <v>172</v>
      </c>
      <c r="E78" t="s">
        <v>5</v>
      </c>
    </row>
    <row r="79" spans="2:5" hidden="1" x14ac:dyDescent="0.25">
      <c r="B79" s="44" t="s">
        <v>140</v>
      </c>
      <c r="C79" s="44" t="s">
        <v>158</v>
      </c>
      <c r="D79" s="44" t="s">
        <v>175</v>
      </c>
      <c r="E79" t="s">
        <v>5</v>
      </c>
    </row>
    <row r="80" spans="2:5" hidden="1" x14ac:dyDescent="0.25">
      <c r="B80" s="44" t="s">
        <v>43</v>
      </c>
      <c r="C80" s="44" t="s">
        <v>162</v>
      </c>
      <c r="D80" s="44" t="s">
        <v>191</v>
      </c>
      <c r="E80" t="s">
        <v>12</v>
      </c>
    </row>
    <row r="81" spans="2:5" hidden="1" x14ac:dyDescent="0.25">
      <c r="B81" s="44" t="s">
        <v>141</v>
      </c>
      <c r="C81" s="44" t="s">
        <v>150</v>
      </c>
      <c r="D81" s="44" t="s">
        <v>167</v>
      </c>
      <c r="E81" t="s">
        <v>5</v>
      </c>
    </row>
    <row r="82" spans="2:5" hidden="1" x14ac:dyDescent="0.25">
      <c r="B82" s="44" t="s">
        <v>142</v>
      </c>
      <c r="C82" s="44" t="s">
        <v>152</v>
      </c>
      <c r="D82" s="44" t="s">
        <v>183</v>
      </c>
      <c r="E82" t="s">
        <v>9</v>
      </c>
    </row>
    <row r="83" spans="2:5" x14ac:dyDescent="0.25">
      <c r="B83" s="44" t="s">
        <v>144</v>
      </c>
      <c r="C83" s="44" t="s">
        <v>146</v>
      </c>
      <c r="D83" s="44" t="s">
        <v>197</v>
      </c>
      <c r="E83" t="s">
        <v>5</v>
      </c>
    </row>
    <row r="84" spans="2:5" hidden="1" x14ac:dyDescent="0.25">
      <c r="B84" s="44" t="s">
        <v>145</v>
      </c>
      <c r="C84" s="44" t="s">
        <v>152</v>
      </c>
      <c r="D84" s="44" t="s">
        <v>185</v>
      </c>
      <c r="E84" t="s">
        <v>9</v>
      </c>
    </row>
    <row r="85" spans="2:5" hidden="1" x14ac:dyDescent="0.25">
      <c r="B85" s="44" t="s">
        <v>317</v>
      </c>
      <c r="C85" s="44" t="s">
        <v>158</v>
      </c>
      <c r="D85" s="44" t="s">
        <v>174</v>
      </c>
      <c r="E85" s="44" t="s">
        <v>5</v>
      </c>
    </row>
    <row r="86" spans="2:5" hidden="1" x14ac:dyDescent="0.25">
      <c r="B86" s="97" t="s">
        <v>325</v>
      </c>
      <c r="C86" s="97" t="s">
        <v>162</v>
      </c>
      <c r="D86" s="97" t="s">
        <v>326</v>
      </c>
      <c r="E86" s="90" t="s">
        <v>12</v>
      </c>
    </row>
    <row r="87" spans="2:5" hidden="1" x14ac:dyDescent="0.25">
      <c r="B87" s="90" t="s">
        <v>327</v>
      </c>
      <c r="C87" s="90" t="s">
        <v>327</v>
      </c>
      <c r="D87" s="97" t="s">
        <v>130</v>
      </c>
      <c r="E87" s="90" t="s">
        <v>5</v>
      </c>
    </row>
  </sheetData>
  <phoneticPr fontId="9" type="noConversion"/>
  <conditionalFormatting sqref="K2:K39">
    <cfRule type="duplicateValues" dxfId="497" priority="120"/>
  </conditionalFormatting>
  <conditionalFormatting sqref="B3:B87">
    <cfRule type="duplicateValues" dxfId="496" priority="123"/>
  </conditionalFormatting>
  <dataValidations count="3">
    <dataValidation type="list" allowBlank="1" showInputMessage="1" showErrorMessage="1" sqref="E3:E87" xr:uid="{0A14F41B-B9A1-45A0-AAC7-0F12165E6503}">
      <formula1>$G$2:$G$4</formula1>
    </dataValidation>
    <dataValidation type="list" allowBlank="1" showInputMessage="1" showErrorMessage="1" sqref="C3:C86" xr:uid="{FCF01F33-4810-4243-B27F-05C01EE9772C}">
      <formula1>$I$2:$I$11</formula1>
    </dataValidation>
    <dataValidation type="list" allowBlank="1" showInputMessage="1" showErrorMessage="1" sqref="D3:D85 E85" xr:uid="{97A46E6D-7E49-444B-AD46-F5395A8DBBFF}">
      <formula1>$K$2:$K$39</formula1>
    </dataValidation>
  </dataValidations>
  <pageMargins left="0.7" right="0.7" top="0.75" bottom="0.75" header="0.3" footer="0.3"/>
  <pageSetup paperSize="9" orientation="portrait"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_rels/item3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8.xml"/></Relationships>
</file>

<file path=customXml/_rels/item3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9.xml"/></Relationships>
</file>

<file path=customXml/_rels/item4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0.xml"/></Relationships>
</file>

<file path=customXml/_rels/item4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1.xml"/></Relationships>
</file>

<file path=customXml/_rels/item4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2.xml"/></Relationships>
</file>

<file path=customXml/_rels/item4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3.xml"/></Relationships>
</file>

<file path=customXml/_rels/item4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4.xml"/></Relationships>
</file>

<file path=customXml/_rels/item4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5.xml"/></Relationships>
</file>

<file path=customXml/_rels/item4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6.xml"/></Relationships>
</file>

<file path=customXml/_rels/item4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7.xml"/></Relationships>
</file>

<file path=customXml/_rels/item4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8.xml"/></Relationships>
</file>

<file path=customXml/_rels/item4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9.xml"/></Relationships>
</file>

<file path=customXml/_rels/item5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0.xml"/></Relationships>
</file>

<file path=customXml/_rels/item5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1.xml"/></Relationships>
</file>

<file path=customXml/_rels/item5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2.xml"/></Relationships>
</file>

<file path=customXml/_rels/item5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3.xml"/></Relationships>
</file>

<file path=customXml/_rels/item5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4.xml"/></Relationships>
</file>

<file path=customXml/_rels/item5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5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18.xml>�� >=B@035=B   52@>  >AB0BJ:  70  ?;0I0=5 >=B@035=B   52@>  >AB0BJ:  70  ?;0I0=5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>=B@035=B   52@>  >AB0BJ:  70  ?;0I0=5 
</file>

<file path=customXml/item32.xml>�� 
</file>

<file path=customXml/item33.xml>�� 
</file>

<file path=customXml/item34.xml>�� >=B@035=B   52@>  >AB0BJ:  70  ?;0I0=5 >=B@035=B   52@>  >AB0BJ:  70  ?;0I0=5 
</file>

<file path=customXml/item35.xml>�� 
</file>

<file path=customXml/item36.xml>�� 
</file>

<file path=customXml/item37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57E1A658605C4F8EAAFD0D20E5A2A4" ma:contentTypeVersion="2" ma:contentTypeDescription="Create a new document." ma:contentTypeScope="" ma:versionID="7efe2dfc75ee8562a76ef4a74f2ec1b2">
  <xsd:schema xmlns:xsd="http://www.w3.org/2001/XMLSchema" xmlns:xs="http://www.w3.org/2001/XMLSchema" xmlns:p="http://schemas.microsoft.com/office/2006/metadata/properties" xmlns:ns2="993f8604-bffe-46b1-a09c-0f52fe9362ed" targetNamespace="http://schemas.microsoft.com/office/2006/metadata/properties" ma:root="true" ma:fieldsID="2753b5192338c50a94e9a0a65297c6bc" ns2:_="">
    <xsd:import namespace="993f8604-bffe-46b1-a09c-0f52fe9362e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3f8604-bffe-46b1-a09c-0f52fe9362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8.xml>�� 
</file>

<file path=customXml/item39.xml>�� 
</file>

<file path=customXml/item40.xml>�� 
</file>

<file path=customXml/item41.xml>�� 
</file>

<file path=customXml/item42.xml>�� 
</file>

<file path=customXml/item43.xml>�� 
</file>

<file path=customXml/item44.xml>�� 
</file>

<file path=customXml/item45.xml>�� 
</file>

<file path=customXml/item46.xml>�� 
</file>

<file path=customXml/item47.xml>�� 
</file>

<file path=customXml/item48.xml>�� 
</file>

<file path=customXml/item49.xml>�� 
</file>

<file path=customXml/item50.xml>�� 
</file>

<file path=customXml/item51.xml>�� 
</file>

<file path=customXml/item52.xml>�� 
</file>

<file path=customXml/item53.xml>�� 
</file>

<file path=customXml/item54.xml>�� 
</file>

<file path=customXml/item55.xml>�� 
</file>

<file path=customXml/itemProps1.xml><?xml version="1.0" encoding="utf-8"?>
<ds:datastoreItem xmlns:ds="http://schemas.openxmlformats.org/officeDocument/2006/customXml" ds:itemID="{C972A88C-8620-4DB5-86AD-335877AAB77A}">
  <ds:schemaRefs/>
</ds:datastoreItem>
</file>

<file path=customXml/itemProps2.xml><?xml version="1.0" encoding="utf-8"?>
<ds:datastoreItem xmlns:ds="http://schemas.openxmlformats.org/officeDocument/2006/customXml" ds:itemID="{1D1ACA80-DFCC-47D2-A6DB-BBAE15B03977}">
  <ds:schemaRefs>
    <ds:schemaRef ds:uri="http://gemini/pivotcustomization/ec38fdb3-a1f5-4b85-b357-87bad1c50ef2"/>
  </ds:schemaRefs>
</ds:datastoreItem>
</file>

<file path=customXml/itemProps3.xml><?xml version="1.0" encoding="utf-8"?>
<ds:datastoreItem xmlns:ds="http://schemas.openxmlformats.org/officeDocument/2006/customXml" ds:itemID="{37C8317D-F828-46D8-A36B-C36A44E5D6BF}">
  <ds:schemaRefs/>
</ds:datastoreItem>
</file>

<file path=customXml/itemProps4.xml><?xml version="1.0" encoding="utf-8"?>
<ds:datastoreItem xmlns:ds="http://schemas.openxmlformats.org/officeDocument/2006/customXml" ds:itemID="{81A7294A-2046-4A5C-82CC-2E144671821E}">
  <ds:schemaRefs/>
</ds:datastoreItem>
</file>

<file path=customXml/itemProps5.xml><?xml version="1.0" encoding="utf-8"?>
<ds:datastoreItem xmlns:ds="http://schemas.openxmlformats.org/officeDocument/2006/customXml" ds:itemID="{C2CDEB30-11F3-4E2F-A88C-3A4FF7970BDA}">
  <ds:schemaRefs>
    <ds:schemaRef ds:uri="http://gemini/pivotcustomization/18f3eaf3-a69d-4da7-83d6-ce4d1c632d7b"/>
  </ds:schemaRefs>
</ds:datastoreItem>
</file>

<file path=customXml/itemProps6.xml><?xml version="1.0" encoding="utf-8"?>
<ds:datastoreItem xmlns:ds="http://schemas.openxmlformats.org/officeDocument/2006/customXml" ds:itemID="{FE5EAE0B-665C-4D3D-9331-4BA709882C0D}">
  <ds:schemaRefs>
    <ds:schemaRef ds:uri="http://gemini/pivotcustomization/LinkedTableUpdateMode"/>
  </ds:schemaRefs>
</ds:datastoreItem>
</file>

<file path=customXml/itemProps7.xml><?xml version="1.0" encoding="utf-8"?>
<ds:datastoreItem xmlns:ds="http://schemas.openxmlformats.org/officeDocument/2006/customXml" ds:itemID="{9DC2D4E0-D465-46E6-863E-21F43E354C60}">
  <ds:schemaRefs/>
</ds:datastoreItem>
</file>

<file path=customXml/itemProps8.xml><?xml version="1.0" encoding="utf-8"?>
<ds:datastoreItem xmlns:ds="http://schemas.openxmlformats.org/officeDocument/2006/customXml" ds:itemID="{72E2F13D-AAF2-412F-94F1-BC665385B570}">
  <ds:schemaRefs/>
</ds:datastoreItem>
</file>

<file path=customXml/itemProps9.xml><?xml version="1.0" encoding="utf-8"?>
<ds:datastoreItem xmlns:ds="http://schemas.openxmlformats.org/officeDocument/2006/customXml" ds:itemID="{5BCEBCCE-7EB7-49A1-905A-CEB4F0540999}">
  <ds:schemaRefs/>
</ds:datastoreItem>
</file>

<file path=customXml/itemProps10.xml><?xml version="1.0" encoding="utf-8"?>
<ds:datastoreItem xmlns:ds="http://schemas.openxmlformats.org/officeDocument/2006/customXml" ds:itemID="{979B6900-8513-42D4-A887-2ED64856833C}">
  <ds:schemaRefs>
    <ds:schemaRef ds:uri="http://schemas.microsoft.com/office/infopath/2007/PartnerControls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purl.org/dc/elements/1.1/"/>
    <ds:schemaRef ds:uri="993f8604-bffe-46b1-a09c-0f52fe9362ed"/>
    <ds:schemaRef ds:uri="http://www.w3.org/XML/1998/namespace"/>
  </ds:schemaRefs>
</ds:datastoreItem>
</file>

<file path=customXml/itemProps11.xml><?xml version="1.0" encoding="utf-8"?>
<ds:datastoreItem xmlns:ds="http://schemas.openxmlformats.org/officeDocument/2006/customXml" ds:itemID="{D6D9BBCB-D8CF-43B7-9592-D92C8AB936B6}">
  <ds:schemaRefs/>
</ds:datastoreItem>
</file>

<file path=customXml/itemProps12.xml><?xml version="1.0" encoding="utf-8"?>
<ds:datastoreItem xmlns:ds="http://schemas.openxmlformats.org/officeDocument/2006/customXml" ds:itemID="{44757662-A1BE-44A4-8ED3-8F3A4C976C24}">
  <ds:schemaRefs/>
</ds:datastoreItem>
</file>

<file path=customXml/itemProps13.xml><?xml version="1.0" encoding="utf-8"?>
<ds:datastoreItem xmlns:ds="http://schemas.openxmlformats.org/officeDocument/2006/customXml" ds:itemID="{266A06A8-FA6F-4C3E-B1A5-09A693F6014A}">
  <ds:schemaRefs/>
</ds:datastoreItem>
</file>

<file path=customXml/itemProps14.xml><?xml version="1.0" encoding="utf-8"?>
<ds:datastoreItem xmlns:ds="http://schemas.openxmlformats.org/officeDocument/2006/customXml" ds:itemID="{6F447738-EFA4-4EB5-8A29-FBB5C6847974}">
  <ds:schemaRefs>
    <ds:schemaRef ds:uri="http://gemini/pivotcustomization/da03e3ea-a647-4554-8952-430c1746a8bb"/>
  </ds:schemaRefs>
</ds:datastoreItem>
</file>

<file path=customXml/itemProps15.xml><?xml version="1.0" encoding="utf-8"?>
<ds:datastoreItem xmlns:ds="http://schemas.openxmlformats.org/officeDocument/2006/customXml" ds:itemID="{B2A3F76A-ED79-4F2F-9696-25373732744D}">
  <ds:schemaRefs/>
</ds:datastoreItem>
</file>

<file path=customXml/itemProps16.xml><?xml version="1.0" encoding="utf-8"?>
<ds:datastoreItem xmlns:ds="http://schemas.openxmlformats.org/officeDocument/2006/customXml" ds:itemID="{ABB6535A-A4B5-48C3-9475-C5C5F74B1DE0}">
  <ds:schemaRefs>
    <ds:schemaRef ds:uri="http://gemini/pivotcustomization/ShowHidden"/>
  </ds:schemaRefs>
</ds:datastoreItem>
</file>

<file path=customXml/itemProps17.xml><?xml version="1.0" encoding="utf-8"?>
<ds:datastoreItem xmlns:ds="http://schemas.openxmlformats.org/officeDocument/2006/customXml" ds:itemID="{1D775BB1-5F95-48AF-B7E1-AFE88311B199}">
  <ds:schemaRefs>
    <ds:schemaRef ds:uri="http://schemas.microsoft.com/sharepoint/v3/contenttype/forms"/>
  </ds:schemaRefs>
</ds:datastoreItem>
</file>

<file path=customXml/itemProps18.xml><?xml version="1.0" encoding="utf-8"?>
<ds:datastoreItem xmlns:ds="http://schemas.openxmlformats.org/officeDocument/2006/customXml" ds:itemID="{D8466FFC-23B5-4160-9487-7F4EED10F021}">
  <ds:schemaRefs/>
</ds:datastoreItem>
</file>

<file path=customXml/itemProps19.xml><?xml version="1.0" encoding="utf-8"?>
<ds:datastoreItem xmlns:ds="http://schemas.openxmlformats.org/officeDocument/2006/customXml" ds:itemID="{8184A91C-30A4-4FF7-822B-F5EE3FEEACB6}">
  <ds:schemaRefs/>
</ds:datastoreItem>
</file>

<file path=customXml/itemProps20.xml><?xml version="1.0" encoding="utf-8"?>
<ds:datastoreItem xmlns:ds="http://schemas.openxmlformats.org/officeDocument/2006/customXml" ds:itemID="{8BC86ABF-0528-4901-9849-CE99CE8DEA6B}">
  <ds:schemaRefs/>
</ds:datastoreItem>
</file>

<file path=customXml/itemProps21.xml><?xml version="1.0" encoding="utf-8"?>
<ds:datastoreItem xmlns:ds="http://schemas.openxmlformats.org/officeDocument/2006/customXml" ds:itemID="{85FEE174-0F61-4FCE-8C4B-BDC035FA3B48}">
  <ds:schemaRefs>
    <ds:schemaRef ds:uri="http://gemini/pivotcustomization/68e73a1d-f4ff-4f78-9387-b6a888ba3e5c"/>
  </ds:schemaRefs>
</ds:datastoreItem>
</file>

<file path=customXml/itemProps22.xml><?xml version="1.0" encoding="utf-8"?>
<ds:datastoreItem xmlns:ds="http://schemas.openxmlformats.org/officeDocument/2006/customXml" ds:itemID="{CD6D534B-1461-4B53-AE04-CBE86C30AFD8}">
  <ds:schemaRefs/>
</ds:datastoreItem>
</file>

<file path=customXml/itemProps23.xml><?xml version="1.0" encoding="utf-8"?>
<ds:datastoreItem xmlns:ds="http://schemas.openxmlformats.org/officeDocument/2006/customXml" ds:itemID="{480E8EB0-D552-4ED4-BC67-7018A92428B4}">
  <ds:schemaRefs>
    <ds:schemaRef ds:uri="http://gemini/pivotcustomization/63b91469-6707-45d2-92e6-9d7d2186e601"/>
  </ds:schemaRefs>
</ds:datastoreItem>
</file>

<file path=customXml/itemProps24.xml><?xml version="1.0" encoding="utf-8"?>
<ds:datastoreItem xmlns:ds="http://schemas.openxmlformats.org/officeDocument/2006/customXml" ds:itemID="{FAB97AC4-9A66-499A-9A20-E7D9739274CD}">
  <ds:schemaRefs/>
</ds:datastoreItem>
</file>

<file path=customXml/itemProps25.xml><?xml version="1.0" encoding="utf-8"?>
<ds:datastoreItem xmlns:ds="http://schemas.openxmlformats.org/officeDocument/2006/customXml" ds:itemID="{F86BB022-E382-49AB-91FF-28FA7AC66881}">
  <ds:schemaRefs/>
</ds:datastoreItem>
</file>

<file path=customXml/itemProps26.xml><?xml version="1.0" encoding="utf-8"?>
<ds:datastoreItem xmlns:ds="http://schemas.openxmlformats.org/officeDocument/2006/customXml" ds:itemID="{0192E037-C9B2-4FA0-AB5C-029502A5A856}">
  <ds:schemaRefs>
    <ds:schemaRef ds:uri="http://gemini/pivotcustomization/e72577c9-2f8b-42b2-b6dd-432aad56ef9d"/>
  </ds:schemaRefs>
</ds:datastoreItem>
</file>

<file path=customXml/itemProps27.xml><?xml version="1.0" encoding="utf-8"?>
<ds:datastoreItem xmlns:ds="http://schemas.openxmlformats.org/officeDocument/2006/customXml" ds:itemID="{DEF37226-1537-4F29-BD59-BBB68E8D5C51}">
  <ds:schemaRefs/>
</ds:datastoreItem>
</file>

<file path=customXml/itemProps28.xml><?xml version="1.0" encoding="utf-8"?>
<ds:datastoreItem xmlns:ds="http://schemas.openxmlformats.org/officeDocument/2006/customXml" ds:itemID="{29C6B61B-1254-4F2F-B581-796DB659D500}">
  <ds:schemaRefs/>
</ds:datastoreItem>
</file>

<file path=customXml/itemProps29.xml><?xml version="1.0" encoding="utf-8"?>
<ds:datastoreItem xmlns:ds="http://schemas.openxmlformats.org/officeDocument/2006/customXml" ds:itemID="{E7DDA9A7-0F44-41C6-993F-016DFE6599A2}">
  <ds:schemaRefs/>
</ds:datastoreItem>
</file>

<file path=customXml/itemProps30.xml><?xml version="1.0" encoding="utf-8"?>
<ds:datastoreItem xmlns:ds="http://schemas.openxmlformats.org/officeDocument/2006/customXml" ds:itemID="{8D1EF593-4D20-4A3B-8CB6-C7EC534BC754}">
  <ds:schemaRefs>
    <ds:schemaRef ds:uri="http://gemini/pivotcustomization/a8bcce41-200b-4ace-bb2d-4380a11d85bf"/>
  </ds:schemaRefs>
</ds:datastoreItem>
</file>

<file path=customXml/itemProps31.xml><?xml version="1.0" encoding="utf-8"?>
<ds:datastoreItem xmlns:ds="http://schemas.openxmlformats.org/officeDocument/2006/customXml" ds:itemID="{82BE427F-EE42-414A-ADF6-FD4A1E2EF884}">
  <ds:schemaRefs>
    <ds:schemaRef ds:uri="http://gemini/pivotcustomization/TableWidget"/>
  </ds:schemaRefs>
</ds:datastoreItem>
</file>

<file path=customXml/itemProps32.xml><?xml version="1.0" encoding="utf-8"?>
<ds:datastoreItem xmlns:ds="http://schemas.openxmlformats.org/officeDocument/2006/customXml" ds:itemID="{060E10BE-02E6-40B0-8828-31F58C9FEB26}">
  <ds:schemaRefs>
    <ds:schemaRef ds:uri="http://gemini/pivotcustomization/cd044170-dbee-4411-9876-8c0b0023ebc9"/>
  </ds:schemaRefs>
</ds:datastoreItem>
</file>

<file path=customXml/itemProps33.xml><?xml version="1.0" encoding="utf-8"?>
<ds:datastoreItem xmlns:ds="http://schemas.openxmlformats.org/officeDocument/2006/customXml" ds:itemID="{1E9866C8-0855-4329-8522-7CC14047AD69}">
  <ds:schemaRefs/>
</ds:datastoreItem>
</file>

<file path=customXml/itemProps34.xml><?xml version="1.0" encoding="utf-8"?>
<ds:datastoreItem xmlns:ds="http://schemas.openxmlformats.org/officeDocument/2006/customXml" ds:itemID="{DB0013B2-2956-44AB-B6DD-F60AB050189C}">
  <ds:schemaRefs/>
</ds:datastoreItem>
</file>

<file path=customXml/itemProps35.xml><?xml version="1.0" encoding="utf-8"?>
<ds:datastoreItem xmlns:ds="http://schemas.openxmlformats.org/officeDocument/2006/customXml" ds:itemID="{33F4883B-3592-4141-A49E-4420CAF33082}">
  <ds:schemaRefs>
    <ds:schemaRef ds:uri="http://gemini/pivotcustomization/ClientWindowXML"/>
  </ds:schemaRefs>
</ds:datastoreItem>
</file>

<file path=customXml/itemProps36.xml><?xml version="1.0" encoding="utf-8"?>
<ds:datastoreItem xmlns:ds="http://schemas.openxmlformats.org/officeDocument/2006/customXml" ds:itemID="{30C40FDB-2717-43DE-874A-94C5728F7985}">
  <ds:schemaRefs>
    <ds:schemaRef ds:uri="http://gemini/pivotcustomization/39f03245-46d4-4f75-a698-4b10c0694127"/>
  </ds:schemaRefs>
</ds:datastoreItem>
</file>

<file path=customXml/itemProps37.xml><?xml version="1.0" encoding="utf-8"?>
<ds:datastoreItem xmlns:ds="http://schemas.openxmlformats.org/officeDocument/2006/customXml" ds:itemID="{A56EBECB-5A41-444B-B394-5C1B024AC4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3f8604-bffe-46b1-a09c-0f52fe9362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8.xml><?xml version="1.0" encoding="utf-8"?>
<ds:datastoreItem xmlns:ds="http://schemas.openxmlformats.org/officeDocument/2006/customXml" ds:itemID="{155D27DD-B9E3-4639-99B8-CD63049FE4E4}">
  <ds:schemaRefs>
    <ds:schemaRef ds:uri="http://gemini/pivotcustomization/eca4e3ff-8c22-41df-8d15-38816477c1fb"/>
  </ds:schemaRefs>
</ds:datastoreItem>
</file>

<file path=customXml/itemProps39.xml><?xml version="1.0" encoding="utf-8"?>
<ds:datastoreItem xmlns:ds="http://schemas.openxmlformats.org/officeDocument/2006/customXml" ds:itemID="{CEF1BDC6-0843-424D-B9BE-6C83087B002E}">
  <ds:schemaRefs/>
</ds:datastoreItem>
</file>

<file path=customXml/itemProps40.xml><?xml version="1.0" encoding="utf-8"?>
<ds:datastoreItem xmlns:ds="http://schemas.openxmlformats.org/officeDocument/2006/customXml" ds:itemID="{7B42EFC6-4598-4CE5-B46B-BFA1B5A98CAF}">
  <ds:schemaRefs/>
</ds:datastoreItem>
</file>

<file path=customXml/itemProps41.xml><?xml version="1.0" encoding="utf-8"?>
<ds:datastoreItem xmlns:ds="http://schemas.openxmlformats.org/officeDocument/2006/customXml" ds:itemID="{8B98AF60-BEAE-49B3-B446-AEE255A437C8}">
  <ds:schemaRefs/>
</ds:datastoreItem>
</file>

<file path=customXml/itemProps42.xml><?xml version="1.0" encoding="utf-8"?>
<ds:datastoreItem xmlns:ds="http://schemas.openxmlformats.org/officeDocument/2006/customXml" ds:itemID="{7F333188-1346-400D-BC26-86A1FB34BE74}">
  <ds:schemaRefs>
    <ds:schemaRef ds:uri="http://gemini/pivotcustomization/3e07e885-5e63-48e1-b66f-4d2107447c7d"/>
  </ds:schemaRefs>
</ds:datastoreItem>
</file>

<file path=customXml/itemProps43.xml><?xml version="1.0" encoding="utf-8"?>
<ds:datastoreItem xmlns:ds="http://schemas.openxmlformats.org/officeDocument/2006/customXml" ds:itemID="{D07BA441-69F6-4733-909F-1E682DA6EB50}">
  <ds:schemaRefs>
    <ds:schemaRef ds:uri="http://gemini/pivotcustomization/TableOrder"/>
  </ds:schemaRefs>
</ds:datastoreItem>
</file>

<file path=customXml/itemProps44.xml><?xml version="1.0" encoding="utf-8"?>
<ds:datastoreItem xmlns:ds="http://schemas.openxmlformats.org/officeDocument/2006/customXml" ds:itemID="{D8AF402D-0D2F-480C-9A50-333B5287BBA7}">
  <ds:schemaRefs/>
</ds:datastoreItem>
</file>

<file path=customXml/itemProps45.xml><?xml version="1.0" encoding="utf-8"?>
<ds:datastoreItem xmlns:ds="http://schemas.openxmlformats.org/officeDocument/2006/customXml" ds:itemID="{82C02D47-84A7-443A-B045-0C3D16F43F12}">
  <ds:schemaRefs/>
</ds:datastoreItem>
</file>

<file path=customXml/itemProps46.xml><?xml version="1.0" encoding="utf-8"?>
<ds:datastoreItem xmlns:ds="http://schemas.openxmlformats.org/officeDocument/2006/customXml" ds:itemID="{6A7BF39C-8DB2-4B55-AE3C-059ECAB87F10}">
  <ds:schemaRefs>
    <ds:schemaRef ds:uri="http://gemini/pivotcustomization/1e0cc047-88af-4083-ac1f-84de6e99693a"/>
  </ds:schemaRefs>
</ds:datastoreItem>
</file>

<file path=customXml/itemProps47.xml><?xml version="1.0" encoding="utf-8"?>
<ds:datastoreItem xmlns:ds="http://schemas.openxmlformats.org/officeDocument/2006/customXml" ds:itemID="{D7C48088-FFB4-4A33-9B81-6029D6D99450}">
  <ds:schemaRefs>
    <ds:schemaRef ds:uri="http://gemini/pivotcustomization/ManualCalcMode"/>
  </ds:schemaRefs>
</ds:datastoreItem>
</file>

<file path=customXml/itemProps48.xml><?xml version="1.0" encoding="utf-8"?>
<ds:datastoreItem xmlns:ds="http://schemas.openxmlformats.org/officeDocument/2006/customXml" ds:itemID="{97E735D5-14A9-423A-BA0D-885C4B31C9C9}">
  <ds:schemaRefs>
    <ds:schemaRef ds:uri="http://gemini/pivotcustomization/d0643599-4a81-4fc0-b046-3cb388cd7d0d"/>
  </ds:schemaRefs>
</ds:datastoreItem>
</file>

<file path=customXml/itemProps49.xml><?xml version="1.0" encoding="utf-8"?>
<ds:datastoreItem xmlns:ds="http://schemas.openxmlformats.org/officeDocument/2006/customXml" ds:itemID="{9CE2FDB7-1191-4F36-A714-E1A6DBBD2D71}">
  <ds:schemaRefs>
    <ds:schemaRef ds:uri="http://gemini/pivotcustomization/ShowImplicitMeasures"/>
  </ds:schemaRefs>
</ds:datastoreItem>
</file>

<file path=customXml/itemProps50.xml><?xml version="1.0" encoding="utf-8"?>
<ds:datastoreItem xmlns:ds="http://schemas.openxmlformats.org/officeDocument/2006/customXml" ds:itemID="{2E761767-88EB-4667-9F93-B119CA868905}">
  <ds:schemaRefs/>
</ds:datastoreItem>
</file>

<file path=customXml/itemProps51.xml><?xml version="1.0" encoding="utf-8"?>
<ds:datastoreItem xmlns:ds="http://schemas.openxmlformats.org/officeDocument/2006/customXml" ds:itemID="{C9A70E71-B32E-4B6D-B8C0-57852CBCA368}">
  <ds:schemaRefs/>
</ds:datastoreItem>
</file>

<file path=customXml/itemProps52.xml><?xml version="1.0" encoding="utf-8"?>
<ds:datastoreItem xmlns:ds="http://schemas.openxmlformats.org/officeDocument/2006/customXml" ds:itemID="{C8885AB0-A532-4678-A416-F241F31F85E9}">
  <ds:schemaRefs>
    <ds:schemaRef ds:uri="http://gemini/pivotcustomization/d920bb81-1e52-4a71-b2f3-58eaff6acc5b"/>
  </ds:schemaRefs>
</ds:datastoreItem>
</file>

<file path=customXml/itemProps53.xml><?xml version="1.0" encoding="utf-8"?>
<ds:datastoreItem xmlns:ds="http://schemas.openxmlformats.org/officeDocument/2006/customXml" ds:itemID="{5F911E7C-E956-480B-B053-F90A09CFE3C7}">
  <ds:schemaRefs/>
</ds:datastoreItem>
</file>

<file path=customXml/itemProps54.xml><?xml version="1.0" encoding="utf-8"?>
<ds:datastoreItem xmlns:ds="http://schemas.openxmlformats.org/officeDocument/2006/customXml" ds:itemID="{13B7723C-B414-4308-88C9-35AFBF25C81E}">
  <ds:schemaRefs>
    <ds:schemaRef ds:uri="http://gemini/pivotcustomization/e9b5438c-e016-4348-9db8-c6984c4b75f1"/>
  </ds:schemaRefs>
</ds:datastoreItem>
</file>

<file path=customXml/itemProps55.xml><?xml version="1.0" encoding="utf-8"?>
<ds:datastoreItem xmlns:ds="http://schemas.openxmlformats.org/officeDocument/2006/customXml" ds:itemID="{4E3887D5-66F1-4389-8E42-2BE880338FA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GROUP</vt:lpstr>
      <vt:lpstr>All.Entities</vt:lpstr>
      <vt:lpstr>RESOURCE</vt:lpstr>
      <vt:lpstr>Incomes.All</vt:lpstr>
      <vt:lpstr>Payments.All</vt:lpstr>
      <vt:lpstr>Payments.Add</vt:lpstr>
      <vt:lpstr>Payments_mapping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Petar Hristozov</dc:creator>
  <cp:keywords/>
  <dc:description/>
  <cp:lastModifiedBy>mohamed_limaiem</cp:lastModifiedBy>
  <cp:revision/>
  <dcterms:created xsi:type="dcterms:W3CDTF">2015-06-05T18:19:34Z</dcterms:created>
  <dcterms:modified xsi:type="dcterms:W3CDTF">2022-02-03T09:35:50Z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0x0101006557E1A658605C4F8EAAFD0D20E5A2A4</vt:lpwstr>
  </property>
</Properties>
</file>