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135" windowHeight="5070"/>
  </bookViews>
  <sheets>
    <sheet name="Trésorerie consolidé" sheetId="5" r:id="rId1"/>
    <sheet name="CLIENT ETRANGER" sheetId="7" r:id="rId2"/>
    <sheet name="Fournisseur SNA" sheetId="8" r:id="rId3"/>
    <sheet name="fournisseur STA" sheetId="9" r:id="rId4"/>
  </sheets>
  <definedNames>
    <definedName name="_xlnm._FilterDatabase" localSheetId="2" hidden="1">'Fournisseur SNA'!$C$1:$C$213</definedName>
    <definedName name="_xlnm._FilterDatabase" localSheetId="3" hidden="1">'fournisseur STA'!$A$1:$A$1774</definedName>
    <definedName name="_xlnm.Print_Area" localSheetId="1">'CLIENT ETRANGER'!$A$2:$N$18</definedName>
    <definedName name="_xlnm.Print_Area" localSheetId="0">'Trésorerie consolidé'!$A$2:$E$54</definedName>
  </definedNames>
  <calcPr calcId="125725"/>
</workbook>
</file>

<file path=xl/calcChain.xml><?xml version="1.0" encoding="utf-8"?>
<calcChain xmlns="http://schemas.openxmlformats.org/spreadsheetml/2006/main">
  <c r="B40" i="5"/>
  <c r="D42"/>
  <c r="C40" l="1"/>
  <c r="D40" s="1"/>
  <c r="E40" s="1"/>
  <c r="C9" l="1"/>
  <c r="B7"/>
  <c r="B10"/>
  <c r="E7"/>
  <c r="C8" l="1"/>
  <c r="C7" s="1"/>
  <c r="D11"/>
  <c r="D7" s="1"/>
  <c r="D27" l="1"/>
  <c r="D31"/>
  <c r="C31"/>
  <c r="E26"/>
  <c r="E19"/>
  <c r="D19"/>
  <c r="C19"/>
  <c r="D18"/>
  <c r="C18"/>
  <c r="D17"/>
  <c r="D16"/>
  <c r="C16"/>
  <c r="E15"/>
  <c r="D15"/>
  <c r="C15"/>
  <c r="E14"/>
  <c r="D14"/>
  <c r="C14"/>
  <c r="C6" s="1"/>
  <c r="E12" l="1"/>
  <c r="E6" s="1"/>
  <c r="D12"/>
  <c r="D6" s="1"/>
  <c r="E50"/>
  <c r="D50"/>
  <c r="C50"/>
  <c r="C49"/>
  <c r="D38"/>
  <c r="C36" l="1"/>
  <c r="E31"/>
  <c r="B46" l="1"/>
  <c r="C44"/>
  <c r="D44" s="1"/>
  <c r="E44" s="1"/>
  <c r="B53"/>
  <c r="C53" s="1"/>
  <c r="D53" s="1"/>
  <c r="E53" s="1"/>
  <c r="B52"/>
  <c r="B48"/>
  <c r="B12"/>
  <c r="B47"/>
  <c r="C47" s="1"/>
  <c r="H36" i="7"/>
  <c r="H41"/>
  <c r="B38" i="5"/>
  <c r="B37"/>
  <c r="N41" i="7"/>
  <c r="G41"/>
  <c r="N9"/>
  <c r="H9"/>
  <c r="G9"/>
  <c r="B36" i="5"/>
  <c r="N35" i="7"/>
  <c r="H35"/>
  <c r="G35"/>
  <c r="N34"/>
  <c r="H34"/>
  <c r="G34"/>
  <c r="N33"/>
  <c r="H33"/>
  <c r="G33"/>
  <c r="N37"/>
  <c r="H37"/>
  <c r="G37"/>
  <c r="N32"/>
  <c r="H32"/>
  <c r="G32"/>
  <c r="N36"/>
  <c r="G36"/>
  <c r="N31"/>
  <c r="H31"/>
  <c r="G31"/>
  <c r="E48" i="5" l="1"/>
  <c r="D48"/>
  <c r="C48"/>
  <c r="B35"/>
  <c r="B30" s="1"/>
  <c r="H30" i="7"/>
  <c r="N30"/>
  <c r="G30"/>
  <c r="N27"/>
  <c r="H27"/>
  <c r="G27"/>
  <c r="N26"/>
  <c r="H26"/>
  <c r="G26"/>
  <c r="N25"/>
  <c r="H25"/>
  <c r="G25"/>
  <c r="N24"/>
  <c r="H24"/>
  <c r="G24"/>
  <c r="N23"/>
  <c r="H23"/>
  <c r="G23"/>
  <c r="H15" l="1"/>
  <c r="H8"/>
  <c r="N40" l="1"/>
  <c r="G40"/>
  <c r="N39"/>
  <c r="G39"/>
  <c r="N20"/>
  <c r="H20"/>
  <c r="G20"/>
  <c r="N15"/>
  <c r="G15"/>
  <c r="H17" l="1"/>
  <c r="N17" l="1"/>
  <c r="G17"/>
  <c r="N12"/>
  <c r="H12"/>
  <c r="G12"/>
  <c r="N11"/>
  <c r="H11"/>
  <c r="G11"/>
  <c r="N29"/>
  <c r="G29"/>
  <c r="N28"/>
  <c r="G28"/>
  <c r="N10"/>
  <c r="H10"/>
  <c r="G10"/>
  <c r="N19"/>
  <c r="H19"/>
  <c r="G19"/>
  <c r="N18"/>
  <c r="H18"/>
  <c r="G18"/>
  <c r="N14"/>
  <c r="H14"/>
  <c r="G14"/>
  <c r="N13"/>
  <c r="H13"/>
  <c r="G13"/>
  <c r="N7"/>
  <c r="H7"/>
  <c r="G7"/>
  <c r="N8"/>
  <c r="G8"/>
  <c r="N6"/>
  <c r="G6"/>
  <c r="N5"/>
  <c r="H5"/>
  <c r="G5"/>
  <c r="D47" i="5" l="1"/>
  <c r="E47" s="1"/>
  <c r="E35" l="1"/>
  <c r="E30" s="1"/>
  <c r="D35"/>
  <c r="D30" s="1"/>
  <c r="C35"/>
  <c r="C30" s="1"/>
  <c r="B6" l="1"/>
  <c r="E49" l="1"/>
  <c r="D49"/>
  <c r="B50"/>
  <c r="B49"/>
  <c r="C46" l="1"/>
  <c r="D46" s="1"/>
  <c r="E46" s="1"/>
  <c r="C52" l="1"/>
  <c r="D52" s="1"/>
  <c r="E52" s="1"/>
  <c r="B51" l="1"/>
  <c r="B45" s="1"/>
  <c r="C51"/>
  <c r="C45" s="1"/>
  <c r="D51" l="1"/>
  <c r="D45" s="1"/>
  <c r="E51"/>
  <c r="E45" s="1"/>
</calcChain>
</file>

<file path=xl/sharedStrings.xml><?xml version="1.0" encoding="utf-8"?>
<sst xmlns="http://schemas.openxmlformats.org/spreadsheetml/2006/main" count="1207" uniqueCount="919">
  <si>
    <t>Rapport mensuel Service Financier</t>
  </si>
  <si>
    <t>Encours Total MT</t>
  </si>
  <si>
    <t xml:space="preserve">Decaissement </t>
  </si>
  <si>
    <t>Encaissement Local</t>
  </si>
  <si>
    <t xml:space="preserve">Encaissement Export </t>
  </si>
  <si>
    <t>financement stock</t>
  </si>
  <si>
    <t>préfinancement export</t>
  </si>
  <si>
    <t>leasing</t>
  </si>
  <si>
    <t>C M T</t>
  </si>
  <si>
    <t>Encours Banque</t>
  </si>
  <si>
    <t>financement en devise</t>
  </si>
  <si>
    <t>M C N E</t>
  </si>
  <si>
    <t>Achat import</t>
  </si>
  <si>
    <t>Douanes</t>
  </si>
  <si>
    <t>Transport</t>
  </si>
  <si>
    <t>Steg</t>
  </si>
  <si>
    <t>Sonede</t>
  </si>
  <si>
    <t>Gasoil</t>
  </si>
  <si>
    <t>Charges Personnels</t>
  </si>
  <si>
    <t>Leasing</t>
  </si>
  <si>
    <t>CMT</t>
  </si>
  <si>
    <t>Autre</t>
  </si>
  <si>
    <t>Charges Financières</t>
  </si>
  <si>
    <t>Recette des Finances</t>
  </si>
  <si>
    <t>Matière Première</t>
  </si>
  <si>
    <t>ENCAISSEMENT</t>
  </si>
  <si>
    <t>Investissement</t>
  </si>
  <si>
    <t>Maribat</t>
  </si>
  <si>
    <t>Errafik Eddayem</t>
  </si>
  <si>
    <t>Med Energy</t>
  </si>
  <si>
    <t>El Haramain</t>
  </si>
  <si>
    <t>facilité caisse (DECOUVERT)</t>
  </si>
  <si>
    <t>Encaissement SND en Espèce</t>
  </si>
  <si>
    <t>Encours fournisseurs locaux</t>
  </si>
  <si>
    <t>Encours fournisseurs Etrangers</t>
  </si>
  <si>
    <t>Prévisionnel</t>
  </si>
  <si>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</si>
  <si>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</si>
  <si>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</si>
  <si>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</si>
  <si>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</si>
  <si>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</si>
  <si>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</si>
  <si>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</si>
  <si>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</si>
  <si>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</si>
  <si>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</si>
  <si>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</si>
  <si>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</si>
  <si>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</si>
  <si>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</si>
  <si>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MARIBAT</t>
  </si>
  <si>
    <t>FN110017</t>
  </si>
  <si>
    <t>EUR</t>
  </si>
  <si>
    <t>STEF IRAK</t>
  </si>
  <si>
    <t>FN140001</t>
  </si>
  <si>
    <t>USD</t>
  </si>
  <si>
    <t>MED ENERGY</t>
  </si>
  <si>
    <t>EL HARAMAINE</t>
  </si>
  <si>
    <t>ERRAFIK</t>
  </si>
  <si>
    <t>FN150023</t>
  </si>
  <si>
    <t>FN150030</t>
  </si>
  <si>
    <t>FN150033</t>
  </si>
  <si>
    <t>FN150034</t>
  </si>
  <si>
    <t>S N A</t>
  </si>
  <si>
    <t>S T A</t>
  </si>
  <si>
    <t>EX150007</t>
  </si>
  <si>
    <t>EX150008</t>
  </si>
  <si>
    <t>IMPAYE</t>
  </si>
  <si>
    <t xml:space="preserve"> </t>
  </si>
  <si>
    <t>F E D</t>
  </si>
  <si>
    <t>FN150043</t>
  </si>
  <si>
    <t>FN150044</t>
  </si>
  <si>
    <t>FN150045</t>
  </si>
  <si>
    <t>FN150046</t>
  </si>
  <si>
    <t>FN150047</t>
  </si>
  <si>
    <t>EX150009</t>
  </si>
  <si>
    <t>FN150050</t>
  </si>
  <si>
    <t>EX150010</t>
  </si>
  <si>
    <t>EX150011</t>
  </si>
  <si>
    <t>EX150012</t>
  </si>
  <si>
    <t>FN150054</t>
  </si>
  <si>
    <t>FN150055</t>
  </si>
  <si>
    <t>FN150056</t>
  </si>
  <si>
    <t>FN150057</t>
  </si>
  <si>
    <t>FN150058</t>
  </si>
  <si>
    <t>FN150060</t>
  </si>
  <si>
    <t>FN150066</t>
  </si>
  <si>
    <t>FN150067</t>
  </si>
  <si>
    <t>FN150068</t>
  </si>
  <si>
    <t>FN150069</t>
  </si>
  <si>
    <t>FN150070</t>
  </si>
  <si>
    <t>FN150071</t>
  </si>
  <si>
    <t>FN150072</t>
  </si>
  <si>
    <t>FN150036</t>
  </si>
  <si>
    <t>EX150013</t>
  </si>
  <si>
    <t>Dividende</t>
  </si>
  <si>
    <t>Achat Plomb LOCAL ET IMPORTE</t>
  </si>
  <si>
    <t>Deblocage Credit de gestion</t>
  </si>
  <si>
    <t>Deblocage CMT</t>
  </si>
  <si>
    <t>Decaissement UTCI</t>
  </si>
  <si>
    <t>Prime d'investissement</t>
  </si>
  <si>
    <t>Decaissement Chtourou</t>
  </si>
  <si>
    <t>STCM</t>
  </si>
  <si>
    <t>METALLIANCE</t>
  </si>
  <si>
    <t>HAZEM</t>
  </si>
  <si>
    <t>FONDERIE</t>
  </si>
  <si>
    <t>facturation chtourou</t>
  </si>
  <si>
    <t>facturation investisssement</t>
  </si>
  <si>
    <t>ENK</t>
  </si>
  <si>
    <t>L50438</t>
  </si>
  <si>
    <t>ABDELBEKI B.SAID BELHAJ</t>
  </si>
  <si>
    <t>L80081</t>
  </si>
  <si>
    <t>GLOBAL CONTAINER AGENCY TUNI</t>
  </si>
  <si>
    <t>L50522</t>
  </si>
  <si>
    <t>GOLDEN SHIPPING ASSISTANCE</t>
  </si>
  <si>
    <t>L50612</t>
  </si>
  <si>
    <t>BONNA BETON</t>
  </si>
  <si>
    <t>L80149</t>
  </si>
  <si>
    <t>ASS MAGHREBIA</t>
  </si>
  <si>
    <t>L50102</t>
  </si>
  <si>
    <t>CEMT</t>
  </si>
  <si>
    <t>E80019</t>
  </si>
  <si>
    <t>I.T.Tunisie</t>
  </si>
  <si>
    <t>L50241</t>
  </si>
  <si>
    <t>MAHMOUD BENSARIA</t>
  </si>
  <si>
    <t>L50734</t>
  </si>
  <si>
    <t>Driss Zormati</t>
  </si>
  <si>
    <t>L50425</t>
  </si>
  <si>
    <t>MSC</t>
  </si>
  <si>
    <t>L50280</t>
  </si>
  <si>
    <t>KHEMAIS JMILA</t>
  </si>
  <si>
    <t>L50705</t>
  </si>
  <si>
    <t>MULTIPLAST SERVICES</t>
  </si>
  <si>
    <t>L50798</t>
  </si>
  <si>
    <t>Goonvean</t>
  </si>
  <si>
    <t>E10031</t>
  </si>
  <si>
    <t>SOTUCEP</t>
  </si>
  <si>
    <t>L80074</t>
  </si>
  <si>
    <t>Générale Industrie</t>
  </si>
  <si>
    <t>L60316</t>
  </si>
  <si>
    <t>SEALINES</t>
  </si>
  <si>
    <t>L50636</t>
  </si>
  <si>
    <t>COMPTOIR EQUIPEMENT HAMMAMET</t>
  </si>
  <si>
    <t>l60297</t>
  </si>
  <si>
    <t>GENMAR</t>
  </si>
  <si>
    <t>L50308</t>
  </si>
  <si>
    <t>SBM</t>
  </si>
  <si>
    <t>L50795</t>
  </si>
  <si>
    <t>ste groupe houda du bois</t>
  </si>
  <si>
    <t>l30265</t>
  </si>
  <si>
    <t>STE EL BOURAK DE TVX TELECOM</t>
  </si>
  <si>
    <t>L80073</t>
  </si>
  <si>
    <t>Dkhil Wacef</t>
  </si>
  <si>
    <t>L50385</t>
  </si>
  <si>
    <t>GREEN TUNISIE</t>
  </si>
  <si>
    <t>L50286</t>
  </si>
  <si>
    <t>SOCOOPEC</t>
  </si>
  <si>
    <t>L60123</t>
  </si>
  <si>
    <t>COMPTOIR JLELI CERAMIQUE</t>
  </si>
  <si>
    <t>L80106</t>
  </si>
  <si>
    <t>G.A.N</t>
  </si>
  <si>
    <t>L30176</t>
  </si>
  <si>
    <t>PHARMACIE CENTRALE</t>
  </si>
  <si>
    <t>l20006</t>
  </si>
  <si>
    <t>ALMAS</t>
  </si>
  <si>
    <t>L50799</t>
  </si>
  <si>
    <t>AIR LIQUIDE TUNISIE</t>
  </si>
  <si>
    <t>L20009</t>
  </si>
  <si>
    <t>ABDELKADER BEN SAAD</t>
  </si>
  <si>
    <t>L50670</t>
  </si>
  <si>
    <t>CITERNES PLAST</t>
  </si>
  <si>
    <t>L30094</t>
  </si>
  <si>
    <t>H.P. AUTOMATISME</t>
  </si>
  <si>
    <t>L60042</t>
  </si>
  <si>
    <t>OMMP (Office marine March)</t>
  </si>
  <si>
    <t>L50095</t>
  </si>
  <si>
    <t>SOTUCOB</t>
  </si>
  <si>
    <t>L80045</t>
  </si>
  <si>
    <t>ECTI - GROUPE TUNISIE</t>
  </si>
  <si>
    <t>L50574</t>
  </si>
  <si>
    <t>VECTORYS</t>
  </si>
  <si>
    <t>L50766</t>
  </si>
  <si>
    <t>SOTRADIES</t>
  </si>
  <si>
    <t>L60189</t>
  </si>
  <si>
    <t>AZIZI ABDALLAH</t>
  </si>
  <si>
    <t>L30313</t>
  </si>
  <si>
    <t>MESSINA  TUNISIE</t>
  </si>
  <si>
    <t>L50721</t>
  </si>
  <si>
    <t>GIRELLI LOGISTICS TUNISIE</t>
  </si>
  <si>
    <t>L50691</t>
  </si>
  <si>
    <t>G.D.S</t>
  </si>
  <si>
    <t>L60296</t>
  </si>
  <si>
    <t>AIRTECH</t>
  </si>
  <si>
    <t>L50812</t>
  </si>
  <si>
    <t>STE MENUTENTION HARATH</t>
  </si>
  <si>
    <t>L50609</t>
  </si>
  <si>
    <t>STE TOP ETANCHEITE</t>
  </si>
  <si>
    <t>l60160</t>
  </si>
  <si>
    <t>LE CAMION</t>
  </si>
  <si>
    <t>L60305</t>
  </si>
  <si>
    <t>SOMETEL</t>
  </si>
  <si>
    <t>L60048</t>
  </si>
  <si>
    <t>GENERAL METAL</t>
  </si>
  <si>
    <t>L60011</t>
  </si>
  <si>
    <t>CMA CGM Tunisie</t>
  </si>
  <si>
    <t>L50297</t>
  </si>
  <si>
    <t>OMAR TAKROUNI</t>
  </si>
  <si>
    <t>L50446</t>
  </si>
  <si>
    <t>NADEC</t>
  </si>
  <si>
    <t>L20005</t>
  </si>
  <si>
    <t>LA PROTECTION CIVIL</t>
  </si>
  <si>
    <t>L50643</t>
  </si>
  <si>
    <t>CHAMBRE TUNISO LIBIENNE</t>
  </si>
  <si>
    <t>L50527</t>
  </si>
  <si>
    <t>FIXNGO</t>
  </si>
  <si>
    <t>L60206</t>
  </si>
  <si>
    <t>MAS</t>
  </si>
  <si>
    <t>L50134</t>
  </si>
  <si>
    <t>ESSAYARA</t>
  </si>
  <si>
    <t>L60008</t>
  </si>
  <si>
    <t>SINDBAD GROUP</t>
  </si>
  <si>
    <t>L50368</t>
  </si>
  <si>
    <t>MAXITRANS TUNISIE</t>
  </si>
  <si>
    <t>L50578</t>
  </si>
  <si>
    <t>TUNISHIP</t>
  </si>
  <si>
    <t>L50755</t>
  </si>
  <si>
    <t>H.B.C</t>
  </si>
  <si>
    <t>L60308</t>
  </si>
  <si>
    <t>SNDP AGIL</t>
  </si>
  <si>
    <t>L80052</t>
  </si>
  <si>
    <t>ABIDMED</t>
  </si>
  <si>
    <t>L60368</t>
  </si>
  <si>
    <t>OACA</t>
  </si>
  <si>
    <t>L50110</t>
  </si>
  <si>
    <t>GMC</t>
  </si>
  <si>
    <t>L50601</t>
  </si>
  <si>
    <t>STE GENERAL LONGOS</t>
  </si>
  <si>
    <t>L60338</t>
  </si>
  <si>
    <t>FAYCEL EL OUNI</t>
  </si>
  <si>
    <t>L80116</t>
  </si>
  <si>
    <t>PHARMACIE CHERIF MONGI</t>
  </si>
  <si>
    <t>L30130</t>
  </si>
  <si>
    <t>HPR</t>
  </si>
  <si>
    <t>L60268</t>
  </si>
  <si>
    <t>COMETA</t>
  </si>
  <si>
    <t>L60165</t>
  </si>
  <si>
    <t>E.G.A (GAMGUI ABDELKARI</t>
  </si>
  <si>
    <t>l60118</t>
  </si>
  <si>
    <t>STE DES CARRIERE BEN M'BAREK</t>
  </si>
  <si>
    <t>L80078</t>
  </si>
  <si>
    <t>EL WIFEK</t>
  </si>
  <si>
    <t>L60267</t>
  </si>
  <si>
    <t>BALANCE DU CENTRE MESTIRI</t>
  </si>
  <si>
    <t>l30292</t>
  </si>
  <si>
    <t>STUMAR</t>
  </si>
  <si>
    <t>L50600</t>
  </si>
  <si>
    <t>ST METAL</t>
  </si>
  <si>
    <t>L80062</t>
  </si>
  <si>
    <t>TUNIS AIR</t>
  </si>
  <si>
    <t>L50109</t>
  </si>
  <si>
    <t>TEMELEC</t>
  </si>
  <si>
    <t>L60330</t>
  </si>
  <si>
    <t>OHMELEC</t>
  </si>
  <si>
    <t>L60328</t>
  </si>
  <si>
    <t>SAFIR</t>
  </si>
  <si>
    <t>L50142</t>
  </si>
  <si>
    <t>METROCAL</t>
  </si>
  <si>
    <t>L30117</t>
  </si>
  <si>
    <t>SOKEEL</t>
  </si>
  <si>
    <t>L60282</t>
  </si>
  <si>
    <t>LA POSTE</t>
  </si>
  <si>
    <t>L50415</t>
  </si>
  <si>
    <t>STE MARIEM</t>
  </si>
  <si>
    <t>L80132</t>
  </si>
  <si>
    <t>ASTRAL</t>
  </si>
  <si>
    <t>L20011</t>
  </si>
  <si>
    <t>TVI</t>
  </si>
  <si>
    <t>L60226</t>
  </si>
  <si>
    <t>STE GROUPE MATERIEL</t>
  </si>
  <si>
    <t>L60190</t>
  </si>
  <si>
    <t>LASERLAND</t>
  </si>
  <si>
    <t>l30290</t>
  </si>
  <si>
    <t>STE MOHAMED ALI</t>
  </si>
  <si>
    <t>L60279</t>
  </si>
  <si>
    <t>MORGAN CARBON TUNISIA</t>
  </si>
  <si>
    <t>L60433</t>
  </si>
  <si>
    <t>BSB</t>
  </si>
  <si>
    <t>L50818</t>
  </si>
  <si>
    <t>OIL LIBYA</t>
  </si>
  <si>
    <t>L30336</t>
  </si>
  <si>
    <t>ELMOEZ BEN MAHMOUD</t>
  </si>
  <si>
    <t>L50804</t>
  </si>
  <si>
    <t>GSA</t>
  </si>
  <si>
    <t>L50725</t>
  </si>
  <si>
    <t>STAREPR</t>
  </si>
  <si>
    <t>L30042</t>
  </si>
  <si>
    <t>MATECH</t>
  </si>
  <si>
    <t>L60153</t>
  </si>
  <si>
    <t>BIODET</t>
  </si>
  <si>
    <t>L30358</t>
  </si>
  <si>
    <t>AGENCE MARITIME MOHAB</t>
  </si>
  <si>
    <t>L50182</t>
  </si>
  <si>
    <t>HOTEL EZZAHRA</t>
  </si>
  <si>
    <t>L50107</t>
  </si>
  <si>
    <t>I N N O R P I</t>
  </si>
  <si>
    <t>L50031</t>
  </si>
  <si>
    <t>STE E.P.S</t>
  </si>
  <si>
    <t>L60392</t>
  </si>
  <si>
    <t>STAR CONTAINER TUNISIE</t>
  </si>
  <si>
    <t>L50813</t>
  </si>
  <si>
    <t>AQUA PUR</t>
  </si>
  <si>
    <t>L30293</t>
  </si>
  <si>
    <t>ENTREPRISE BAYOUDH</t>
  </si>
  <si>
    <t>L30211</t>
  </si>
  <si>
    <t>EQUIP GENERAL BATIMENTEQUIP°</t>
  </si>
  <si>
    <t>L80014</t>
  </si>
  <si>
    <t>EBR BALANCE</t>
  </si>
  <si>
    <t>L50773</t>
  </si>
  <si>
    <t>EQUIPEMENT MODERNE</t>
  </si>
  <si>
    <t>L60006</t>
  </si>
  <si>
    <t>SOCIETE REVOLON</t>
  </si>
  <si>
    <t>L60025</t>
  </si>
  <si>
    <t>LAB EQUIPEMENT</t>
  </si>
  <si>
    <t>L30367</t>
  </si>
  <si>
    <t>4 MK/L'AUTOCOLLANT SARL.</t>
  </si>
  <si>
    <t>L10011</t>
  </si>
  <si>
    <t>CHAMBRE DE COMMERCE</t>
  </si>
  <si>
    <t>L50468</t>
  </si>
  <si>
    <t>SGS</t>
  </si>
  <si>
    <t>L50499</t>
  </si>
  <si>
    <t>MED-INTERIM</t>
  </si>
  <si>
    <t>L50568</t>
  </si>
  <si>
    <t>STE EXTRA TECH</t>
  </si>
  <si>
    <t>L50782</t>
  </si>
  <si>
    <t>SOTUFLEX</t>
  </si>
  <si>
    <t>L80009</t>
  </si>
  <si>
    <t>MULTIJOINT</t>
  </si>
  <si>
    <t>L60350</t>
  </si>
  <si>
    <t>COCEA Détail</t>
  </si>
  <si>
    <t>L60223</t>
  </si>
  <si>
    <t>LAD</t>
  </si>
  <si>
    <t>L30323</t>
  </si>
  <si>
    <t>REPRISE</t>
  </si>
  <si>
    <t>L10157</t>
  </si>
  <si>
    <t>STE BEN MASSOUD FRERES</t>
  </si>
  <si>
    <t>L50792</t>
  </si>
  <si>
    <t>JEC ROLLERS</t>
  </si>
  <si>
    <t>L80012</t>
  </si>
  <si>
    <t>SIEM INTER</t>
  </si>
  <si>
    <t>L50656</t>
  </si>
  <si>
    <t>GENERAL INCENDIE</t>
  </si>
  <si>
    <t>L20044</t>
  </si>
  <si>
    <t>ITB</t>
  </si>
  <si>
    <t>L60393</t>
  </si>
  <si>
    <t>PNA</t>
  </si>
  <si>
    <t>L60169</t>
  </si>
  <si>
    <t>FETHI BEN LAKHDHAR</t>
  </si>
  <si>
    <t>L50485</t>
  </si>
  <si>
    <t>SFAXIEN INDUSTRI.AUTOMOBILE</t>
  </si>
  <si>
    <t>L60033</t>
  </si>
  <si>
    <t>CABINETDECOODINATION TECHNIQ</t>
  </si>
  <si>
    <t>L50256</t>
  </si>
  <si>
    <t>STE REGUIGUI PNEUMATIQUE</t>
  </si>
  <si>
    <t>L60179</t>
  </si>
  <si>
    <t>MAERSK  TUNISIE</t>
  </si>
  <si>
    <t>L50013</t>
  </si>
  <si>
    <t>BECHIR BOUAICHA</t>
  </si>
  <si>
    <t>L50745</t>
  </si>
  <si>
    <t>TRANSIDER</t>
  </si>
  <si>
    <t>L50393</t>
  </si>
  <si>
    <t>EGS</t>
  </si>
  <si>
    <t>L50738</t>
  </si>
  <si>
    <t xml:space="preserve"> GAN - STIBOIS</t>
  </si>
  <si>
    <t>L10017</t>
  </si>
  <si>
    <t>MOHAMED NACER REGUEZ</t>
  </si>
  <si>
    <t>L50805</t>
  </si>
  <si>
    <t>2RE</t>
  </si>
  <si>
    <t>L60129</t>
  </si>
  <si>
    <t>SMAOUI AIMEN</t>
  </si>
  <si>
    <t>L60175</t>
  </si>
  <si>
    <t>Boudrant</t>
  </si>
  <si>
    <t>L60085</t>
  </si>
  <si>
    <t>MDC</t>
  </si>
  <si>
    <t>l30271</t>
  </si>
  <si>
    <t>RGUEZ Mondher</t>
  </si>
  <si>
    <t>L50775</t>
  </si>
  <si>
    <t>STIRELEC COMMERCE</t>
  </si>
  <si>
    <t>L60071</t>
  </si>
  <si>
    <t>SOFREB</t>
  </si>
  <si>
    <t>L80107</t>
  </si>
  <si>
    <t>FBI</t>
  </si>
  <si>
    <t>L30272</t>
  </si>
  <si>
    <t>HEDI OULED SAAD</t>
  </si>
  <si>
    <t>L10041</t>
  </si>
  <si>
    <t>FOURNISSEURS ACHATS</t>
  </si>
  <si>
    <t>L04375</t>
  </si>
  <si>
    <t>DAR ZAGHOUAN</t>
  </si>
  <si>
    <t>L50493</t>
  </si>
  <si>
    <t>ETS NAJAR ABDESSALEM</t>
  </si>
  <si>
    <t>L60078</t>
  </si>
  <si>
    <t>HOUSE PRINT &amp; SERVICES</t>
  </si>
  <si>
    <t>L30285</t>
  </si>
  <si>
    <t>PROSID</t>
  </si>
  <si>
    <t>L60053</t>
  </si>
  <si>
    <t>EIMA S.U.A.R.L</t>
  </si>
  <si>
    <t>L60187</t>
  </si>
  <si>
    <t>UTIS</t>
  </si>
  <si>
    <t>L30203</t>
  </si>
  <si>
    <t>TUNISIE TELECOM   ( FIXE )</t>
  </si>
  <si>
    <t>L50152</t>
  </si>
  <si>
    <t>SOQUIBAT</t>
  </si>
  <si>
    <t>L60430</t>
  </si>
  <si>
    <t>ITALCAR</t>
  </si>
  <si>
    <t>L80099</t>
  </si>
  <si>
    <t>STAUBLI</t>
  </si>
  <si>
    <t>E60024</t>
  </si>
  <si>
    <t>EGAS</t>
  </si>
  <si>
    <t>L60041</t>
  </si>
  <si>
    <t>EL MOEZ BEN MAHMOUD</t>
  </si>
  <si>
    <t>L50809</t>
  </si>
  <si>
    <t>MODELEC</t>
  </si>
  <si>
    <t>L60403</t>
  </si>
  <si>
    <t>SOCIETE L'INDUSTRIEL</t>
  </si>
  <si>
    <t>L60293</t>
  </si>
  <si>
    <t>SOCIETE TECHNIQUE DE COUPE</t>
  </si>
  <si>
    <t>L60431</t>
  </si>
  <si>
    <t>FRIGOLUX</t>
  </si>
  <si>
    <t>L80072</t>
  </si>
  <si>
    <t>MOTRA</t>
  </si>
  <si>
    <t>L60227</t>
  </si>
  <si>
    <t>GROUPMENT MEDECIN DE TRAVAIL</t>
  </si>
  <si>
    <t>L50541</t>
  </si>
  <si>
    <t>STC</t>
  </si>
  <si>
    <t>L50210</t>
  </si>
  <si>
    <t>SCHNEIDER ELECTRIC</t>
  </si>
  <si>
    <t>l10167</t>
  </si>
  <si>
    <t>NORD INDUSTRIE</t>
  </si>
  <si>
    <t>L50136</t>
  </si>
  <si>
    <t>STE ADAM BOIS</t>
  </si>
  <si>
    <t>L10179</t>
  </si>
  <si>
    <t>Romulus Voyage</t>
  </si>
  <si>
    <t>L50388</t>
  </si>
  <si>
    <t>SERINCOM</t>
  </si>
  <si>
    <t>L60027</t>
  </si>
  <si>
    <t>EQUIPEMENT MODERNE HARDWARE</t>
  </si>
  <si>
    <t>L60397</t>
  </si>
  <si>
    <t>GLOBAL LOGISTICS TUNISIE</t>
  </si>
  <si>
    <t>L50790</t>
  </si>
  <si>
    <t>JMILA KHMAIS</t>
  </si>
  <si>
    <t>l50803</t>
  </si>
  <si>
    <t>SOCIETE BEN ALIA FRERES</t>
  </si>
  <si>
    <t>L50588</t>
  </si>
  <si>
    <t>SOFTHERM</t>
  </si>
  <si>
    <t>L80148</t>
  </si>
  <si>
    <t>MANAR COUPE</t>
  </si>
  <si>
    <t>L30215</t>
  </si>
  <si>
    <t>SAMIR MBAREK</t>
  </si>
  <si>
    <t>L30308</t>
  </si>
  <si>
    <t>DISCOVRY INFORMATIQUE</t>
  </si>
  <si>
    <t>L50070</t>
  </si>
  <si>
    <t>AFRICA INDUSTRIE</t>
  </si>
  <si>
    <t>l20047</t>
  </si>
  <si>
    <t>C I L</t>
  </si>
  <si>
    <t>L50018</t>
  </si>
  <si>
    <t>SHTM</t>
  </si>
  <si>
    <t>L50216</t>
  </si>
  <si>
    <t>SORFIN  LTD</t>
  </si>
  <si>
    <t>E10017</t>
  </si>
  <si>
    <t>S O N E D E</t>
  </si>
  <si>
    <t>L20020</t>
  </si>
  <si>
    <t>SSP</t>
  </si>
  <si>
    <t>L50751</t>
  </si>
  <si>
    <t>AGIC Industrie s.a.</t>
  </si>
  <si>
    <t>E10043</t>
  </si>
  <si>
    <t>GERMANETTI</t>
  </si>
  <si>
    <t>L50697</t>
  </si>
  <si>
    <t>ok polystyrène</t>
  </si>
  <si>
    <t>l10171</t>
  </si>
  <si>
    <t>INTER MACHINE</t>
  </si>
  <si>
    <t>L60269</t>
  </si>
  <si>
    <t>STAM</t>
  </si>
  <si>
    <t>L50096</t>
  </si>
  <si>
    <t>SOCIETE TUNISO UKRAINE  TUNO</t>
  </si>
  <si>
    <t>L10015</t>
  </si>
  <si>
    <t>EUROPEEN BANK</t>
  </si>
  <si>
    <t>L50816</t>
  </si>
  <si>
    <t>MY CAR</t>
  </si>
  <si>
    <t>L10143</t>
  </si>
  <si>
    <t>TIMAR TUNISIE</t>
  </si>
  <si>
    <t>L50759</t>
  </si>
  <si>
    <t>AKÜMSAN</t>
  </si>
  <si>
    <t>E10032</t>
  </si>
  <si>
    <t>LYS IMPRESSION</t>
  </si>
  <si>
    <t>L30288</t>
  </si>
  <si>
    <t>STARPACK</t>
  </si>
  <si>
    <t>L10147</t>
  </si>
  <si>
    <t>S. T. E. G.</t>
  </si>
  <si>
    <t>L50045</t>
  </si>
  <si>
    <t>SOVEMA</t>
  </si>
  <si>
    <t>E80018</t>
  </si>
  <si>
    <t>CHIMEX</t>
  </si>
  <si>
    <t>L10003</t>
  </si>
  <si>
    <t>LA DOUANE</t>
  </si>
  <si>
    <t>L50019</t>
  </si>
  <si>
    <t>METACONCEPT</t>
  </si>
  <si>
    <t>E10052</t>
  </si>
  <si>
    <t>SITEM</t>
  </si>
  <si>
    <t>L50255</t>
  </si>
  <si>
    <t>R.FINANCE MEGRINE</t>
  </si>
  <si>
    <t>L50401</t>
  </si>
  <si>
    <t>DARAMIC SAS</t>
  </si>
  <si>
    <t>E10005</t>
  </si>
  <si>
    <t>FONDERIE EL HNAYA</t>
  </si>
  <si>
    <t>L10106</t>
  </si>
  <si>
    <t>METALLIANCE LLP</t>
  </si>
  <si>
    <t>E10046</t>
  </si>
  <si>
    <t>A C C U M A</t>
  </si>
  <si>
    <t>E10001</t>
  </si>
  <si>
    <t>GROUPE GENERAL LINGOTS</t>
  </si>
  <si>
    <t>l10174</t>
  </si>
  <si>
    <t>COTECH</t>
  </si>
  <si>
    <t>L50284</t>
  </si>
  <si>
    <t>GLOGAL CONTAINER AGENCY TUNI</t>
  </si>
  <si>
    <t>SOMAC</t>
  </si>
  <si>
    <t>L50406</t>
  </si>
  <si>
    <t>LASSAD WALHA</t>
  </si>
  <si>
    <t>L50433</t>
  </si>
  <si>
    <t>CEPEX</t>
  </si>
  <si>
    <t>L50419</t>
  </si>
  <si>
    <t>ANPE</t>
  </si>
  <si>
    <t>L50517</t>
  </si>
  <si>
    <t>DACHSER TUNISIE</t>
  </si>
  <si>
    <t>L50573</t>
  </si>
  <si>
    <t>KHDIJA JRAD</t>
  </si>
  <si>
    <t>L50702</t>
  </si>
  <si>
    <t>CARREFOUR</t>
  </si>
  <si>
    <t>L30243</t>
  </si>
  <si>
    <t>STE KADHI FRERES</t>
  </si>
  <si>
    <t>L50178</t>
  </si>
  <si>
    <t>Toukèbri Houda</t>
  </si>
  <si>
    <t>L30265</t>
  </si>
  <si>
    <t>HOME SPACE</t>
  </si>
  <si>
    <t>L30315</t>
  </si>
  <si>
    <t>MED EXPRESS TUNISIE</t>
  </si>
  <si>
    <t>L50379</t>
  </si>
  <si>
    <t>CLUB SPORTIF D'HAMMAM-LIF</t>
  </si>
  <si>
    <t>L50373</t>
  </si>
  <si>
    <t>SAINE</t>
  </si>
  <si>
    <t>L50671</t>
  </si>
  <si>
    <t>MTL</t>
  </si>
  <si>
    <t>L50602</t>
  </si>
  <si>
    <t>SKC</t>
  </si>
  <si>
    <t>L20071</t>
  </si>
  <si>
    <t>l50216</t>
  </si>
  <si>
    <t>COMMISSION D'ELECTION PRESED</t>
  </si>
  <si>
    <t>L50502</t>
  </si>
  <si>
    <t>STMG</t>
  </si>
  <si>
    <t>L50627</t>
  </si>
  <si>
    <t>l60189</t>
  </si>
  <si>
    <t>TAHER BEN AHMED ZEIR</t>
  </si>
  <si>
    <t>l50789</t>
  </si>
  <si>
    <t>STE ENNAKL</t>
  </si>
  <si>
    <t>L60147</t>
  </si>
  <si>
    <t>ALI BEN MUSTAPHA</t>
  </si>
  <si>
    <t>L50008</t>
  </si>
  <si>
    <t>E Y A</t>
  </si>
  <si>
    <t>L30190</t>
  </si>
  <si>
    <t>COMPTO</t>
  </si>
  <si>
    <t>L30262</t>
  </si>
  <si>
    <t>HTRI</t>
  </si>
  <si>
    <t>L50460</t>
  </si>
  <si>
    <t>AFRIQUE  AUTO</t>
  </si>
  <si>
    <t>L60167</t>
  </si>
  <si>
    <t>MAGHRBIA IMMOBILIERE</t>
  </si>
  <si>
    <t>L50531</t>
  </si>
  <si>
    <t>S.A.T.E.G</t>
  </si>
  <si>
    <t>L50644</t>
  </si>
  <si>
    <t>GARAGE ACHOUR</t>
  </si>
  <si>
    <t>L50417</t>
  </si>
  <si>
    <t>TPM</t>
  </si>
  <si>
    <t>L30217</t>
  </si>
  <si>
    <t>SOCIETE EL FATH</t>
  </si>
  <si>
    <t>L80114</t>
  </si>
  <si>
    <t>GARAGE MODERNE</t>
  </si>
  <si>
    <t>L50374</t>
  </si>
  <si>
    <t>I MESSINA TUNISIE</t>
  </si>
  <si>
    <t>L50571</t>
  </si>
  <si>
    <t>TUNISAIR</t>
  </si>
  <si>
    <t>RAFIK KCHAOU</t>
  </si>
  <si>
    <t>L60357</t>
  </si>
  <si>
    <t>GARAGE DEUX MILLES DEUX</t>
  </si>
  <si>
    <t>L50611</t>
  </si>
  <si>
    <t>Groupement Muli Pièce et Sce</t>
  </si>
  <si>
    <t>l50383</t>
  </si>
  <si>
    <t>La Presse</t>
  </si>
  <si>
    <t>L50208</t>
  </si>
  <si>
    <t>M B S</t>
  </si>
  <si>
    <t>L10127</t>
  </si>
  <si>
    <t>E.G.A (GAMGUI ABDELKARIM)</t>
  </si>
  <si>
    <t>L60118</t>
  </si>
  <si>
    <t xml:space="preserve">L60281_x000D_
</t>
  </si>
  <si>
    <t>SGM</t>
  </si>
  <si>
    <t>L60367</t>
  </si>
  <si>
    <t>DIAMENT TRAVEL AGENCY</t>
  </si>
  <si>
    <t>L50699</t>
  </si>
  <si>
    <t>CHAMBRE TUNISO FRANCAISE</t>
  </si>
  <si>
    <t>L50604</t>
  </si>
  <si>
    <t>TUNISIA INTERSHIP</t>
  </si>
  <si>
    <t>L50281</t>
  </si>
  <si>
    <t>RHIMI LOTFI</t>
  </si>
  <si>
    <t>L50558</t>
  </si>
  <si>
    <t>SOMAB</t>
  </si>
  <si>
    <t>L30168</t>
  </si>
  <si>
    <t>TRANSPORT WORD SERVICE</t>
  </si>
  <si>
    <t>L50170</t>
  </si>
  <si>
    <t>TECHN INDUS DU CAOUTCHOUC</t>
  </si>
  <si>
    <t>L10156</t>
  </si>
  <si>
    <t>Sté MONDIALE AUTO</t>
  </si>
  <si>
    <t>L60209</t>
  </si>
  <si>
    <t>BIOLINE SERVICES</t>
  </si>
  <si>
    <t>L30294</t>
  </si>
  <si>
    <t>KAMEL HADHLI</t>
  </si>
  <si>
    <t>L50387</t>
  </si>
  <si>
    <t>ARI</t>
  </si>
  <si>
    <t>L60002</t>
  </si>
  <si>
    <t>STATION TOTAL Tajmout</t>
  </si>
  <si>
    <t>L30138</t>
  </si>
  <si>
    <t>TOTAL FONDOUK CHOUCHA</t>
  </si>
  <si>
    <t>L20013</t>
  </si>
  <si>
    <t>Tunimag</t>
  </si>
  <si>
    <t>l50090</t>
  </si>
  <si>
    <t>SHELL</t>
  </si>
  <si>
    <t>L20010</t>
  </si>
  <si>
    <t>ECULINE</t>
  </si>
  <si>
    <t>L50125</t>
  </si>
  <si>
    <t>ATC Automatisme</t>
  </si>
  <si>
    <t>L60135</t>
  </si>
  <si>
    <t>MAITRE MOHAMED NACER BELILI</t>
  </si>
  <si>
    <t>L50682</t>
  </si>
  <si>
    <t>Transport World Services</t>
  </si>
  <si>
    <t>L50245</t>
  </si>
  <si>
    <t>SIAME</t>
  </si>
  <si>
    <t>L30273_x000D_4</t>
  </si>
  <si>
    <t>SOTUCOUPE</t>
  </si>
  <si>
    <t>L30028</t>
  </si>
  <si>
    <t>G T I</t>
  </si>
  <si>
    <t>L50028</t>
  </si>
  <si>
    <t>HECHI FETHI</t>
  </si>
  <si>
    <t>L60301</t>
  </si>
  <si>
    <t>SIB Kchaou</t>
  </si>
  <si>
    <t>L30112</t>
  </si>
  <si>
    <t>T.T.N</t>
  </si>
  <si>
    <t>L50364</t>
  </si>
  <si>
    <t>STPA</t>
  </si>
  <si>
    <t>L30256</t>
  </si>
  <si>
    <t>G.C.A.T</t>
  </si>
  <si>
    <t>L50529</t>
  </si>
  <si>
    <t>VEGA</t>
  </si>
  <si>
    <t>L50503</t>
  </si>
  <si>
    <t>CARTE</t>
  </si>
  <si>
    <t>L50068</t>
  </si>
  <si>
    <t>SOTEME</t>
  </si>
  <si>
    <t>L60256</t>
  </si>
  <si>
    <t>MAGHREB SOLUTIONS</t>
  </si>
  <si>
    <t>L50737</t>
  </si>
  <si>
    <t>STE MAGHREB EMBALLAGE</t>
  </si>
  <si>
    <t>L30181</t>
  </si>
  <si>
    <t>IRT</t>
  </si>
  <si>
    <t>L60347</t>
  </si>
  <si>
    <t>E.K.H.</t>
  </si>
  <si>
    <t>l60106</t>
  </si>
  <si>
    <t>INFO BUREAUTIQE</t>
  </si>
  <si>
    <t>L30174</t>
  </si>
  <si>
    <t>J E C ROLLERS</t>
  </si>
  <si>
    <t>L800012</t>
  </si>
  <si>
    <t>HEDI BOUJAKKOURA</t>
  </si>
  <si>
    <t>L50187</t>
  </si>
  <si>
    <t>MOD FER</t>
  </si>
  <si>
    <t>L80123</t>
  </si>
  <si>
    <t>l60296</t>
  </si>
  <si>
    <t>S.B.S</t>
  </si>
  <si>
    <t>L30089</t>
  </si>
  <si>
    <t>STE MOKHTAR SLAMA</t>
  </si>
  <si>
    <t>L30240</t>
  </si>
  <si>
    <t>AFRIQUE ETUDE</t>
  </si>
  <si>
    <t>L50174</t>
  </si>
  <si>
    <t>SWIB info</t>
  </si>
  <si>
    <t>L50413</t>
  </si>
  <si>
    <t>M&amp;M(MILTZER &amp; MUNCH)</t>
  </si>
  <si>
    <t>L50583</t>
  </si>
  <si>
    <t>Carthage  Oil</t>
  </si>
  <si>
    <t>L30339</t>
  </si>
  <si>
    <t>TUNIMATEC</t>
  </si>
  <si>
    <t>L60168</t>
  </si>
  <si>
    <t>LT2E</t>
  </si>
  <si>
    <t>L30314</t>
  </si>
  <si>
    <t>MECANAU</t>
  </si>
  <si>
    <t>L60061</t>
  </si>
  <si>
    <t>L60264</t>
  </si>
  <si>
    <t>PLANET</t>
  </si>
  <si>
    <t>l50222</t>
  </si>
  <si>
    <t>ATTIG NOUREDDINE</t>
  </si>
  <si>
    <t>L60171</t>
  </si>
  <si>
    <t>GDF</t>
  </si>
  <si>
    <t>L60323</t>
  </si>
  <si>
    <t>HOUCINE REZGUI</t>
  </si>
  <si>
    <t>L50596</t>
  </si>
  <si>
    <t>FEDDAOUI AHMED</t>
  </si>
  <si>
    <t>L10141</t>
  </si>
  <si>
    <t>LA MAISON DE L'INOX</t>
  </si>
  <si>
    <t>L30129</t>
  </si>
  <si>
    <t>JALOUL BEN SAID</t>
  </si>
  <si>
    <t>L10092</t>
  </si>
  <si>
    <t>INTER PARTS SARL</t>
  </si>
  <si>
    <t>L60074</t>
  </si>
  <si>
    <t>EXPRESS TRANSIT</t>
  </si>
  <si>
    <t>L50706</t>
  </si>
  <si>
    <t>CNCC</t>
  </si>
  <si>
    <t>L50778</t>
  </si>
  <si>
    <t>CIMO</t>
  </si>
  <si>
    <t>L60120</t>
  </si>
  <si>
    <t>RFT</t>
  </si>
  <si>
    <t>L50366</t>
  </si>
  <si>
    <t>ELECTRICITE DU SAHEL</t>
  </si>
  <si>
    <t>l60212</t>
  </si>
  <si>
    <t>STAR EQUIPEMENT</t>
  </si>
  <si>
    <t>L60423</t>
  </si>
  <si>
    <t>PARENIN</t>
  </si>
  <si>
    <t>L60017</t>
  </si>
  <si>
    <t>l30313</t>
  </si>
  <si>
    <t>MODERNE AUTO</t>
  </si>
  <si>
    <t>L60321</t>
  </si>
  <si>
    <t>INTER CONTROL</t>
  </si>
  <si>
    <t>L50672</t>
  </si>
  <si>
    <t>CHELLY CHOKRI</t>
  </si>
  <si>
    <t>L50509</t>
  </si>
  <si>
    <t>G.C.M.P.</t>
  </si>
  <si>
    <t>L30073</t>
  </si>
  <si>
    <t>REVOLON</t>
  </si>
  <si>
    <t>LA QUICAIL ET SES ACCESSOIRE</t>
  </si>
  <si>
    <t>L60359</t>
  </si>
  <si>
    <t>METALISATION I. &amp; ARTISTIQUE</t>
  </si>
  <si>
    <t>L10007</t>
  </si>
  <si>
    <t>MEDIA  SUD</t>
  </si>
  <si>
    <t>L50327</t>
  </si>
  <si>
    <t>TUNISIAN TRAVEL SERVICE</t>
  </si>
  <si>
    <t>L50292</t>
  </si>
  <si>
    <t>ECONOMIC AUTO</t>
  </si>
  <si>
    <t>l60181</t>
  </si>
  <si>
    <t>MAISON  DE LA BALANCE</t>
  </si>
  <si>
    <t>L80086</t>
  </si>
  <si>
    <t>Presses médias</t>
  </si>
  <si>
    <t>l50238</t>
  </si>
  <si>
    <t>QUINC. AGRICOLE &amp;INDUST.</t>
  </si>
  <si>
    <t>L60021</t>
  </si>
  <si>
    <t>SERVICE RAPIDE MENUISERI ALU</t>
  </si>
  <si>
    <t>L30307</t>
  </si>
  <si>
    <t>FETHI MASSOUDI</t>
  </si>
  <si>
    <t>L80090</t>
  </si>
  <si>
    <t>HIGH DESIGN</t>
  </si>
  <si>
    <t>L30165</t>
  </si>
  <si>
    <t>CTFCI</t>
  </si>
  <si>
    <t>L50359</t>
  </si>
  <si>
    <t>ARFAOUI MONGI ELECTRICITE</t>
  </si>
  <si>
    <t>L80102</t>
  </si>
  <si>
    <t>AMATRANS</t>
  </si>
  <si>
    <t>l50097</t>
  </si>
  <si>
    <t>STE .TRAVEHC</t>
  </si>
  <si>
    <t>L50617</t>
  </si>
  <si>
    <t>COCEA Distribution</t>
  </si>
  <si>
    <t>L60155</t>
  </si>
  <si>
    <t>EURO ASSISTANCE SERVICE</t>
  </si>
  <si>
    <t>L50704</t>
  </si>
  <si>
    <t>MAITRE ADNEN SMADEH</t>
  </si>
  <si>
    <t>L50384</t>
  </si>
  <si>
    <t>AL WASSILA PUB</t>
  </si>
  <si>
    <t>L50768</t>
  </si>
  <si>
    <t>SOCOMIP</t>
  </si>
  <si>
    <t>L10049</t>
  </si>
  <si>
    <t>ROMULUS VOYAGE</t>
  </si>
  <si>
    <t>L50044</t>
  </si>
  <si>
    <t>SRM</t>
  </si>
  <si>
    <t>L50814</t>
  </si>
  <si>
    <t>STE JAWHRA</t>
  </si>
  <si>
    <t>L10105</t>
  </si>
  <si>
    <t>AMPERE ELECTRIC</t>
  </si>
  <si>
    <t>L60001</t>
  </si>
  <si>
    <t>ELECTRO NABLI</t>
  </si>
  <si>
    <t>L80108</t>
  </si>
  <si>
    <t>dridi maher</t>
  </si>
  <si>
    <t>l50688</t>
  </si>
  <si>
    <t>STE EZZAHRA HOTEL</t>
  </si>
  <si>
    <t>ART COOL</t>
  </si>
  <si>
    <t>L50566</t>
  </si>
  <si>
    <t>TTRI</t>
  </si>
  <si>
    <t>L50678</t>
  </si>
  <si>
    <t>SACAP</t>
  </si>
  <si>
    <t>L30241</t>
  </si>
  <si>
    <t>BIO HORIZON</t>
  </si>
  <si>
    <t>L30221</t>
  </si>
  <si>
    <t>TUNICODE</t>
  </si>
  <si>
    <t>L50314</t>
  </si>
  <si>
    <t>COMPTOIR DE L'ARTISANAT</t>
  </si>
  <si>
    <t>L30121</t>
  </si>
  <si>
    <t>L20006</t>
  </si>
  <si>
    <t>EQUIPEMENT MODERNE INDUSTRIE</t>
  </si>
  <si>
    <t>INNORPI</t>
  </si>
  <si>
    <t>l50031</t>
  </si>
  <si>
    <t>KEBAIRI ABDESSATTAR</t>
  </si>
  <si>
    <t>L50552</t>
  </si>
  <si>
    <t>BOUDRANT</t>
  </si>
  <si>
    <t>ISS</t>
  </si>
  <si>
    <t>L30239</t>
  </si>
  <si>
    <t>IDEAL  AGENCEMENT</t>
  </si>
  <si>
    <t>L80101</t>
  </si>
  <si>
    <t>H.SHIPLINE</t>
  </si>
  <si>
    <t>L50422</t>
  </si>
  <si>
    <t>BN CONSULTANT</t>
  </si>
  <si>
    <t>L50396</t>
  </si>
  <si>
    <t>ENNAKL VEHICULES INDUSTRIELS</t>
  </si>
  <si>
    <t>L50607</t>
  </si>
  <si>
    <t>IDEAL DECOR</t>
  </si>
  <si>
    <t>L30076</t>
  </si>
  <si>
    <t>S.E.M.R</t>
  </si>
  <si>
    <t>L50554</t>
  </si>
  <si>
    <t>PROMEDIA</t>
  </si>
  <si>
    <t>L50039</t>
  </si>
  <si>
    <t>CABINET MOHAMED FRIKHA</t>
  </si>
  <si>
    <t>L50149</t>
  </si>
  <si>
    <t>QUINCAILLERIE EL AMEN</t>
  </si>
  <si>
    <t>L60314</t>
  </si>
  <si>
    <t>ETS ABDELALI</t>
  </si>
  <si>
    <t>L60055</t>
  </si>
  <si>
    <t>MAGHREB TECHNOLOGY</t>
  </si>
  <si>
    <t>L80130</t>
  </si>
  <si>
    <t>VARIAN</t>
  </si>
  <si>
    <t>E60017</t>
  </si>
  <si>
    <t>Maître  Nabil dabboussi</t>
  </si>
  <si>
    <t>L50335</t>
  </si>
  <si>
    <t>600 UK/PRATT BURNERD</t>
  </si>
  <si>
    <t>E60027</t>
  </si>
  <si>
    <t>SOGES</t>
  </si>
  <si>
    <t>L80096</t>
  </si>
  <si>
    <t>Ulysse Spare Parts</t>
  </si>
  <si>
    <t>L80047</t>
  </si>
  <si>
    <t>general chimie</t>
  </si>
  <si>
    <t>l10163</t>
  </si>
  <si>
    <t>ORANGE</t>
  </si>
  <si>
    <t>L50589</t>
  </si>
  <si>
    <t>Ministère de Défense</t>
  </si>
  <si>
    <t>L50239</t>
  </si>
  <si>
    <t>GSI</t>
  </si>
  <si>
    <t>L50128</t>
  </si>
  <si>
    <t>L10171</t>
  </si>
  <si>
    <t>I.S.S.T.</t>
  </si>
  <si>
    <t>L50032</t>
  </si>
  <si>
    <t>ooredoo</t>
  </si>
  <si>
    <t>L50240</t>
  </si>
  <si>
    <t>IMPRIMERIE SIDE</t>
  </si>
  <si>
    <t>L30126</t>
  </si>
  <si>
    <t>MINTERE DE DEFENSE</t>
  </si>
  <si>
    <t>L50473</t>
  </si>
  <si>
    <t>STIPCE</t>
  </si>
  <si>
    <t>l30015</t>
  </si>
  <si>
    <t>DR ADNEN GUIZANI</t>
  </si>
  <si>
    <t>L50492</t>
  </si>
  <si>
    <t>REPARATION SERVICE ENGIN</t>
  </si>
  <si>
    <t>L50394</t>
  </si>
  <si>
    <t>KHALBOUS SLIM</t>
  </si>
  <si>
    <t>L30135</t>
  </si>
  <si>
    <t>FACI S.p.A.</t>
  </si>
  <si>
    <t>E10061</t>
  </si>
  <si>
    <t>L20047</t>
  </si>
  <si>
    <t>SEAWAVE NAVIGATION COMPAGNIE</t>
  </si>
  <si>
    <t>L50183</t>
  </si>
  <si>
    <t>************************</t>
  </si>
  <si>
    <t>l30045</t>
  </si>
  <si>
    <t>CETIME</t>
  </si>
  <si>
    <t>L50167</t>
  </si>
  <si>
    <t>SO.MA.C</t>
  </si>
  <si>
    <t>L30051</t>
  </si>
  <si>
    <t>STE PLASTIFILM</t>
  </si>
  <si>
    <t>L10012</t>
  </si>
  <si>
    <t>CYBERSTONE</t>
  </si>
  <si>
    <t>L50120</t>
  </si>
  <si>
    <t>TUNO</t>
  </si>
  <si>
    <t>WIRTZ</t>
  </si>
  <si>
    <t>E10026</t>
  </si>
  <si>
    <t>PUROLITE</t>
  </si>
  <si>
    <t>E60025</t>
  </si>
  <si>
    <t>STE GARAGE ENNOUR</t>
  </si>
  <si>
    <t>L60408</t>
  </si>
  <si>
    <t>T.B.S. ENGINEERING LTD</t>
  </si>
  <si>
    <t>E10015</t>
  </si>
  <si>
    <t>SOCIETE JUMEAUX MEDITERRANE</t>
  </si>
  <si>
    <t>L30344</t>
  </si>
  <si>
    <t>MEDDIS DISTRIBUTION</t>
  </si>
  <si>
    <t>L50392</t>
  </si>
  <si>
    <t>SONEDE</t>
  </si>
  <si>
    <t>ENERCOM</t>
  </si>
  <si>
    <t>L30148</t>
  </si>
  <si>
    <t>TCA</t>
  </si>
  <si>
    <t>L50594</t>
  </si>
  <si>
    <t>NAWFIL HAMZI</t>
  </si>
  <si>
    <t>L50432</t>
  </si>
  <si>
    <t>CIL</t>
  </si>
  <si>
    <t>L10163</t>
  </si>
  <si>
    <t>EBCI</t>
  </si>
  <si>
    <t>L30167</t>
  </si>
  <si>
    <t>TOTAL TUNISIE</t>
  </si>
  <si>
    <t>L30059</t>
  </si>
  <si>
    <t>SOTRAM</t>
  </si>
  <si>
    <t>L10162</t>
  </si>
  <si>
    <t>E10060</t>
  </si>
  <si>
    <t>UTCI</t>
  </si>
  <si>
    <t>FOURNISSEURS EFFET A PAYER</t>
  </si>
  <si>
    <t>HF0000</t>
  </si>
  <si>
    <t>Compte non tenue des montants non facturé 1 085 000 TTC a facturer en 12/2015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</si>
</sst>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40C]mmmm\-yy;@"/>
    <numFmt numFmtId="165" formatCode="#,##0.000\ _F"/>
    <numFmt numFmtId="166" formatCode="#,##0.000"/>
  </numFmts>
  <fonts count="1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b/>
      <sz val="18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Cambria"/>
      <family val="1"/>
      <scheme val="maj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u/>
      <sz val="10"/>
      <color indexed="62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7" fillId="0" borderId="0" applyFont="0" applyFill="0" applyBorder="0" applyAlignment="0" applyProtection="0"/>
    <xf numFmtId="0" fontId="18" fillId="0" borderId="0" applyNumberFormat="0" applyFont="0" applyFill="0" applyBorder="0" applyAlignment="0" applyProtection="0"/>
    <xf numFmtId="9" fontId="17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Font="1"/>
    <xf numFmtId="0" fontId="2" fillId="0" borderId="0" xfId="0" applyFont="1"/>
    <xf numFmtId="3" fontId="3" fillId="0" borderId="1" xfId="0" applyNumberFormat="1" applyFont="1" applyBorder="1"/>
    <xf numFmtId="0" fontId="5" fillId="0" borderId="0" xfId="0" applyFont="1"/>
    <xf numFmtId="3" fontId="7" fillId="0" borderId="1" xfId="0" applyNumberFormat="1" applyFont="1" applyBorder="1"/>
    <xf numFmtId="0" fontId="7" fillId="0" borderId="0" xfId="0" applyFont="1"/>
    <xf numFmtId="3" fontId="8" fillId="0" borderId="1" xfId="0" applyNumberFormat="1" applyFont="1" applyBorder="1"/>
    <xf numFmtId="3" fontId="5" fillId="0" borderId="0" xfId="0" applyNumberFormat="1" applyFont="1"/>
    <xf numFmtId="0" fontId="6" fillId="0" borderId="0" xfId="0" applyFont="1"/>
    <xf numFmtId="0" fontId="4" fillId="0" borderId="0" xfId="0" applyFont="1"/>
    <xf numFmtId="0" fontId="3" fillId="0" borderId="0" xfId="0" applyFont="1"/>
    <xf numFmtId="3" fontId="9" fillId="0" borderId="1" xfId="0" applyNumberFormat="1" applyFont="1" applyBorder="1"/>
    <xf numFmtId="3" fontId="1" fillId="0" borderId="0" xfId="0" applyNumberFormat="1" applyFont="1"/>
    <xf numFmtId="3" fontId="7" fillId="0" borderId="1" xfId="0" applyNumberFormat="1" applyFont="1" applyFill="1" applyBorder="1"/>
    <xf numFmtId="0" fontId="4" fillId="0" borderId="0" xfId="0" applyFont="1" applyAlignment="1">
      <alignment wrapText="1"/>
    </xf>
    <xf numFmtId="3" fontId="3" fillId="0" borderId="10" xfId="0" applyNumberFormat="1" applyFont="1" applyBorder="1"/>
    <xf numFmtId="3" fontId="7" fillId="0" borderId="10" xfId="0" applyNumberFormat="1" applyFont="1" applyBorder="1"/>
    <xf numFmtId="3" fontId="7" fillId="0" borderId="10" xfId="0" applyNumberFormat="1" applyFont="1" applyFill="1" applyBorder="1"/>
    <xf numFmtId="3" fontId="9" fillId="0" borderId="10" xfId="0" applyNumberFormat="1" applyFont="1" applyBorder="1"/>
    <xf numFmtId="3" fontId="6" fillId="0" borderId="12" xfId="0" applyNumberFormat="1" applyFont="1" applyBorder="1"/>
    <xf numFmtId="3" fontId="6" fillId="0" borderId="13" xfId="0" applyNumberFormat="1" applyFont="1" applyBorder="1"/>
    <xf numFmtId="4" fontId="11" fillId="2" borderId="2" xfId="0" applyNumberFormat="1" applyFont="1" applyFill="1" applyBorder="1" applyAlignment="1">
      <alignment horizontal="center"/>
    </xf>
    <xf numFmtId="166" fontId="11" fillId="2" borderId="2" xfId="0" applyNumberFormat="1" applyFont="1" applyFill="1" applyBorder="1" applyAlignment="1">
      <alignment horizontal="center"/>
    </xf>
    <xf numFmtId="14" fontId="11" fillId="2" borderId="2" xfId="0" applyNumberFormat="1" applyFont="1" applyFill="1" applyBorder="1" applyAlignment="1">
      <alignment horizontal="center"/>
    </xf>
    <xf numFmtId="0" fontId="7" fillId="0" borderId="0" xfId="0" applyFont="1" applyFill="1"/>
    <xf numFmtId="0" fontId="12" fillId="0" borderId="0" xfId="0" applyFont="1"/>
    <xf numFmtId="4" fontId="12" fillId="0" borderId="17" xfId="0" applyNumberFormat="1" applyFont="1" applyBorder="1"/>
    <xf numFmtId="0" fontId="12" fillId="0" borderId="16" xfId="0" applyFont="1" applyBorder="1"/>
    <xf numFmtId="0" fontId="12" fillId="0" borderId="17" xfId="0" applyFont="1" applyBorder="1"/>
    <xf numFmtId="0" fontId="7" fillId="0" borderId="17" xfId="0" applyFont="1" applyBorder="1"/>
    <xf numFmtId="0" fontId="12" fillId="0" borderId="18" xfId="0" applyFont="1" applyBorder="1"/>
    <xf numFmtId="0" fontId="12" fillId="0" borderId="6" xfId="0" applyFont="1" applyBorder="1"/>
    <xf numFmtId="14" fontId="12" fillId="0" borderId="7" xfId="0" applyNumberFormat="1" applyFont="1" applyBorder="1"/>
    <xf numFmtId="0" fontId="12" fillId="0" borderId="7" xfId="0" applyFont="1" applyBorder="1"/>
    <xf numFmtId="4" fontId="12" fillId="0" borderId="7" xfId="0" applyNumberFormat="1" applyFont="1" applyBorder="1"/>
    <xf numFmtId="166" fontId="12" fillId="0" borderId="7" xfId="0" applyNumberFormat="1" applyFont="1" applyBorder="1"/>
    <xf numFmtId="14" fontId="12" fillId="0" borderId="8" xfId="0" applyNumberFormat="1" applyFont="1" applyBorder="1"/>
    <xf numFmtId="0" fontId="7" fillId="0" borderId="9" xfId="0" applyFont="1" applyBorder="1"/>
    <xf numFmtId="14" fontId="7" fillId="0" borderId="1" xfId="0" applyNumberFormat="1" applyFont="1" applyBorder="1"/>
    <xf numFmtId="0" fontId="7" fillId="0" borderId="1" xfId="0" applyFont="1" applyBorder="1"/>
    <xf numFmtId="166" fontId="7" fillId="0" borderId="1" xfId="0" applyNumberFormat="1" applyFont="1" applyBorder="1"/>
    <xf numFmtId="14" fontId="7" fillId="0" borderId="10" xfId="0" applyNumberFormat="1" applyFont="1" applyBorder="1"/>
    <xf numFmtId="0" fontId="12" fillId="0" borderId="9" xfId="0" applyFont="1" applyBorder="1"/>
    <xf numFmtId="14" fontId="12" fillId="0" borderId="1" xfId="0" applyNumberFormat="1" applyFont="1" applyBorder="1"/>
    <xf numFmtId="0" fontId="12" fillId="0" borderId="1" xfId="0" applyFont="1" applyBorder="1"/>
    <xf numFmtId="166" fontId="12" fillId="0" borderId="1" xfId="0" applyNumberFormat="1" applyFont="1" applyBorder="1"/>
    <xf numFmtId="14" fontId="12" fillId="0" borderId="10" xfId="0" applyNumberFormat="1" applyFont="1" applyBorder="1"/>
    <xf numFmtId="0" fontId="12" fillId="0" borderId="11" xfId="0" applyFont="1" applyBorder="1"/>
    <xf numFmtId="14" fontId="12" fillId="0" borderId="12" xfId="0" applyNumberFormat="1" applyFont="1" applyBorder="1"/>
    <xf numFmtId="0" fontId="12" fillId="0" borderId="12" xfId="0" applyFont="1" applyBorder="1"/>
    <xf numFmtId="166" fontId="12" fillId="0" borderId="12" xfId="0" applyNumberFormat="1" applyFont="1" applyBorder="1"/>
    <xf numFmtId="14" fontId="12" fillId="0" borderId="13" xfId="0" applyNumberFormat="1" applyFont="1" applyBorder="1"/>
    <xf numFmtId="166" fontId="12" fillId="0" borderId="6" xfId="0" applyNumberFormat="1" applyFont="1" applyBorder="1"/>
    <xf numFmtId="166" fontId="12" fillId="0" borderId="9" xfId="0" applyNumberFormat="1" applyFont="1" applyBorder="1"/>
    <xf numFmtId="166" fontId="7" fillId="0" borderId="9" xfId="0" applyNumberFormat="1" applyFont="1" applyBorder="1"/>
    <xf numFmtId="166" fontId="12" fillId="0" borderId="11" xfId="0" applyNumberFormat="1" applyFont="1" applyBorder="1"/>
    <xf numFmtId="4" fontId="12" fillId="0" borderId="6" xfId="0" applyNumberFormat="1" applyFont="1" applyBorder="1"/>
    <xf numFmtId="4" fontId="12" fillId="0" borderId="9" xfId="0" applyNumberFormat="1" applyFont="1" applyBorder="1"/>
    <xf numFmtId="4" fontId="7" fillId="0" borderId="9" xfId="0" applyNumberFormat="1" applyFont="1" applyBorder="1"/>
    <xf numFmtId="4" fontId="12" fillId="0" borderId="11" xfId="0" applyNumberFormat="1" applyFont="1" applyBorder="1"/>
    <xf numFmtId="4" fontId="12" fillId="0" borderId="16" xfId="0" applyNumberFormat="1" applyFont="1" applyBorder="1"/>
    <xf numFmtId="4" fontId="7" fillId="0" borderId="17" xfId="0" applyNumberFormat="1" applyFont="1" applyBorder="1"/>
    <xf numFmtId="4" fontId="12" fillId="0" borderId="18" xfId="0" applyNumberFormat="1" applyFont="1" applyBorder="1"/>
    <xf numFmtId="0" fontId="12" fillId="0" borderId="8" xfId="0" applyFont="1" applyBorder="1"/>
    <xf numFmtId="0" fontId="12" fillId="0" borderId="13" xfId="0" applyFont="1" applyBorder="1"/>
    <xf numFmtId="3" fontId="6" fillId="0" borderId="0" xfId="0" applyNumberFormat="1" applyFont="1"/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11" fontId="3" fillId="0" borderId="17" xfId="0" applyNumberFormat="1" applyFont="1" applyBorder="1" applyAlignment="1">
      <alignment horizontal="left" vertical="center"/>
    </xf>
    <xf numFmtId="11" fontId="9" fillId="0" borderId="17" xfId="0" applyNumberFormat="1" applyFont="1" applyBorder="1" applyAlignment="1">
      <alignment horizontal="left" vertical="center" indent="2"/>
    </xf>
    <xf numFmtId="0" fontId="7" fillId="0" borderId="17" xfId="0" applyFont="1" applyBorder="1" applyAlignment="1">
      <alignment horizontal="left" vertical="center" indent="2"/>
    </xf>
    <xf numFmtId="11" fontId="7" fillId="0" borderId="17" xfId="0" applyNumberFormat="1" applyFont="1" applyBorder="1" applyAlignment="1">
      <alignment horizontal="left" vertical="center" indent="2"/>
    </xf>
    <xf numFmtId="0" fontId="6" fillId="0" borderId="18" xfId="0" applyFont="1" applyBorder="1" applyAlignment="1">
      <alignment horizontal="left" vertical="center"/>
    </xf>
    <xf numFmtId="14" fontId="8" fillId="3" borderId="7" xfId="0" applyNumberFormat="1" applyFont="1" applyFill="1" applyBorder="1" applyAlignment="1">
      <alignment horizontal="center"/>
    </xf>
    <xf numFmtId="0" fontId="8" fillId="3" borderId="7" xfId="0" applyFont="1" applyFill="1" applyBorder="1"/>
    <xf numFmtId="14" fontId="8" fillId="3" borderId="8" xfId="0" applyNumberFormat="1" applyFont="1" applyFill="1" applyBorder="1" applyAlignment="1">
      <alignment horizontal="center"/>
    </xf>
    <xf numFmtId="166" fontId="8" fillId="3" borderId="6" xfId="0" applyNumberFormat="1" applyFont="1" applyFill="1" applyBorder="1" applyAlignment="1">
      <alignment horizontal="center"/>
    </xf>
    <xf numFmtId="4" fontId="8" fillId="3" borderId="7" xfId="0" applyNumberFormat="1" applyFont="1" applyFill="1" applyBorder="1" applyAlignment="1">
      <alignment horizontal="center"/>
    </xf>
    <xf numFmtId="4" fontId="8" fillId="3" borderId="6" xfId="0" applyNumberFormat="1" applyFont="1" applyFill="1" applyBorder="1" applyAlignment="1">
      <alignment horizontal="center"/>
    </xf>
    <xf numFmtId="14" fontId="8" fillId="3" borderId="8" xfId="0" applyNumberFormat="1" applyFont="1" applyFill="1" applyBorder="1" applyAlignment="1">
      <alignment vertical="center"/>
    </xf>
    <xf numFmtId="0" fontId="11" fillId="3" borderId="9" xfId="0" applyFont="1" applyFill="1" applyBorder="1"/>
    <xf numFmtId="14" fontId="11" fillId="3" borderId="1" xfId="0" applyNumberFormat="1" applyFont="1" applyFill="1" applyBorder="1"/>
    <xf numFmtId="0" fontId="11" fillId="3" borderId="1" xfId="0" applyFont="1" applyFill="1" applyBorder="1"/>
    <xf numFmtId="4" fontId="11" fillId="3" borderId="1" xfId="0" applyNumberFormat="1" applyFont="1" applyFill="1" applyBorder="1" applyAlignment="1">
      <alignment horizontal="right"/>
    </xf>
    <xf numFmtId="166" fontId="11" fillId="3" borderId="1" xfId="0" applyNumberFormat="1" applyFont="1" applyFill="1" applyBorder="1" applyAlignment="1">
      <alignment horizontal="right"/>
    </xf>
    <xf numFmtId="14" fontId="11" fillId="3" borderId="10" xfId="0" applyNumberFormat="1" applyFont="1" applyFill="1" applyBorder="1"/>
    <xf numFmtId="166" fontId="11" fillId="3" borderId="9" xfId="0" applyNumberFormat="1" applyFont="1" applyFill="1" applyBorder="1"/>
    <xf numFmtId="4" fontId="8" fillId="3" borderId="9" xfId="0" applyNumberFormat="1" applyFont="1" applyFill="1" applyBorder="1"/>
    <xf numFmtId="14" fontId="8" fillId="3" borderId="10" xfId="0" applyNumberFormat="1" applyFont="1" applyFill="1" applyBorder="1"/>
    <xf numFmtId="0" fontId="12" fillId="0" borderId="10" xfId="0" applyFont="1" applyBorder="1"/>
    <xf numFmtId="4" fontId="8" fillId="3" borderId="7" xfId="0" applyNumberFormat="1" applyFont="1" applyFill="1" applyBorder="1" applyAlignment="1"/>
    <xf numFmtId="166" fontId="8" fillId="3" borderId="7" xfId="0" applyNumberFormat="1" applyFont="1" applyFill="1" applyBorder="1" applyAlignment="1"/>
    <xf numFmtId="14" fontId="8" fillId="3" borderId="8" xfId="0" applyNumberFormat="1" applyFont="1" applyFill="1" applyBorder="1" applyAlignment="1"/>
    <xf numFmtId="0" fontId="8" fillId="3" borderId="6" xfId="0" applyFont="1" applyFill="1" applyBorder="1" applyAlignment="1">
      <alignment horizontal="left"/>
    </xf>
    <xf numFmtId="4" fontId="7" fillId="0" borderId="0" xfId="0" applyNumberFormat="1" applyFont="1"/>
    <xf numFmtId="3" fontId="7" fillId="0" borderId="0" xfId="0" applyNumberFormat="1" applyFont="1"/>
    <xf numFmtId="3" fontId="3" fillId="0" borderId="8" xfId="0" applyNumberFormat="1" applyFont="1" applyBorder="1"/>
    <xf numFmtId="165" fontId="11" fillId="2" borderId="3" xfId="0" applyNumberFormat="1" applyFont="1" applyFill="1" applyBorder="1" applyAlignment="1">
      <alignment horizontal="center" vertical="center"/>
    </xf>
    <xf numFmtId="165" fontId="11" fillId="2" borderId="4" xfId="0" applyNumberFormat="1" applyFont="1" applyFill="1" applyBorder="1" applyAlignment="1">
      <alignment horizontal="center" vertical="center"/>
    </xf>
    <xf numFmtId="165" fontId="11" fillId="2" borderId="5" xfId="0" applyNumberFormat="1" applyFont="1" applyFill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3" fontId="3" fillId="0" borderId="20" xfId="0" applyNumberFormat="1" applyFont="1" applyBorder="1"/>
    <xf numFmtId="3" fontId="7" fillId="0" borderId="21" xfId="0" applyNumberFormat="1" applyFont="1" applyBorder="1"/>
    <xf numFmtId="3" fontId="3" fillId="0" borderId="21" xfId="0" applyNumberFormat="1" applyFont="1" applyBorder="1"/>
    <xf numFmtId="3" fontId="7" fillId="0" borderId="21" xfId="0" applyNumberFormat="1" applyFont="1" applyBorder="1" applyAlignment="1">
      <alignment horizontal="right" vertical="center"/>
    </xf>
    <xf numFmtId="3" fontId="9" fillId="0" borderId="21" xfId="0" applyNumberFormat="1" applyFont="1" applyBorder="1"/>
    <xf numFmtId="3" fontId="8" fillId="0" borderId="21" xfId="0" applyNumberFormat="1" applyFont="1" applyBorder="1"/>
    <xf numFmtId="3" fontId="6" fillId="0" borderId="22" xfId="0" applyNumberFormat="1" applyFont="1" applyBorder="1"/>
    <xf numFmtId="3" fontId="7" fillId="0" borderId="10" xfId="0" applyNumberFormat="1" applyFont="1" applyBorder="1" applyAlignment="1">
      <alignment horizontal="right" vertical="center"/>
    </xf>
    <xf numFmtId="3" fontId="8" fillId="0" borderId="10" xfId="0" applyNumberFormat="1" applyFont="1" applyBorder="1"/>
    <xf numFmtId="3" fontId="4" fillId="0" borderId="0" xfId="0" applyNumberFormat="1" applyFont="1" applyAlignment="1">
      <alignment wrapText="1"/>
    </xf>
    <xf numFmtId="14" fontId="12" fillId="4" borderId="1" xfId="0" applyNumberFormat="1" applyFont="1" applyFill="1" applyBorder="1"/>
    <xf numFmtId="14" fontId="12" fillId="4" borderId="10" xfId="0" applyNumberFormat="1" applyFont="1" applyFill="1" applyBorder="1"/>
    <xf numFmtId="0" fontId="8" fillId="3" borderId="16" xfId="0" applyFont="1" applyFill="1" applyBorder="1" applyAlignment="1">
      <alignment vertical="center"/>
    </xf>
    <xf numFmtId="0" fontId="11" fillId="3" borderId="17" xfId="0" applyFont="1" applyFill="1" applyBorder="1"/>
    <xf numFmtId="0" fontId="7" fillId="0" borderId="18" xfId="0" applyFont="1" applyBorder="1"/>
    <xf numFmtId="0" fontId="7" fillId="0" borderId="11" xfId="0" applyFont="1" applyBorder="1"/>
    <xf numFmtId="14" fontId="7" fillId="0" borderId="12" xfId="0" applyNumberFormat="1" applyFont="1" applyBorder="1"/>
    <xf numFmtId="0" fontId="7" fillId="0" borderId="12" xfId="0" applyFont="1" applyBorder="1"/>
    <xf numFmtId="14" fontId="7" fillId="0" borderId="13" xfId="0" applyNumberFormat="1" applyFont="1" applyBorder="1"/>
    <xf numFmtId="166" fontId="7" fillId="0" borderId="11" xfId="0" applyNumberFormat="1" applyFont="1" applyBorder="1"/>
    <xf numFmtId="4" fontId="7" fillId="0" borderId="11" xfId="0" applyNumberFormat="1" applyFont="1" applyBorder="1"/>
    <xf numFmtId="4" fontId="8" fillId="3" borderId="16" xfId="0" applyNumberFormat="1" applyFont="1" applyFill="1" applyBorder="1"/>
    <xf numFmtId="4" fontId="11" fillId="3" borderId="17" xfId="0" applyNumberFormat="1" applyFont="1" applyFill="1" applyBorder="1"/>
    <xf numFmtId="4" fontId="7" fillId="0" borderId="18" xfId="0" applyNumberFormat="1" applyFont="1" applyBorder="1"/>
    <xf numFmtId="166" fontId="11" fillId="0" borderId="1" xfId="0" applyNumberFormat="1" applyFont="1" applyBorder="1"/>
    <xf numFmtId="166" fontId="8" fillId="0" borderId="1" xfId="0" applyNumberFormat="1" applyFont="1" applyBorder="1"/>
    <xf numFmtId="166" fontId="8" fillId="0" borderId="12" xfId="0" applyNumberFormat="1" applyFont="1" applyBorder="1"/>
    <xf numFmtId="3" fontId="7" fillId="0" borderId="1" xfId="0" applyNumberFormat="1" applyFont="1" applyFill="1" applyBorder="1" applyAlignment="1">
      <alignment horizontal="right" vertical="center"/>
    </xf>
    <xf numFmtId="3" fontId="7" fillId="0" borderId="21" xfId="0" applyNumberFormat="1" applyFont="1" applyFill="1" applyBorder="1" applyAlignment="1">
      <alignment horizontal="right" vertical="center"/>
    </xf>
    <xf numFmtId="4" fontId="12" fillId="4" borderId="9" xfId="0" applyNumberFormat="1" applyFont="1" applyFill="1" applyBorder="1"/>
    <xf numFmtId="4" fontId="12" fillId="4" borderId="17" xfId="0" applyNumberFormat="1" applyFont="1" applyFill="1" applyBorder="1"/>
    <xf numFmtId="0" fontId="12" fillId="4" borderId="9" xfId="0" applyFont="1" applyFill="1" applyBorder="1"/>
    <xf numFmtId="0" fontId="12" fillId="4" borderId="1" xfId="0" applyFont="1" applyFill="1" applyBorder="1"/>
    <xf numFmtId="4" fontId="12" fillId="4" borderId="1" xfId="0" applyNumberFormat="1" applyFont="1" applyFill="1" applyBorder="1"/>
    <xf numFmtId="166" fontId="12" fillId="4" borderId="1" xfId="0" applyNumberFormat="1" applyFont="1" applyFill="1" applyBorder="1"/>
    <xf numFmtId="14" fontId="13" fillId="0" borderId="10" xfId="0" applyNumberFormat="1" applyFont="1" applyBorder="1"/>
    <xf numFmtId="14" fontId="13" fillId="0" borderId="13" xfId="0" applyNumberFormat="1" applyFont="1" applyBorder="1"/>
    <xf numFmtId="3" fontId="7" fillId="0" borderId="10" xfId="0" applyNumberFormat="1" applyFont="1" applyFill="1" applyBorder="1" applyAlignment="1">
      <alignment horizontal="right" vertical="center"/>
    </xf>
    <xf numFmtId="3" fontId="7" fillId="0" borderId="21" xfId="0" applyNumberFormat="1" applyFont="1" applyFill="1" applyBorder="1"/>
    <xf numFmtId="164" fontId="3" fillId="0" borderId="2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165" fontId="11" fillId="2" borderId="2" xfId="0" applyNumberFormat="1" applyFont="1" applyFill="1" applyBorder="1" applyAlignment="1">
      <alignment horizontal="center"/>
    </xf>
    <xf numFmtId="14" fontId="12" fillId="0" borderId="23" xfId="0" applyNumberFormat="1" applyFont="1" applyBorder="1"/>
    <xf numFmtId="166" fontId="8" fillId="0" borderId="1" xfId="0" applyNumberFormat="1" applyFont="1" applyFill="1" applyBorder="1"/>
    <xf numFmtId="166" fontId="12" fillId="0" borderId="0" xfId="0" applyNumberFormat="1" applyFont="1"/>
    <xf numFmtId="166" fontId="7" fillId="0" borderId="0" xfId="0" applyNumberFormat="1" applyFont="1"/>
    <xf numFmtId="4" fontId="7" fillId="0" borderId="17" xfId="0" applyNumberFormat="1" applyFont="1" applyFill="1" applyBorder="1"/>
    <xf numFmtId="0" fontId="12" fillId="4" borderId="10" xfId="0" applyFont="1" applyFill="1" applyBorder="1"/>
    <xf numFmtId="166" fontId="11" fillId="0" borderId="7" xfId="0" applyNumberFormat="1" applyFont="1" applyBorder="1"/>
    <xf numFmtId="166" fontId="11" fillId="0" borderId="12" xfId="0" applyNumberFormat="1" applyFont="1" applyBorder="1"/>
    <xf numFmtId="4" fontId="12" fillId="0" borderId="1" xfId="0" applyNumberFormat="1" applyFont="1" applyFill="1" applyBorder="1"/>
    <xf numFmtId="14" fontId="13" fillId="0" borderId="8" xfId="0" applyNumberFormat="1" applyFont="1" applyBorder="1"/>
    <xf numFmtId="4" fontId="12" fillId="0" borderId="7" xfId="0" applyNumberFormat="1" applyFont="1" applyFill="1" applyBorder="1"/>
    <xf numFmtId="4" fontId="12" fillId="0" borderId="12" xfId="0" applyNumberFormat="1" applyFont="1" applyFill="1" applyBorder="1"/>
    <xf numFmtId="4" fontId="7" fillId="0" borderId="1" xfId="0" applyNumberFormat="1" applyFont="1" applyFill="1" applyBorder="1"/>
    <xf numFmtId="4" fontId="7" fillId="0" borderId="12" xfId="0" applyNumberFormat="1" applyFont="1" applyFill="1" applyBorder="1"/>
    <xf numFmtId="3" fontId="3" fillId="0" borderId="21" xfId="0" applyNumberFormat="1" applyFont="1" applyFill="1" applyBorder="1"/>
    <xf numFmtId="3" fontId="3" fillId="0" borderId="1" xfId="0" applyNumberFormat="1" applyFont="1" applyFill="1" applyBorder="1"/>
    <xf numFmtId="0" fontId="12" fillId="0" borderId="17" xfId="0" applyFont="1" applyBorder="1" applyAlignment="1">
      <alignment horizontal="left" vertical="center"/>
    </xf>
    <xf numFmtId="3" fontId="12" fillId="0" borderId="10" xfId="0" applyNumberFormat="1" applyFont="1" applyBorder="1"/>
    <xf numFmtId="3" fontId="12" fillId="0" borderId="21" xfId="0" applyNumberFormat="1" applyFont="1" applyBorder="1"/>
    <xf numFmtId="3" fontId="12" fillId="0" borderId="1" xfId="0" applyNumberFormat="1" applyFont="1" applyBorder="1"/>
    <xf numFmtId="3" fontId="3" fillId="0" borderId="6" xfId="0" applyNumberFormat="1" applyFont="1" applyBorder="1"/>
    <xf numFmtId="3" fontId="3" fillId="0" borderId="24" xfId="0" applyNumberFormat="1" applyFont="1" applyBorder="1"/>
    <xf numFmtId="0" fontId="14" fillId="0" borderId="0" xfId="0" applyFont="1"/>
    <xf numFmtId="3" fontId="7" fillId="0" borderId="9" xfId="0" applyNumberFormat="1" applyFont="1" applyBorder="1"/>
    <xf numFmtId="3" fontId="7" fillId="0" borderId="25" xfId="0" applyNumberFormat="1" applyFont="1" applyBorder="1"/>
    <xf numFmtId="0" fontId="15" fillId="0" borderId="17" xfId="0" applyFont="1" applyBorder="1" applyAlignment="1">
      <alignment horizontal="left" vertical="center"/>
    </xf>
    <xf numFmtId="3" fontId="15" fillId="0" borderId="10" xfId="0" applyNumberFormat="1" applyFont="1" applyBorder="1"/>
    <xf numFmtId="3" fontId="15" fillId="0" borderId="21" xfId="0" applyNumberFormat="1" applyFont="1" applyBorder="1"/>
    <xf numFmtId="3" fontId="15" fillId="0" borderId="1" xfId="0" applyNumberFormat="1" applyFont="1" applyBorder="1"/>
    <xf numFmtId="166" fontId="0" fillId="0" borderId="0" xfId="0" applyNumberFormat="1"/>
    <xf numFmtId="49" fontId="0" fillId="0" borderId="0" xfId="0" applyNumberFormat="1"/>
    <xf numFmtId="49" fontId="16" fillId="0" borderId="0" xfId="0" applyNumberFormat="1" applyFont="1" applyAlignment="1">
      <alignment horizontal="left"/>
    </xf>
    <xf numFmtId="166" fontId="0" fillId="3" borderId="0" xfId="0" applyNumberFormat="1" applyFill="1"/>
    <xf numFmtId="49" fontId="16" fillId="0" borderId="0" xfId="0" applyNumberFormat="1" applyFont="1" applyAlignment="1">
      <alignment horizontal="left" wrapText="1"/>
    </xf>
    <xf numFmtId="166" fontId="0" fillId="5" borderId="0" xfId="0" applyNumberFormat="1" applyFill="1"/>
    <xf numFmtId="49" fontId="0" fillId="5" borderId="0" xfId="0" applyNumberFormat="1" applyFill="1"/>
    <xf numFmtId="49" fontId="16" fillId="5" borderId="0" xfId="0" applyNumberFormat="1" applyFont="1" applyFill="1" applyAlignment="1">
      <alignment horizontal="left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165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165" fontId="11" fillId="2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</cellXfs>
  <cellStyles count="4">
    <cellStyle name="Milliers 2" xfId="1"/>
    <cellStyle name="Normal" xfId="0" builtinId="0"/>
    <cellStyle name="Normal 2" xfId="2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topLeftCell="A22" workbookViewId="0">
      <selection activeCell="A58" sqref="A58"/>
    </sheetView>
  </sheetViews>
  <sheetFormatPr baseColWidth="10" defaultRowHeight="15" outlineLevelRow="2"/>
  <cols>
    <col min="1" max="1" width="42.5703125" style="1" bestFit="1" customWidth="1"/>
    <col min="2" max="5" width="19.140625" style="1" customWidth="1"/>
    <col min="6" max="16384" width="11.42578125" style="1"/>
  </cols>
  <sheetData>
    <row r="1" spans="1:5" ht="15.75" thickBot="1"/>
    <row r="2" spans="1:5" ht="23.25" thickBot="1">
      <c r="A2" s="184" t="s">
        <v>0</v>
      </c>
      <c r="B2" s="185"/>
      <c r="C2" s="185"/>
      <c r="D2" s="185"/>
      <c r="E2" s="186"/>
    </row>
    <row r="3" spans="1:5" ht="15.75" thickBot="1"/>
    <row r="4" spans="1:5" ht="15.75" thickBot="1">
      <c r="C4" s="187" t="s">
        <v>35</v>
      </c>
      <c r="D4" s="188"/>
      <c r="E4" s="189"/>
    </row>
    <row r="5" spans="1:5" ht="19.5" thickBot="1">
      <c r="A5" s="2"/>
      <c r="B5" s="144">
        <v>42278</v>
      </c>
      <c r="C5" s="104">
        <v>42309</v>
      </c>
      <c r="D5" s="67">
        <v>42339</v>
      </c>
      <c r="E5" s="68">
        <v>42370</v>
      </c>
    </row>
    <row r="6" spans="1:5" ht="18.75">
      <c r="A6" s="69" t="s">
        <v>2</v>
      </c>
      <c r="B6" s="100">
        <f t="shared" ref="B6" si="0">SUM(B7:B29)</f>
        <v>5453778.7999999998</v>
      </c>
      <c r="C6" s="167">
        <f>+C7+C12+C13+C14+C15++C16+C17+C18+C19+C20+C21+C22+C23+C24+C25+C26+C27+C28+C29</f>
        <v>3904213.3000000003</v>
      </c>
      <c r="D6" s="105">
        <f t="shared" ref="D6:E6" si="1">+D7+D12+D13+D14+D15++D16+D17+D18+D19+D20+D21+D22+D23+D24+D25+D26+D27+D28+D29</f>
        <v>8191275</v>
      </c>
      <c r="E6" s="168">
        <f t="shared" si="1"/>
        <v>8478169</v>
      </c>
    </row>
    <row r="7" spans="1:5" s="4" customFormat="1" ht="15.75" outlineLevel="1">
      <c r="A7" s="70" t="s">
        <v>97</v>
      </c>
      <c r="B7" s="17">
        <f>SUM(B8:B11)</f>
        <v>982782</v>
      </c>
      <c r="C7" s="170">
        <f>SUM(C8:C11)</f>
        <v>2361564.3000000003</v>
      </c>
      <c r="D7" s="106">
        <f t="shared" ref="D7:E7" si="2">SUM(D8:D11)</f>
        <v>2983074</v>
      </c>
      <c r="E7" s="171">
        <f t="shared" si="2"/>
        <v>2934900</v>
      </c>
    </row>
    <row r="8" spans="1:5" s="169" customFormat="1" ht="12" outlineLevel="2">
      <c r="A8" s="172" t="s">
        <v>103</v>
      </c>
      <c r="B8" s="173"/>
      <c r="C8" s="174">
        <f>192500*2.2+380000*2.2</f>
        <v>1259500.0000000002</v>
      </c>
      <c r="D8" s="175">
        <v>683074</v>
      </c>
      <c r="E8" s="173">
        <v>1179900</v>
      </c>
    </row>
    <row r="9" spans="1:5" s="169" customFormat="1" ht="12" outlineLevel="2">
      <c r="A9" s="172" t="s">
        <v>104</v>
      </c>
      <c r="B9" s="173"/>
      <c r="C9" s="174">
        <f>185297*1.9</f>
        <v>352064.3</v>
      </c>
      <c r="D9" s="175">
        <v>450000</v>
      </c>
      <c r="E9" s="173">
        <v>405000</v>
      </c>
    </row>
    <row r="10" spans="1:5" s="169" customFormat="1" ht="12" outlineLevel="2">
      <c r="A10" s="172" t="s">
        <v>105</v>
      </c>
      <c r="B10" s="173">
        <f>554099+428683</f>
        <v>982782</v>
      </c>
      <c r="C10" s="174">
        <v>750000</v>
      </c>
      <c r="D10" s="175">
        <v>850000</v>
      </c>
      <c r="E10" s="173">
        <v>850000</v>
      </c>
    </row>
    <row r="11" spans="1:5" s="169" customFormat="1" ht="12" outlineLevel="2">
      <c r="A11" s="172" t="s">
        <v>106</v>
      </c>
      <c r="B11" s="173"/>
      <c r="C11" s="174"/>
      <c r="D11" s="175">
        <f>500000+500000</f>
        <v>1000000</v>
      </c>
      <c r="E11" s="173">
        <v>500000</v>
      </c>
    </row>
    <row r="12" spans="1:5" s="4" customFormat="1" ht="15.75" outlineLevel="1">
      <c r="A12" s="70" t="s">
        <v>12</v>
      </c>
      <c r="B12" s="17">
        <f>49703+233801*2.2+54332+195403*2.2</f>
        <v>1048283.8</v>
      </c>
      <c r="C12" s="106">
        <v>308664</v>
      </c>
      <c r="D12" s="5">
        <f>272153+26000</f>
        <v>298153</v>
      </c>
      <c r="E12" s="17">
        <f>169795+153650</f>
        <v>323445</v>
      </c>
    </row>
    <row r="13" spans="1:5" s="4" customFormat="1" ht="15.75" outlineLevel="1">
      <c r="A13" s="70" t="s">
        <v>13</v>
      </c>
      <c r="B13" s="17">
        <v>151453</v>
      </c>
      <c r="C13" s="143"/>
      <c r="D13" s="14"/>
      <c r="E13" s="18"/>
    </row>
    <row r="14" spans="1:5" s="4" customFormat="1" ht="15.75" outlineLevel="1">
      <c r="A14" s="70" t="s">
        <v>14</v>
      </c>
      <c r="B14" s="17">
        <v>49684</v>
      </c>
      <c r="C14" s="143">
        <f>7000+1528</f>
        <v>8528</v>
      </c>
      <c r="D14" s="14">
        <f>7000+1528</f>
        <v>8528</v>
      </c>
      <c r="E14" s="18">
        <f>7300+1528</f>
        <v>8828</v>
      </c>
    </row>
    <row r="15" spans="1:5" s="4" customFormat="1" ht="15.75" outlineLevel="1">
      <c r="A15" s="70" t="s">
        <v>24</v>
      </c>
      <c r="B15" s="17">
        <v>161634</v>
      </c>
      <c r="C15" s="143">
        <f>23700+40200</f>
        <v>63900</v>
      </c>
      <c r="D15" s="14">
        <f>3100+42500</f>
        <v>45600</v>
      </c>
      <c r="E15" s="18">
        <f>31200+41450</f>
        <v>72650</v>
      </c>
    </row>
    <row r="16" spans="1:5" s="4" customFormat="1" ht="15.75" outlineLevel="1">
      <c r="A16" s="70" t="s">
        <v>15</v>
      </c>
      <c r="B16" s="17">
        <v>116670</v>
      </c>
      <c r="C16" s="106">
        <f>42000+90000</f>
        <v>132000</v>
      </c>
      <c r="D16" s="5">
        <f>42000+90000</f>
        <v>132000</v>
      </c>
      <c r="E16" s="17">
        <v>214371</v>
      </c>
    </row>
    <row r="17" spans="1:8" s="4" customFormat="1" ht="15.75" outlineLevel="1">
      <c r="A17" s="70" t="s">
        <v>16</v>
      </c>
      <c r="B17" s="17">
        <v>6736</v>
      </c>
      <c r="C17" s="106">
        <v>4220</v>
      </c>
      <c r="D17" s="5">
        <f>4220+12000</f>
        <v>16220</v>
      </c>
      <c r="E17" s="17">
        <v>4220</v>
      </c>
    </row>
    <row r="18" spans="1:8" s="4" customFormat="1" ht="15.75" outlineLevel="1">
      <c r="A18" s="70" t="s">
        <v>17</v>
      </c>
      <c r="B18" s="17">
        <v>45389</v>
      </c>
      <c r="C18" s="106">
        <f>2500+12000</f>
        <v>14500</v>
      </c>
      <c r="D18" s="5">
        <f>2500+12000</f>
        <v>14500</v>
      </c>
      <c r="E18" s="17">
        <v>16887</v>
      </c>
      <c r="G18" s="8"/>
    </row>
    <row r="19" spans="1:8" s="4" customFormat="1" ht="15.75" outlineLevel="1">
      <c r="A19" s="70" t="s">
        <v>18</v>
      </c>
      <c r="B19" s="17">
        <v>419311</v>
      </c>
      <c r="C19" s="106">
        <f>109542+144867</f>
        <v>254409</v>
      </c>
      <c r="D19" s="5">
        <f>203034+144867</f>
        <v>347901</v>
      </c>
      <c r="E19" s="17">
        <f>285020+310396</f>
        <v>595416</v>
      </c>
    </row>
    <row r="20" spans="1:8" s="4" customFormat="1" ht="15.75" outlineLevel="1">
      <c r="A20" s="70" t="s">
        <v>23</v>
      </c>
      <c r="B20" s="17">
        <v>143360</v>
      </c>
      <c r="C20" s="106"/>
      <c r="D20" s="5"/>
      <c r="E20" s="17"/>
    </row>
    <row r="21" spans="1:8" s="4" customFormat="1" ht="15.75" outlineLevel="1">
      <c r="A21" s="70" t="s">
        <v>19</v>
      </c>
      <c r="B21" s="17">
        <v>22055</v>
      </c>
      <c r="C21" s="106">
        <v>22055</v>
      </c>
      <c r="D21" s="5">
        <v>22055</v>
      </c>
      <c r="E21" s="17">
        <v>22055</v>
      </c>
    </row>
    <row r="22" spans="1:8" s="4" customFormat="1" ht="15.75" outlineLevel="1">
      <c r="A22" s="70" t="s">
        <v>38</v>
      </c>
      <c r="B22" s="17">
        <v>210000</v>
      </c>
      <c r="C22" s="106"/>
      <c r="D22" s="5">
        <v>631000</v>
      </c>
      <c r="E22" s="17">
        <v>285992</v>
      </c>
    </row>
    <row r="23" spans="1:8" s="4" customFormat="1" ht="15.75" outlineLevel="1">
      <c r="A23" s="70" t="s">
        <v>70</v>
      </c>
      <c r="B23" s="17">
        <v>590646</v>
      </c>
      <c r="C23" s="106"/>
      <c r="D23" s="5"/>
      <c r="E23" s="17"/>
    </row>
    <row r="24" spans="1:8" s="4" customFormat="1" ht="15.75" outlineLevel="1">
      <c r="A24" s="70" t="s">
        <v>20</v>
      </c>
      <c r="B24" s="17">
        <v>7970</v>
      </c>
      <c r="C24" s="106">
        <v>148591</v>
      </c>
      <c r="D24" s="5">
        <v>98744</v>
      </c>
      <c r="E24" s="17">
        <v>342673</v>
      </c>
    </row>
    <row r="25" spans="1:8" s="4" customFormat="1" ht="15.75" outlineLevel="1">
      <c r="A25" s="70" t="s">
        <v>22</v>
      </c>
      <c r="B25" s="17">
        <v>186002</v>
      </c>
      <c r="C25" s="106">
        <v>118712</v>
      </c>
      <c r="D25" s="5">
        <v>17000</v>
      </c>
      <c r="E25" s="17">
        <v>56681</v>
      </c>
      <c r="G25" s="8"/>
    </row>
    <row r="26" spans="1:8" s="4" customFormat="1" ht="15.75" outlineLevel="1">
      <c r="A26" s="70" t="s">
        <v>26</v>
      </c>
      <c r="B26" s="17">
        <v>74046</v>
      </c>
      <c r="C26" s="106">
        <v>281000</v>
      </c>
      <c r="D26" s="5">
        <v>1235000</v>
      </c>
      <c r="E26" s="17">
        <f>2935628+8927</f>
        <v>2944555</v>
      </c>
      <c r="H26" s="8"/>
    </row>
    <row r="27" spans="1:8" s="4" customFormat="1" ht="15.75" outlineLevel="1">
      <c r="A27" s="70" t="s">
        <v>96</v>
      </c>
      <c r="B27" s="17"/>
      <c r="C27" s="106"/>
      <c r="D27" s="5">
        <f>1300000</f>
        <v>1300000</v>
      </c>
      <c r="E27" s="17"/>
      <c r="H27" s="8"/>
    </row>
    <row r="28" spans="1:8" s="4" customFormat="1" ht="15.75" outlineLevel="1">
      <c r="A28" s="70" t="s">
        <v>100</v>
      </c>
      <c r="B28" s="17"/>
      <c r="C28" s="106"/>
      <c r="D28" s="5">
        <v>700000</v>
      </c>
      <c r="E28" s="17"/>
      <c r="H28" s="8"/>
    </row>
    <row r="29" spans="1:8" s="4" customFormat="1" ht="15.75" outlineLevel="1">
      <c r="A29" s="70" t="s">
        <v>21</v>
      </c>
      <c r="B29" s="17">
        <v>254975</v>
      </c>
      <c r="C29" s="106">
        <v>186070</v>
      </c>
      <c r="D29" s="5">
        <v>341500</v>
      </c>
      <c r="E29" s="17">
        <v>655496</v>
      </c>
    </row>
    <row r="30" spans="1:8" s="11" customFormat="1" ht="18.75">
      <c r="A30" s="71" t="s">
        <v>25</v>
      </c>
      <c r="B30" s="16">
        <f>B31+B35</f>
        <v>3605089.841</v>
      </c>
      <c r="C30" s="107">
        <f>C31+C35</f>
        <v>4385882</v>
      </c>
      <c r="D30" s="3">
        <f>D31+D35+D33+D34+D32</f>
        <v>7456700</v>
      </c>
      <c r="E30" s="16">
        <f>E31+E35+E33+E34+E32</f>
        <v>6437018</v>
      </c>
    </row>
    <row r="31" spans="1:8" s="11" customFormat="1" ht="18.75">
      <c r="A31" s="71" t="s">
        <v>3</v>
      </c>
      <c r="B31" s="16">
        <v>1450218</v>
      </c>
      <c r="C31" s="161">
        <f>1400000</f>
        <v>1400000</v>
      </c>
      <c r="D31" s="162">
        <f>1400000</f>
        <v>1400000</v>
      </c>
      <c r="E31" s="16">
        <f>1078424+375225</f>
        <v>1453649</v>
      </c>
    </row>
    <row r="32" spans="1:8" s="11" customFormat="1" ht="18.75">
      <c r="A32" s="71" t="s">
        <v>101</v>
      </c>
      <c r="B32" s="16"/>
      <c r="C32" s="161"/>
      <c r="D32" s="162">
        <v>250000</v>
      </c>
      <c r="E32" s="16"/>
    </row>
    <row r="33" spans="1:10" s="11" customFormat="1" ht="18.75">
      <c r="A33" s="71" t="s">
        <v>99</v>
      </c>
      <c r="B33" s="16"/>
      <c r="C33" s="161"/>
      <c r="D33" s="162">
        <v>2000000</v>
      </c>
      <c r="E33" s="16">
        <v>1500000</v>
      </c>
    </row>
    <row r="34" spans="1:10" s="11" customFormat="1" ht="18.75">
      <c r="A34" s="71" t="s">
        <v>98</v>
      </c>
      <c r="B34" s="16"/>
      <c r="C34" s="161"/>
      <c r="D34" s="162">
        <v>1200000</v>
      </c>
      <c r="E34" s="16"/>
    </row>
    <row r="35" spans="1:10" s="11" customFormat="1" ht="18.75">
      <c r="A35" s="71" t="s">
        <v>4</v>
      </c>
      <c r="B35" s="16">
        <f>SUM(B36:B39)</f>
        <v>2154871.841</v>
      </c>
      <c r="C35" s="107">
        <f t="shared" ref="C35:E35" si="3">SUM(C36:C39)</f>
        <v>2985882</v>
      </c>
      <c r="D35" s="3">
        <f t="shared" si="3"/>
        <v>2606700</v>
      </c>
      <c r="E35" s="16">
        <f t="shared" si="3"/>
        <v>3483369</v>
      </c>
      <c r="G35" s="11" t="s">
        <v>69</v>
      </c>
    </row>
    <row r="36" spans="1:10" s="9" customFormat="1" ht="15.75" outlineLevel="1">
      <c r="A36" s="70" t="s">
        <v>27</v>
      </c>
      <c r="B36" s="112">
        <f>(114687.7+4863+34883.69)*1.9</f>
        <v>293425.34100000001</v>
      </c>
      <c r="C36" s="108">
        <f>563121+176167</f>
        <v>739288</v>
      </c>
      <c r="D36" s="132">
        <v>530040</v>
      </c>
      <c r="E36" s="142">
        <v>516179</v>
      </c>
    </row>
    <row r="37" spans="1:10" s="9" customFormat="1" ht="15.75" outlineLevel="1">
      <c r="A37" s="70" t="s">
        <v>28</v>
      </c>
      <c r="B37" s="142">
        <f>(407619.1+329337.51)*2.2</f>
        <v>1621304.5420000001</v>
      </c>
      <c r="C37" s="133">
        <v>1825366</v>
      </c>
      <c r="D37" s="132">
        <v>1518751</v>
      </c>
      <c r="E37" s="142">
        <v>2474634</v>
      </c>
    </row>
    <row r="38" spans="1:10" s="9" customFormat="1" ht="15.75" outlineLevel="1">
      <c r="A38" s="70" t="s">
        <v>29</v>
      </c>
      <c r="B38" s="142">
        <f>21528.72*1.9+(30000+30317+30245.45)*2.2</f>
        <v>240141.95800000001</v>
      </c>
      <c r="C38" s="133">
        <v>301058</v>
      </c>
      <c r="D38" s="132">
        <f>309216+128523</f>
        <v>437739</v>
      </c>
      <c r="E38" s="142">
        <v>372386</v>
      </c>
      <c r="J38" s="66"/>
    </row>
    <row r="39" spans="1:10" s="9" customFormat="1" ht="15.75" outlineLevel="1">
      <c r="A39" s="70" t="s">
        <v>30</v>
      </c>
      <c r="B39" s="142"/>
      <c r="C39" s="133">
        <v>120170</v>
      </c>
      <c r="D39" s="132">
        <v>120170</v>
      </c>
      <c r="E39" s="142">
        <v>120170</v>
      </c>
    </row>
    <row r="40" spans="1:10" s="10" customFormat="1" ht="18.75">
      <c r="A40" s="71" t="s">
        <v>33</v>
      </c>
      <c r="B40" s="16">
        <f>5417116+5072020</f>
        <v>10489136</v>
      </c>
      <c r="C40" s="107">
        <f>B40+C41</f>
        <v>9739136</v>
      </c>
      <c r="D40" s="3">
        <f>C40+D41+D42</f>
        <v>10230136</v>
      </c>
      <c r="E40" s="16">
        <f>+D40+E41</f>
        <v>8730136</v>
      </c>
    </row>
    <row r="41" spans="1:10" s="26" customFormat="1" ht="12.75">
      <c r="A41" s="163" t="s">
        <v>102</v>
      </c>
      <c r="B41" s="164"/>
      <c r="C41" s="165">
        <v>-750000</v>
      </c>
      <c r="D41" s="166">
        <v>-1000000</v>
      </c>
      <c r="E41" s="164">
        <v>-1500000</v>
      </c>
    </row>
    <row r="42" spans="1:10" s="26" customFormat="1" ht="12.75">
      <c r="A42" s="163" t="s">
        <v>107</v>
      </c>
      <c r="B42" s="164"/>
      <c r="C42" s="165"/>
      <c r="D42" s="166">
        <f>1085000+406000</f>
        <v>1491000</v>
      </c>
      <c r="E42" s="164">
        <v>406000</v>
      </c>
    </row>
    <row r="43" spans="1:10" s="26" customFormat="1" ht="12.75">
      <c r="A43" s="163" t="s">
        <v>108</v>
      </c>
      <c r="B43" s="164"/>
      <c r="C43" s="165"/>
      <c r="D43" s="166">
        <v>1256000</v>
      </c>
      <c r="E43" s="164"/>
    </row>
    <row r="44" spans="1:10" s="10" customFormat="1" ht="18.75">
      <c r="A44" s="71" t="s">
        <v>34</v>
      </c>
      <c r="B44" s="16">
        <v>632119</v>
      </c>
      <c r="C44" s="107">
        <f>B44-C12+200000</f>
        <v>523455</v>
      </c>
      <c r="D44" s="3">
        <f>C44-D12+200000</f>
        <v>425302</v>
      </c>
      <c r="E44" s="16">
        <f>D44-E12+200000</f>
        <v>301857</v>
      </c>
    </row>
    <row r="45" spans="1:10" s="10" customFormat="1" ht="18.75">
      <c r="A45" s="72" t="s">
        <v>9</v>
      </c>
      <c r="B45" s="16">
        <f t="shared" ref="B45:E45" si="4">B46+B47+B48+B49+B50+B51</f>
        <v>14020915.530999999</v>
      </c>
      <c r="C45" s="107">
        <f t="shared" si="4"/>
        <v>13745363.140000001</v>
      </c>
      <c r="D45" s="3">
        <f t="shared" si="4"/>
        <v>16978153.355999999</v>
      </c>
      <c r="E45" s="16">
        <f t="shared" si="4"/>
        <v>19868598.572000001</v>
      </c>
    </row>
    <row r="46" spans="1:10" s="6" customFormat="1" ht="12.75" outlineLevel="1">
      <c r="A46" s="73" t="s">
        <v>31</v>
      </c>
      <c r="B46" s="19">
        <f>1776188.149+1741773.775+432291.47</f>
        <v>3950253.3939999994</v>
      </c>
      <c r="C46" s="109">
        <f>B46+C6-C30</f>
        <v>3468584.6940000001</v>
      </c>
      <c r="D46" s="12">
        <f>C46+D6-D30</f>
        <v>4203159.6940000001</v>
      </c>
      <c r="E46" s="19">
        <f>D46+E6-E30</f>
        <v>6244310.6940000001</v>
      </c>
    </row>
    <row r="47" spans="1:10" s="6" customFormat="1" ht="12.75" outlineLevel="1">
      <c r="A47" s="74" t="s">
        <v>11</v>
      </c>
      <c r="B47" s="113">
        <f>'CLIENT ETRANGER'!I18+'CLIENT ETRANGER'!I19+'CLIENT ETRANGER'!I28+'CLIENT ETRANGER'!I29</f>
        <v>620000</v>
      </c>
      <c r="C47" s="110">
        <f>B47-C22</f>
        <v>620000</v>
      </c>
      <c r="D47" s="7">
        <f>C47-D22</f>
        <v>-11000</v>
      </c>
      <c r="E47" s="113">
        <f>D47-E22</f>
        <v>-296992</v>
      </c>
      <c r="H47" s="99"/>
    </row>
    <row r="48" spans="1:10" s="6" customFormat="1" ht="12.75" outlineLevel="1">
      <c r="A48" s="74" t="s">
        <v>10</v>
      </c>
      <c r="B48" s="17">
        <f>394999.358+490680.563</f>
        <v>885679.92100000009</v>
      </c>
      <c r="C48" s="106">
        <f>394999.358+490680.563+198288.47*1.9</f>
        <v>1262428.014</v>
      </c>
      <c r="D48" s="5">
        <f>394999.358+490680.563+198288.47*1.9</f>
        <v>1262428.014</v>
      </c>
      <c r="E48" s="17">
        <f>394999.358+490680.563+198288.47*1.9</f>
        <v>1262428.014</v>
      </c>
    </row>
    <row r="49" spans="1:8" s="6" customFormat="1" ht="12.75" outlineLevel="1">
      <c r="A49" s="75" t="s">
        <v>5</v>
      </c>
      <c r="B49" s="17">
        <f>750000+560000</f>
        <v>1310000</v>
      </c>
      <c r="C49" s="106">
        <f>750000+560000</f>
        <v>1310000</v>
      </c>
      <c r="D49" s="5">
        <f t="shared" ref="D49:E49" si="5">750000+560000+250000</f>
        <v>1560000</v>
      </c>
      <c r="E49" s="17">
        <f t="shared" si="5"/>
        <v>1560000</v>
      </c>
      <c r="H49" s="99"/>
    </row>
    <row r="50" spans="1:8" s="6" customFormat="1" ht="12.75" outlineLevel="1">
      <c r="A50" s="75" t="s">
        <v>6</v>
      </c>
      <c r="B50" s="17">
        <f>3000000+385000</f>
        <v>3385000</v>
      </c>
      <c r="C50" s="106">
        <f>3000000+385000</f>
        <v>3385000</v>
      </c>
      <c r="D50" s="5">
        <f>3000000+385000+1000000</f>
        <v>4385000</v>
      </c>
      <c r="E50" s="17">
        <f>3000000+385000+1000000</f>
        <v>4385000</v>
      </c>
    </row>
    <row r="51" spans="1:8" s="10" customFormat="1" ht="18.75">
      <c r="A51" s="71" t="s">
        <v>1</v>
      </c>
      <c r="B51" s="16">
        <f t="shared" ref="B51:E51" si="6">SUM(B52:B53)</f>
        <v>3869982.216</v>
      </c>
      <c r="C51" s="107">
        <f t="shared" si="6"/>
        <v>3699350.432</v>
      </c>
      <c r="D51" s="3">
        <f t="shared" si="6"/>
        <v>5578565.648</v>
      </c>
      <c r="E51" s="16">
        <f t="shared" si="6"/>
        <v>6713851.8640000001</v>
      </c>
    </row>
    <row r="52" spans="1:8" s="6" customFormat="1" ht="12.75" outlineLevel="1">
      <c r="A52" s="74" t="s">
        <v>7</v>
      </c>
      <c r="B52" s="17">
        <f>408179-14753.448-878.866-6408.47-B21</f>
        <v>364083.21600000007</v>
      </c>
      <c r="C52" s="106">
        <f t="shared" ref="C52:E52" si="7">B52-14753.448-878.866-6408.47</f>
        <v>342042.43200000015</v>
      </c>
      <c r="D52" s="5">
        <f t="shared" si="7"/>
        <v>320001.64800000022</v>
      </c>
      <c r="E52" s="17">
        <f t="shared" si="7"/>
        <v>297960.86400000029</v>
      </c>
    </row>
    <row r="53" spans="1:8" s="6" customFormat="1" ht="12.75" outlineLevel="1">
      <c r="A53" s="74" t="s">
        <v>8</v>
      </c>
      <c r="B53" s="17">
        <f>3513869-B24</f>
        <v>3505899</v>
      </c>
      <c r="C53" s="106">
        <f>B53-C24</f>
        <v>3357308</v>
      </c>
      <c r="D53" s="5">
        <f>C53-D24+2000000</f>
        <v>5258564</v>
      </c>
      <c r="E53" s="17">
        <f>D53-E24+1500000</f>
        <v>6415891</v>
      </c>
    </row>
    <row r="54" spans="1:8" s="9" customFormat="1" ht="16.5" thickBot="1">
      <c r="A54" s="76" t="s">
        <v>32</v>
      </c>
      <c r="B54" s="21">
        <v>418227</v>
      </c>
      <c r="C54" s="111">
        <v>375000</v>
      </c>
      <c r="D54" s="20">
        <v>375000</v>
      </c>
      <c r="E54" s="21">
        <v>375000</v>
      </c>
    </row>
    <row r="56" spans="1:8">
      <c r="A56" s="15"/>
      <c r="B56" s="114"/>
      <c r="C56" s="114"/>
      <c r="D56" s="114"/>
      <c r="E56" s="114"/>
    </row>
    <row r="57" spans="1:8">
      <c r="A57" s="15"/>
      <c r="B57" s="15"/>
      <c r="C57" s="15"/>
      <c r="D57" s="15"/>
      <c r="E57" s="15"/>
    </row>
    <row r="58" spans="1:8">
      <c r="E58" s="13"/>
    </row>
    <row r="59" spans="1:8">
      <c r="B59" s="13"/>
      <c r="D59" s="13"/>
      <c r="E59" s="13"/>
    </row>
    <row r="60" spans="1:8">
      <c r="B60" s="13"/>
      <c r="C60" s="13"/>
      <c r="D60" s="13"/>
      <c r="E60" s="13"/>
    </row>
    <row r="61" spans="1:8">
      <c r="B61" s="13"/>
      <c r="C61" s="13"/>
      <c r="D61" s="13"/>
      <c r="E61" s="13"/>
    </row>
  </sheetData>
  <mergeCells count="2">
    <mergeCell ref="A2:E2"/>
    <mergeCell ref="C4:E4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ignoredErrors>
    <ignoredError sqref="B3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1"/>
  <sheetViews>
    <sheetView workbookViewId="0">
      <selection activeCell="D34" sqref="D34"/>
    </sheetView>
  </sheetViews>
  <sheetFormatPr baseColWidth="10" defaultRowHeight="12.75"/>
  <cols>
    <col min="1" max="1" width="3.28515625" style="6" bestFit="1" customWidth="1"/>
    <col min="2" max="2" width="14.42578125" style="6" bestFit="1" customWidth="1"/>
    <col min="3" max="3" width="10.140625" style="6" bestFit="1" customWidth="1"/>
    <col min="4" max="4" width="12.140625" style="6" bestFit="1" customWidth="1"/>
    <col min="5" max="5" width="4.5703125" style="6" bestFit="1" customWidth="1"/>
    <col min="6" max="6" width="11" style="6" bestFit="1" customWidth="1"/>
    <col min="7" max="9" width="12.140625" style="6" bestFit="1" customWidth="1"/>
    <col min="10" max="10" width="10.140625" style="6" bestFit="1" customWidth="1"/>
    <col min="11" max="11" width="12.140625" style="6" bestFit="1" customWidth="1"/>
    <col min="12" max="12" width="11" style="6" bestFit="1" customWidth="1"/>
    <col min="13" max="13" width="12" style="6" customWidth="1"/>
    <col min="14" max="14" width="11.7109375" style="6" bestFit="1" customWidth="1"/>
    <col min="15" max="16384" width="11.42578125" style="6"/>
  </cols>
  <sheetData>
    <row r="1" spans="1:16" ht="13.5" thickBot="1"/>
    <row r="2" spans="1:16" ht="13.5" thickBot="1">
      <c r="B2" s="193" t="s">
        <v>36</v>
      </c>
      <c r="C2" s="194" t="s">
        <v>37</v>
      </c>
      <c r="D2" s="194"/>
      <c r="E2" s="194"/>
      <c r="F2" s="194"/>
      <c r="G2" s="194"/>
      <c r="H2" s="194"/>
      <c r="I2" s="195" t="s">
        <v>38</v>
      </c>
      <c r="J2" s="195"/>
      <c r="K2" s="195"/>
      <c r="L2" s="195" t="s">
        <v>39</v>
      </c>
      <c r="M2" s="195"/>
      <c r="N2" s="193" t="s">
        <v>40</v>
      </c>
    </row>
    <row r="3" spans="1:16" ht="13.5" thickBot="1">
      <c r="B3" s="193"/>
      <c r="C3" s="145" t="s">
        <v>41</v>
      </c>
      <c r="D3" s="145" t="s">
        <v>42</v>
      </c>
      <c r="E3" s="145" t="s">
        <v>43</v>
      </c>
      <c r="F3" s="22" t="s">
        <v>44</v>
      </c>
      <c r="G3" s="23" t="s">
        <v>45</v>
      </c>
      <c r="H3" s="146" t="s">
        <v>46</v>
      </c>
      <c r="I3" s="23" t="s">
        <v>47</v>
      </c>
      <c r="J3" s="145" t="s">
        <v>48</v>
      </c>
      <c r="K3" s="146" t="s">
        <v>49</v>
      </c>
      <c r="L3" s="22" t="s">
        <v>47</v>
      </c>
      <c r="M3" s="24" t="s">
        <v>50</v>
      </c>
      <c r="N3" s="193"/>
    </row>
    <row r="4" spans="1:16" ht="13.5" thickBot="1">
      <c r="B4" s="193" t="s">
        <v>64</v>
      </c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</row>
    <row r="5" spans="1:16" s="25" customFormat="1">
      <c r="A5" s="190" t="s">
        <v>68</v>
      </c>
      <c r="B5" s="117" t="s">
        <v>51</v>
      </c>
      <c r="C5" s="97" t="s">
        <v>52</v>
      </c>
      <c r="D5" s="77">
        <v>40680</v>
      </c>
      <c r="E5" s="78" t="s">
        <v>53</v>
      </c>
      <c r="F5" s="94">
        <v>5190.95</v>
      </c>
      <c r="G5" s="95">
        <f>+F5*1.95835</f>
        <v>10165.696932499999</v>
      </c>
      <c r="H5" s="96">
        <f>+D5+90</f>
        <v>40770</v>
      </c>
      <c r="I5" s="80"/>
      <c r="J5" s="81"/>
      <c r="K5" s="79"/>
      <c r="L5" s="82"/>
      <c r="M5" s="83"/>
      <c r="N5" s="126">
        <f>+F5-L5</f>
        <v>5190.95</v>
      </c>
    </row>
    <row r="6" spans="1:16" s="26" customFormat="1">
      <c r="A6" s="191"/>
      <c r="B6" s="118" t="s">
        <v>54</v>
      </c>
      <c r="C6" s="84" t="s">
        <v>55</v>
      </c>
      <c r="D6" s="85">
        <v>41643</v>
      </c>
      <c r="E6" s="86" t="s">
        <v>56</v>
      </c>
      <c r="F6" s="87">
        <v>57678.55</v>
      </c>
      <c r="G6" s="88">
        <f>+F6*1.6528</f>
        <v>95331.107440000007</v>
      </c>
      <c r="H6" s="89">
        <v>41739</v>
      </c>
      <c r="I6" s="90"/>
      <c r="J6" s="85"/>
      <c r="K6" s="89"/>
      <c r="L6" s="91"/>
      <c r="M6" s="92"/>
      <c r="N6" s="127">
        <f>+F6-L6</f>
        <v>57678.55</v>
      </c>
      <c r="O6" s="6"/>
    </row>
    <row r="7" spans="1:16">
      <c r="A7" s="191"/>
      <c r="B7" s="30" t="s">
        <v>59</v>
      </c>
      <c r="C7" s="38" t="s">
        <v>61</v>
      </c>
      <c r="D7" s="39">
        <v>42152</v>
      </c>
      <c r="E7" s="40" t="s">
        <v>53</v>
      </c>
      <c r="F7" s="159">
        <v>412650.5</v>
      </c>
      <c r="G7" s="41">
        <f>+F7*2.15815</f>
        <v>890561.67657500005</v>
      </c>
      <c r="H7" s="42">
        <f>+D7+60</f>
        <v>42212</v>
      </c>
      <c r="I7" s="55"/>
      <c r="J7" s="40"/>
      <c r="K7" s="42"/>
      <c r="L7" s="59"/>
      <c r="M7" s="42"/>
      <c r="N7" s="151">
        <f t="shared" ref="N7:N15" si="0">F7-L7</f>
        <v>412650.5</v>
      </c>
    </row>
    <row r="8" spans="1:16">
      <c r="A8" s="191"/>
      <c r="B8" s="30" t="s">
        <v>59</v>
      </c>
      <c r="C8" s="38" t="s">
        <v>60</v>
      </c>
      <c r="D8" s="39">
        <v>42123</v>
      </c>
      <c r="E8" s="40" t="s">
        <v>53</v>
      </c>
      <c r="F8" s="159">
        <v>253487.81</v>
      </c>
      <c r="G8" s="41">
        <f>F8*2.15215</f>
        <v>545543.79029149993</v>
      </c>
      <c r="H8" s="42">
        <f>D8+90</f>
        <v>42213</v>
      </c>
      <c r="I8" s="55"/>
      <c r="J8" s="39"/>
      <c r="K8" s="42"/>
      <c r="L8" s="59"/>
      <c r="M8" s="42"/>
      <c r="N8" s="151">
        <f t="shared" si="0"/>
        <v>253487.81</v>
      </c>
    </row>
    <row r="9" spans="1:16">
      <c r="A9" s="191"/>
      <c r="B9" s="30" t="s">
        <v>57</v>
      </c>
      <c r="C9" s="38" t="s">
        <v>94</v>
      </c>
      <c r="D9" s="39">
        <v>42185</v>
      </c>
      <c r="E9" s="40" t="s">
        <v>53</v>
      </c>
      <c r="F9" s="159">
        <v>60316.480000000003</v>
      </c>
      <c r="G9" s="130">
        <f>+F9*2.15375</f>
        <v>129906.61880000001</v>
      </c>
      <c r="H9" s="42">
        <f>+D9+60</f>
        <v>42245</v>
      </c>
      <c r="I9" s="55"/>
      <c r="J9" s="39"/>
      <c r="K9" s="42"/>
      <c r="L9" s="59">
        <v>10322</v>
      </c>
      <c r="M9" s="42"/>
      <c r="N9" s="62">
        <f t="shared" si="0"/>
        <v>49994.48</v>
      </c>
    </row>
    <row r="10" spans="1:16">
      <c r="A10" s="191"/>
      <c r="B10" s="30" t="s">
        <v>57</v>
      </c>
      <c r="C10" s="38" t="s">
        <v>71</v>
      </c>
      <c r="D10" s="39">
        <v>42206</v>
      </c>
      <c r="E10" s="40" t="s">
        <v>53</v>
      </c>
      <c r="F10" s="159">
        <v>34234.15</v>
      </c>
      <c r="G10" s="130">
        <f>+F10*2.1498</f>
        <v>73596.575670000006</v>
      </c>
      <c r="H10" s="42">
        <f>+D10+60</f>
        <v>42266</v>
      </c>
      <c r="I10" s="55"/>
      <c r="J10" s="39"/>
      <c r="K10" s="42"/>
      <c r="L10" s="59"/>
      <c r="M10" s="42"/>
      <c r="N10" s="62">
        <f t="shared" si="0"/>
        <v>34234.15</v>
      </c>
    </row>
    <row r="11" spans="1:16">
      <c r="A11" s="191"/>
      <c r="B11" s="30" t="s">
        <v>57</v>
      </c>
      <c r="C11" s="38" t="s">
        <v>74</v>
      </c>
      <c r="D11" s="39">
        <v>42212</v>
      </c>
      <c r="E11" s="40" t="s">
        <v>53</v>
      </c>
      <c r="F11" s="159">
        <v>53866.73</v>
      </c>
      <c r="G11" s="130">
        <f>+F11*2.15665</f>
        <v>116171.68325450001</v>
      </c>
      <c r="H11" s="42">
        <f>+D11+60</f>
        <v>42272</v>
      </c>
      <c r="I11" s="55"/>
      <c r="J11" s="39"/>
      <c r="K11" s="42"/>
      <c r="L11" s="59"/>
      <c r="M11" s="42"/>
      <c r="N11" s="62">
        <f t="shared" si="0"/>
        <v>53866.73</v>
      </c>
    </row>
    <row r="12" spans="1:16">
      <c r="A12" s="191"/>
      <c r="B12" s="30" t="s">
        <v>59</v>
      </c>
      <c r="C12" s="38" t="s">
        <v>75</v>
      </c>
      <c r="D12" s="39">
        <v>42212</v>
      </c>
      <c r="E12" s="40" t="s">
        <v>53</v>
      </c>
      <c r="F12" s="159">
        <v>512068.53</v>
      </c>
      <c r="G12" s="130">
        <f>+F12*2.1567</f>
        <v>1104378.1986509999</v>
      </c>
      <c r="H12" s="42">
        <f>+D12+60</f>
        <v>42272</v>
      </c>
      <c r="I12" s="55"/>
      <c r="J12" s="39"/>
      <c r="K12" s="42"/>
      <c r="L12" s="59"/>
      <c r="M12" s="42"/>
      <c r="N12" s="62">
        <f t="shared" si="0"/>
        <v>512068.53</v>
      </c>
    </row>
    <row r="13" spans="1:16">
      <c r="A13" s="191"/>
      <c r="B13" s="29" t="s">
        <v>51</v>
      </c>
      <c r="C13" s="43" t="s">
        <v>62</v>
      </c>
      <c r="D13" s="44">
        <v>42167</v>
      </c>
      <c r="E13" s="45" t="s">
        <v>56</v>
      </c>
      <c r="F13" s="155">
        <v>104744.07</v>
      </c>
      <c r="G13" s="46">
        <f>F13*1.91425</f>
        <v>200506.33599750002</v>
      </c>
      <c r="H13" s="47">
        <f>D13+120</f>
        <v>42287</v>
      </c>
      <c r="I13" s="54"/>
      <c r="J13" s="45"/>
      <c r="K13" s="47"/>
      <c r="L13" s="58"/>
      <c r="M13" s="47"/>
      <c r="N13" s="27">
        <f t="shared" si="0"/>
        <v>104744.07</v>
      </c>
    </row>
    <row r="14" spans="1:16">
      <c r="A14" s="191"/>
      <c r="B14" s="29" t="s">
        <v>51</v>
      </c>
      <c r="C14" s="43" t="s">
        <v>63</v>
      </c>
      <c r="D14" s="44">
        <v>42167</v>
      </c>
      <c r="E14" s="45" t="s">
        <v>56</v>
      </c>
      <c r="F14" s="155">
        <v>181104.28</v>
      </c>
      <c r="G14" s="46">
        <f>F14*1.91425</f>
        <v>346678.86799</v>
      </c>
      <c r="H14" s="47">
        <f>+D14+120</f>
        <v>42287</v>
      </c>
      <c r="I14" s="54"/>
      <c r="J14" s="45"/>
      <c r="K14" s="47"/>
      <c r="L14" s="58"/>
      <c r="M14" s="47"/>
      <c r="N14" s="27">
        <f t="shared" si="0"/>
        <v>181104.28</v>
      </c>
    </row>
    <row r="15" spans="1:16" ht="13.5" thickBot="1">
      <c r="A15" s="191"/>
      <c r="B15" s="119" t="s">
        <v>59</v>
      </c>
      <c r="C15" s="120" t="s">
        <v>77</v>
      </c>
      <c r="D15" s="121">
        <v>42241</v>
      </c>
      <c r="E15" s="122" t="s">
        <v>53</v>
      </c>
      <c r="F15" s="160">
        <v>625276.09</v>
      </c>
      <c r="G15" s="131">
        <f>F15*2.181</f>
        <v>1363727.1522899999</v>
      </c>
      <c r="H15" s="123">
        <f>D15+60</f>
        <v>42301</v>
      </c>
      <c r="I15" s="124"/>
      <c r="J15" s="121"/>
      <c r="K15" s="123"/>
      <c r="L15" s="125"/>
      <c r="M15" s="123"/>
      <c r="N15" s="128">
        <f t="shared" si="0"/>
        <v>625276.09</v>
      </c>
      <c r="P15" s="98"/>
    </row>
    <row r="16" spans="1:16" ht="13.5" thickBot="1">
      <c r="A16" s="191"/>
      <c r="B16" s="101" t="s">
        <v>65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3"/>
    </row>
    <row r="17" spans="1:18">
      <c r="A17" s="191"/>
      <c r="B17" s="32" t="s">
        <v>58</v>
      </c>
      <c r="C17" s="34" t="s">
        <v>76</v>
      </c>
      <c r="D17" s="33">
        <v>42208</v>
      </c>
      <c r="E17" s="34" t="s">
        <v>56</v>
      </c>
      <c r="F17" s="35">
        <v>60164</v>
      </c>
      <c r="G17" s="36">
        <f>F17*1.96285</f>
        <v>118092.9074</v>
      </c>
      <c r="H17" s="37">
        <f>D17+60</f>
        <v>42268</v>
      </c>
      <c r="I17" s="53"/>
      <c r="J17" s="33"/>
      <c r="K17" s="37"/>
      <c r="L17" s="57"/>
      <c r="M17" s="64"/>
      <c r="N17" s="61">
        <f>F17-L17</f>
        <v>60164</v>
      </c>
    </row>
    <row r="18" spans="1:18">
      <c r="A18" s="191"/>
      <c r="B18" s="43" t="s">
        <v>51</v>
      </c>
      <c r="C18" s="45" t="s">
        <v>67</v>
      </c>
      <c r="D18" s="44">
        <v>42164</v>
      </c>
      <c r="E18" s="45" t="s">
        <v>56</v>
      </c>
      <c r="F18" s="155">
        <v>94313.02</v>
      </c>
      <c r="G18" s="46">
        <f>F18*1.92495</f>
        <v>181547.84784900001</v>
      </c>
      <c r="H18" s="47">
        <f>+D18+120</f>
        <v>42284</v>
      </c>
      <c r="I18" s="54">
        <v>145000</v>
      </c>
      <c r="J18" s="44">
        <v>42200</v>
      </c>
      <c r="K18" s="47">
        <v>42301</v>
      </c>
      <c r="L18" s="58">
        <v>4863</v>
      </c>
      <c r="M18" s="93"/>
      <c r="N18" s="27">
        <f>F18-L18</f>
        <v>89450.02</v>
      </c>
    </row>
    <row r="19" spans="1:18">
      <c r="A19" s="191"/>
      <c r="B19" s="136" t="s">
        <v>51</v>
      </c>
      <c r="C19" s="137" t="s">
        <v>66</v>
      </c>
      <c r="D19" s="115">
        <v>42167</v>
      </c>
      <c r="E19" s="137" t="s">
        <v>56</v>
      </c>
      <c r="F19" s="138">
        <v>34914.69</v>
      </c>
      <c r="G19" s="139">
        <f>F19*1.9339</f>
        <v>67521.518991000004</v>
      </c>
      <c r="H19" s="116">
        <f>+D19+120</f>
        <v>42287</v>
      </c>
      <c r="I19" s="54">
        <v>55000</v>
      </c>
      <c r="J19" s="44">
        <v>42200</v>
      </c>
      <c r="K19" s="47">
        <v>42294</v>
      </c>
      <c r="L19" s="134">
        <v>34883.69</v>
      </c>
      <c r="M19" s="152"/>
      <c r="N19" s="135">
        <f>F19-L19</f>
        <v>31</v>
      </c>
    </row>
    <row r="20" spans="1:18" ht="13.5" thickBot="1">
      <c r="A20" s="192"/>
      <c r="B20" s="48" t="s">
        <v>57</v>
      </c>
      <c r="C20" s="50" t="s">
        <v>78</v>
      </c>
      <c r="D20" s="49">
        <v>42235</v>
      </c>
      <c r="E20" s="50" t="s">
        <v>56</v>
      </c>
      <c r="F20" s="158">
        <v>65240.4</v>
      </c>
      <c r="G20" s="51">
        <f>+F20*1.9509</f>
        <v>127277.49636</v>
      </c>
      <c r="H20" s="52">
        <f>+D20+60</f>
        <v>42295</v>
      </c>
      <c r="I20" s="56"/>
      <c r="J20" s="49"/>
      <c r="K20" s="52"/>
      <c r="L20" s="60"/>
      <c r="M20" s="65"/>
      <c r="N20" s="63">
        <f>F20-L20</f>
        <v>65240.4</v>
      </c>
    </row>
    <row r="21" spans="1:18" ht="13.5" thickBot="1"/>
    <row r="22" spans="1:18" ht="13.5" thickBot="1">
      <c r="B22" s="193" t="s">
        <v>64</v>
      </c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</row>
    <row r="23" spans="1:18">
      <c r="B23" s="28" t="s">
        <v>57</v>
      </c>
      <c r="C23" s="32" t="s">
        <v>81</v>
      </c>
      <c r="D23" s="33">
        <v>42254</v>
      </c>
      <c r="E23" s="34" t="s">
        <v>56</v>
      </c>
      <c r="F23" s="157">
        <v>14781.14</v>
      </c>
      <c r="G23" s="153">
        <f>F23*1.9484</f>
        <v>28799.573175999998</v>
      </c>
      <c r="H23" s="37">
        <f>+D23+60</f>
        <v>42314</v>
      </c>
      <c r="I23" s="53"/>
      <c r="J23" s="33"/>
      <c r="K23" s="37"/>
      <c r="L23" s="57"/>
      <c r="M23" s="37"/>
      <c r="N23" s="61">
        <f t="shared" ref="N23:N37" si="1">F23-L23</f>
        <v>14781.14</v>
      </c>
    </row>
    <row r="24" spans="1:18">
      <c r="B24" s="30" t="s">
        <v>57</v>
      </c>
      <c r="C24" s="38" t="s">
        <v>82</v>
      </c>
      <c r="D24" s="39">
        <v>42254</v>
      </c>
      <c r="E24" s="40" t="s">
        <v>53</v>
      </c>
      <c r="F24" s="159">
        <v>54510.8</v>
      </c>
      <c r="G24" s="130">
        <f>F24*2.18515</f>
        <v>119114.27462000001</v>
      </c>
      <c r="H24" s="42">
        <f>+D24+60</f>
        <v>42314</v>
      </c>
      <c r="I24" s="55"/>
      <c r="J24" s="39"/>
      <c r="K24" s="42"/>
      <c r="L24" s="59"/>
      <c r="M24" s="42"/>
      <c r="N24" s="62">
        <f t="shared" si="1"/>
        <v>54510.8</v>
      </c>
    </row>
    <row r="25" spans="1:18">
      <c r="B25" s="29" t="s">
        <v>58</v>
      </c>
      <c r="C25" s="43" t="s">
        <v>83</v>
      </c>
      <c r="D25" s="44">
        <v>42257</v>
      </c>
      <c r="E25" s="45" t="s">
        <v>56</v>
      </c>
      <c r="F25" s="155">
        <v>57199.5</v>
      </c>
      <c r="G25" s="129">
        <f>+F25*1.92765</f>
        <v>110260.616175</v>
      </c>
      <c r="H25" s="47">
        <f>+D25+60</f>
        <v>42317</v>
      </c>
      <c r="I25" s="54"/>
      <c r="J25" s="44"/>
      <c r="K25" s="47"/>
      <c r="L25" s="58"/>
      <c r="M25" s="47"/>
      <c r="N25" s="27">
        <f t="shared" si="1"/>
        <v>57199.5</v>
      </c>
    </row>
    <row r="26" spans="1:18">
      <c r="B26" s="29" t="s">
        <v>57</v>
      </c>
      <c r="C26" s="43" t="s">
        <v>84</v>
      </c>
      <c r="D26" s="44">
        <v>42257</v>
      </c>
      <c r="E26" s="45" t="s">
        <v>56</v>
      </c>
      <c r="F26" s="155">
        <v>17627.78</v>
      </c>
      <c r="G26" s="129">
        <f>+F26*1.94355</f>
        <v>34260.471818999999</v>
      </c>
      <c r="H26" s="47">
        <f>+D26+60</f>
        <v>42317</v>
      </c>
      <c r="I26" s="54"/>
      <c r="J26" s="44"/>
      <c r="K26" s="47"/>
      <c r="L26" s="58"/>
      <c r="M26" s="47"/>
      <c r="N26" s="27">
        <f t="shared" si="1"/>
        <v>17627.78</v>
      </c>
    </row>
    <row r="27" spans="1:18">
      <c r="B27" s="30" t="s">
        <v>57</v>
      </c>
      <c r="C27" s="38" t="s">
        <v>85</v>
      </c>
      <c r="D27" s="39">
        <v>42257</v>
      </c>
      <c r="E27" s="40" t="s">
        <v>53</v>
      </c>
      <c r="F27" s="159">
        <v>58227.99</v>
      </c>
      <c r="G27" s="130">
        <f>+F27*2.19075</f>
        <v>127562.96909249999</v>
      </c>
      <c r="H27" s="42">
        <f>+D27+60</f>
        <v>42317</v>
      </c>
      <c r="I27" s="55"/>
      <c r="J27" s="39"/>
      <c r="K27" s="42"/>
      <c r="L27" s="59"/>
      <c r="M27" s="42"/>
      <c r="N27" s="62">
        <f t="shared" si="1"/>
        <v>58227.99</v>
      </c>
    </row>
    <row r="28" spans="1:18">
      <c r="B28" s="29" t="s">
        <v>51</v>
      </c>
      <c r="C28" s="43" t="s">
        <v>72</v>
      </c>
      <c r="D28" s="44">
        <v>42215</v>
      </c>
      <c r="E28" s="45" t="s">
        <v>56</v>
      </c>
      <c r="F28" s="155">
        <v>104428.44</v>
      </c>
      <c r="G28" s="129">
        <f>+F28*1.9603</f>
        <v>204711.070932</v>
      </c>
      <c r="H28" s="147">
        <v>42347</v>
      </c>
      <c r="I28" s="54">
        <v>165000</v>
      </c>
      <c r="J28" s="44">
        <v>42284</v>
      </c>
      <c r="K28" s="47">
        <v>42307</v>
      </c>
      <c r="L28" s="58"/>
      <c r="M28" s="47"/>
      <c r="N28" s="27">
        <f t="shared" si="1"/>
        <v>104428.44</v>
      </c>
    </row>
    <row r="29" spans="1:18">
      <c r="B29" s="29" t="s">
        <v>51</v>
      </c>
      <c r="C29" s="43" t="s">
        <v>73</v>
      </c>
      <c r="D29" s="44">
        <v>42215</v>
      </c>
      <c r="E29" s="45" t="s">
        <v>56</v>
      </c>
      <c r="F29" s="155">
        <v>164628.14000000001</v>
      </c>
      <c r="G29" s="129">
        <f>+F29*1.9603</f>
        <v>322720.54284200002</v>
      </c>
      <c r="H29" s="147">
        <v>42347</v>
      </c>
      <c r="I29" s="54">
        <v>255000</v>
      </c>
      <c r="J29" s="44">
        <v>42284</v>
      </c>
      <c r="K29" s="47">
        <v>42307</v>
      </c>
      <c r="L29" s="58"/>
      <c r="M29" s="47"/>
      <c r="N29" s="27">
        <f t="shared" si="1"/>
        <v>164628.14000000001</v>
      </c>
    </row>
    <row r="30" spans="1:18">
      <c r="B30" s="30" t="s">
        <v>59</v>
      </c>
      <c r="C30" s="38" t="s">
        <v>86</v>
      </c>
      <c r="D30" s="39">
        <v>42275</v>
      </c>
      <c r="E30" s="40" t="s">
        <v>53</v>
      </c>
      <c r="F30" s="159">
        <v>694484.64</v>
      </c>
      <c r="G30" s="148">
        <f>+F30*2.18915</f>
        <v>1520331.0496560002</v>
      </c>
      <c r="H30" s="42">
        <f>+D30+60</f>
        <v>42335</v>
      </c>
      <c r="I30" s="55"/>
      <c r="J30" s="39"/>
      <c r="K30" s="42"/>
      <c r="L30" s="59"/>
      <c r="M30" s="42"/>
      <c r="N30" s="62">
        <f t="shared" si="1"/>
        <v>694484.64</v>
      </c>
    </row>
    <row r="31" spans="1:18" s="26" customFormat="1">
      <c r="B31" s="29" t="s">
        <v>57</v>
      </c>
      <c r="C31" s="43" t="s">
        <v>87</v>
      </c>
      <c r="D31" s="44">
        <v>42282</v>
      </c>
      <c r="E31" s="45" t="s">
        <v>56</v>
      </c>
      <c r="F31" s="155">
        <v>62641.2</v>
      </c>
      <c r="G31" s="129">
        <f>+F31*1.93585</f>
        <v>121263.96702</v>
      </c>
      <c r="H31" s="47">
        <f>+D31+60</f>
        <v>42342</v>
      </c>
      <c r="I31" s="54"/>
      <c r="J31" s="44"/>
      <c r="K31" s="47"/>
      <c r="L31" s="58"/>
      <c r="M31" s="47"/>
      <c r="N31" s="27">
        <f t="shared" si="1"/>
        <v>62641.2</v>
      </c>
      <c r="R31" s="149"/>
    </row>
    <row r="32" spans="1:18" s="26" customFormat="1">
      <c r="B32" s="29" t="s">
        <v>57</v>
      </c>
      <c r="C32" s="43" t="s">
        <v>89</v>
      </c>
      <c r="D32" s="44">
        <v>42297</v>
      </c>
      <c r="E32" s="45" t="s">
        <v>56</v>
      </c>
      <c r="F32" s="155">
        <v>16523.330000000002</v>
      </c>
      <c r="G32" s="129">
        <f>F32*1.97865</f>
        <v>32693.886904500003</v>
      </c>
      <c r="H32" s="47">
        <f>D32+60</f>
        <v>42357</v>
      </c>
      <c r="I32" s="54"/>
      <c r="J32" s="44"/>
      <c r="K32" s="47"/>
      <c r="L32" s="58"/>
      <c r="M32" s="47"/>
      <c r="N32" s="27">
        <f t="shared" si="1"/>
        <v>16523.330000000002</v>
      </c>
      <c r="R32" s="149"/>
    </row>
    <row r="33" spans="2:18" s="26" customFormat="1">
      <c r="B33" s="30" t="s">
        <v>57</v>
      </c>
      <c r="C33" s="38" t="s">
        <v>91</v>
      </c>
      <c r="D33" s="39">
        <v>42300</v>
      </c>
      <c r="E33" s="40" t="s">
        <v>53</v>
      </c>
      <c r="F33" s="159">
        <v>45782.32</v>
      </c>
      <c r="G33" s="130">
        <f>F33*2.1847</f>
        <v>100020.63450399999</v>
      </c>
      <c r="H33" s="42">
        <f>D33+60</f>
        <v>42360</v>
      </c>
      <c r="I33" s="55"/>
      <c r="J33" s="39"/>
      <c r="K33" s="42"/>
      <c r="L33" s="59"/>
      <c r="M33" s="42"/>
      <c r="N33" s="62">
        <f t="shared" si="1"/>
        <v>45782.32</v>
      </c>
      <c r="R33" s="149"/>
    </row>
    <row r="34" spans="2:18" s="26" customFormat="1">
      <c r="B34" s="30" t="s">
        <v>59</v>
      </c>
      <c r="C34" s="38" t="s">
        <v>92</v>
      </c>
      <c r="D34" s="39">
        <v>42304</v>
      </c>
      <c r="E34" s="40" t="s">
        <v>53</v>
      </c>
      <c r="F34" s="159">
        <v>171187.14</v>
      </c>
      <c r="G34" s="130">
        <f>+F34*2.1845</f>
        <v>373958.30733000004</v>
      </c>
      <c r="H34" s="42">
        <f>+D34+60</f>
        <v>42364</v>
      </c>
      <c r="I34" s="55"/>
      <c r="J34" s="39"/>
      <c r="K34" s="42"/>
      <c r="L34" s="59"/>
      <c r="M34" s="42"/>
      <c r="N34" s="62">
        <f t="shared" si="1"/>
        <v>171187.14</v>
      </c>
      <c r="R34" s="149"/>
    </row>
    <row r="35" spans="2:18">
      <c r="B35" s="30" t="s">
        <v>57</v>
      </c>
      <c r="C35" s="38" t="s">
        <v>93</v>
      </c>
      <c r="D35" s="39">
        <v>42304</v>
      </c>
      <c r="E35" s="40" t="s">
        <v>53</v>
      </c>
      <c r="F35" s="159">
        <v>53499.12</v>
      </c>
      <c r="G35" s="130">
        <f>F35*2.18275</f>
        <v>116775.20418</v>
      </c>
      <c r="H35" s="42">
        <f>D35+60</f>
        <v>42364</v>
      </c>
      <c r="I35" s="55"/>
      <c r="J35" s="39"/>
      <c r="K35" s="42"/>
      <c r="L35" s="59"/>
      <c r="M35" s="42"/>
      <c r="N35" s="62">
        <f t="shared" si="1"/>
        <v>53499.12</v>
      </c>
      <c r="R35" s="150"/>
    </row>
    <row r="36" spans="2:18">
      <c r="B36" s="29" t="s">
        <v>58</v>
      </c>
      <c r="C36" s="43" t="s">
        <v>88</v>
      </c>
      <c r="D36" s="44">
        <v>42293</v>
      </c>
      <c r="E36" s="45" t="s">
        <v>56</v>
      </c>
      <c r="F36" s="155">
        <v>57816</v>
      </c>
      <c r="G36" s="129">
        <f>F36*1.94635</f>
        <v>112530.1716</v>
      </c>
      <c r="H36" s="47">
        <f>+D36+60</f>
        <v>42353</v>
      </c>
      <c r="I36" s="54"/>
      <c r="J36" s="44"/>
      <c r="K36" s="47"/>
      <c r="L36" s="58"/>
      <c r="M36" s="47"/>
      <c r="N36" s="27">
        <f t="shared" si="1"/>
        <v>57816</v>
      </c>
      <c r="R36" s="150"/>
    </row>
    <row r="37" spans="2:18" ht="13.5" thickBot="1">
      <c r="B37" s="31" t="s">
        <v>51</v>
      </c>
      <c r="C37" s="48" t="s">
        <v>90</v>
      </c>
      <c r="D37" s="49">
        <v>42298</v>
      </c>
      <c r="E37" s="50" t="s">
        <v>56</v>
      </c>
      <c r="F37" s="158">
        <v>247949.91</v>
      </c>
      <c r="G37" s="154">
        <f>F37*1.9907</f>
        <v>493593.88583699998</v>
      </c>
      <c r="H37" s="52">
        <f>D37+120</f>
        <v>42418</v>
      </c>
      <c r="I37" s="56"/>
      <c r="J37" s="49"/>
      <c r="K37" s="52"/>
      <c r="L37" s="60"/>
      <c r="M37" s="52"/>
      <c r="N37" s="63">
        <f t="shared" si="1"/>
        <v>247949.91</v>
      </c>
    </row>
    <row r="38" spans="2:18" ht="13.5" thickBot="1">
      <c r="B38" s="193" t="s">
        <v>65</v>
      </c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</row>
    <row r="39" spans="2:18">
      <c r="B39" s="28" t="s">
        <v>51</v>
      </c>
      <c r="C39" s="32" t="s">
        <v>79</v>
      </c>
      <c r="D39" s="33">
        <v>42241</v>
      </c>
      <c r="E39" s="34" t="s">
        <v>56</v>
      </c>
      <c r="F39" s="157">
        <v>69618.960000000006</v>
      </c>
      <c r="G39" s="36">
        <f>+F39*1.9411</f>
        <v>135137.36325600001</v>
      </c>
      <c r="H39" s="156">
        <v>42371</v>
      </c>
      <c r="I39" s="53"/>
      <c r="J39" s="33"/>
      <c r="K39" s="37"/>
      <c r="L39" s="57"/>
      <c r="M39" s="64"/>
      <c r="N39" s="61">
        <f>F39-L39</f>
        <v>69618.960000000006</v>
      </c>
    </row>
    <row r="40" spans="2:18">
      <c r="B40" s="29" t="s">
        <v>51</v>
      </c>
      <c r="C40" s="43" t="s">
        <v>80</v>
      </c>
      <c r="D40" s="44">
        <v>42241</v>
      </c>
      <c r="E40" s="45" t="s">
        <v>56</v>
      </c>
      <c r="F40" s="155">
        <v>192402.54</v>
      </c>
      <c r="G40" s="46">
        <f>+F40*1.9411</f>
        <v>373472.57039400004</v>
      </c>
      <c r="H40" s="140">
        <v>42371</v>
      </c>
      <c r="I40" s="54"/>
      <c r="J40" s="44"/>
      <c r="K40" s="47"/>
      <c r="L40" s="58"/>
      <c r="M40" s="93"/>
      <c r="N40" s="27">
        <f>F40-L40</f>
        <v>192402.54</v>
      </c>
    </row>
    <row r="41" spans="2:18" ht="13.5" thickBot="1">
      <c r="B41" s="31" t="s">
        <v>51</v>
      </c>
      <c r="C41" s="48" t="s">
        <v>95</v>
      </c>
      <c r="D41" s="49">
        <v>42268</v>
      </c>
      <c r="E41" s="50" t="s">
        <v>56</v>
      </c>
      <c r="F41" s="158">
        <v>58910.559999999998</v>
      </c>
      <c r="G41" s="51">
        <f>+F41*1.9447</f>
        <v>114563.36603200001</v>
      </c>
      <c r="H41" s="141">
        <f>+D41+120</f>
        <v>42388</v>
      </c>
      <c r="I41" s="56"/>
      <c r="J41" s="49"/>
      <c r="K41" s="52"/>
      <c r="L41" s="60"/>
      <c r="M41" s="65"/>
      <c r="N41" s="63">
        <f t="shared" ref="N41" si="2">F41-L41</f>
        <v>58910.559999999998</v>
      </c>
    </row>
  </sheetData>
  <sortState ref="B23:N37">
    <sortCondition ref="H23:H37"/>
  </sortState>
  <mergeCells count="9">
    <mergeCell ref="A5:A20"/>
    <mergeCell ref="B22:N22"/>
    <mergeCell ref="B38:N38"/>
    <mergeCell ref="B2:B3"/>
    <mergeCell ref="C2:H2"/>
    <mergeCell ref="I2:K2"/>
    <mergeCell ref="L2:M2"/>
    <mergeCell ref="N2:N3"/>
    <mergeCell ref="B4:N4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0" verticalDpi="0" r:id="rId1"/>
  <ignoredErrors>
    <ignoredError sqref="H8:H12 H34:H3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H213"/>
  <sheetViews>
    <sheetView workbookViewId="0">
      <selection activeCell="H13" sqref="H13"/>
    </sheetView>
  </sheetViews>
  <sheetFormatPr baseColWidth="10" defaultRowHeight="15"/>
  <cols>
    <col min="1" max="1" width="8.42578125" bestFit="1" customWidth="1"/>
    <col min="2" max="2" width="34.5703125" bestFit="1" customWidth="1"/>
    <col min="3" max="3" width="13.140625" bestFit="1" customWidth="1"/>
    <col min="8" max="8" width="40.7109375" customWidth="1"/>
  </cols>
  <sheetData>
    <row r="1" spans="1:8">
      <c r="A1" s="183" t="s">
        <v>520</v>
      </c>
      <c r="B1" s="182" t="s">
        <v>519</v>
      </c>
      <c r="C1" s="181">
        <v>-1859353.7120000001</v>
      </c>
      <c r="D1" s="196" t="s">
        <v>918</v>
      </c>
      <c r="E1" s="196"/>
      <c r="F1" s="196"/>
      <c r="G1" s="196"/>
      <c r="H1" s="196"/>
    </row>
    <row r="2" spans="1:8">
      <c r="A2" s="178" t="s">
        <v>518</v>
      </c>
      <c r="B2" s="177" t="s">
        <v>517</v>
      </c>
      <c r="C2" s="179">
        <v>-884149.43</v>
      </c>
    </row>
    <row r="3" spans="1:8">
      <c r="A3" s="178" t="s">
        <v>516</v>
      </c>
      <c r="B3" s="177" t="s">
        <v>515</v>
      </c>
      <c r="C3" s="179">
        <v>-811556.42909999995</v>
      </c>
    </row>
    <row r="4" spans="1:8">
      <c r="A4" s="178" t="s">
        <v>514</v>
      </c>
      <c r="B4" s="177" t="s">
        <v>513</v>
      </c>
      <c r="C4" s="176">
        <v>-683443.69039999996</v>
      </c>
    </row>
    <row r="5" spans="1:8">
      <c r="A5" s="178" t="s">
        <v>110</v>
      </c>
      <c r="B5" s="177" t="s">
        <v>109</v>
      </c>
      <c r="C5" s="176">
        <v>-443250</v>
      </c>
    </row>
    <row r="6" spans="1:8">
      <c r="A6" s="178" t="s">
        <v>512</v>
      </c>
      <c r="B6" s="177" t="s">
        <v>511</v>
      </c>
      <c r="C6" s="179">
        <v>-181640.7752</v>
      </c>
    </row>
    <row r="7" spans="1:8">
      <c r="A7" s="178" t="s">
        <v>510</v>
      </c>
      <c r="B7" s="177" t="s">
        <v>509</v>
      </c>
      <c r="C7" s="176">
        <v>-157517.06</v>
      </c>
    </row>
    <row r="8" spans="1:8">
      <c r="A8" s="178" t="s">
        <v>508</v>
      </c>
      <c r="B8" s="177" t="s">
        <v>507</v>
      </c>
      <c r="C8" s="176">
        <v>-133397.50200000001</v>
      </c>
    </row>
    <row r="9" spans="1:8">
      <c r="A9" s="178" t="s">
        <v>506</v>
      </c>
      <c r="B9" s="177" t="s">
        <v>505</v>
      </c>
      <c r="C9" s="179">
        <v>-109658.04</v>
      </c>
    </row>
    <row r="10" spans="1:8">
      <c r="A10" s="178" t="s">
        <v>504</v>
      </c>
      <c r="B10" s="177" t="s">
        <v>503</v>
      </c>
      <c r="C10" s="176">
        <v>-75180.191000000006</v>
      </c>
    </row>
    <row r="11" spans="1:8">
      <c r="A11" s="178" t="s">
        <v>502</v>
      </c>
      <c r="B11" s="177" t="s">
        <v>501</v>
      </c>
      <c r="C11" s="176">
        <v>-71132.899999999994</v>
      </c>
    </row>
    <row r="12" spans="1:8">
      <c r="A12" s="178" t="s">
        <v>404</v>
      </c>
      <c r="B12" s="177" t="s">
        <v>403</v>
      </c>
      <c r="C12" s="176">
        <v>-65296.250999999997</v>
      </c>
    </row>
    <row r="13" spans="1:8">
      <c r="A13" s="178" t="s">
        <v>500</v>
      </c>
      <c r="B13" s="177" t="s">
        <v>499</v>
      </c>
      <c r="C13" s="179">
        <v>-61633.601900000001</v>
      </c>
    </row>
    <row r="14" spans="1:8">
      <c r="A14" s="178" t="s">
        <v>498</v>
      </c>
      <c r="B14" s="177" t="s">
        <v>497</v>
      </c>
      <c r="C14" s="176">
        <v>-38741.046999999999</v>
      </c>
    </row>
    <row r="15" spans="1:8">
      <c r="A15" s="178" t="s">
        <v>496</v>
      </c>
      <c r="B15" s="177" t="s">
        <v>495</v>
      </c>
      <c r="C15" s="176">
        <v>-36262.803999999996</v>
      </c>
    </row>
    <row r="16" spans="1:8">
      <c r="A16" s="178" t="s">
        <v>494</v>
      </c>
      <c r="B16" s="177" t="s">
        <v>493</v>
      </c>
      <c r="C16" s="176">
        <v>-34001.256999999998</v>
      </c>
    </row>
    <row r="17" spans="1:3">
      <c r="A17" s="178" t="s">
        <v>492</v>
      </c>
      <c r="B17" s="177" t="s">
        <v>491</v>
      </c>
      <c r="C17" s="179">
        <v>-30724.177100000001</v>
      </c>
    </row>
    <row r="18" spans="1:3">
      <c r="A18" s="178" t="s">
        <v>490</v>
      </c>
      <c r="B18" s="177" t="s">
        <v>489</v>
      </c>
      <c r="C18" s="176">
        <v>-29259.61</v>
      </c>
    </row>
    <row r="19" spans="1:3">
      <c r="A19" s="178" t="s">
        <v>488</v>
      </c>
      <c r="B19" s="177" t="s">
        <v>487</v>
      </c>
      <c r="C19" s="176">
        <v>-18539.154999999999</v>
      </c>
    </row>
    <row r="20" spans="1:3">
      <c r="A20" s="178" t="s">
        <v>486</v>
      </c>
      <c r="B20" s="177" t="s">
        <v>485</v>
      </c>
      <c r="C20" s="176">
        <v>-17772.8</v>
      </c>
    </row>
    <row r="21" spans="1:3">
      <c r="A21" s="178" t="s">
        <v>484</v>
      </c>
      <c r="B21" s="177" t="s">
        <v>483</v>
      </c>
      <c r="C21" s="176">
        <v>-17031.072</v>
      </c>
    </row>
    <row r="22" spans="1:3">
      <c r="A22" s="178" t="s">
        <v>482</v>
      </c>
      <c r="B22" s="177" t="s">
        <v>481</v>
      </c>
      <c r="C22" s="176">
        <v>-15511.165999999999</v>
      </c>
    </row>
    <row r="23" spans="1:3">
      <c r="A23" s="178" t="s">
        <v>480</v>
      </c>
      <c r="B23" s="177" t="s">
        <v>479</v>
      </c>
      <c r="C23" s="176">
        <v>-14540.78</v>
      </c>
    </row>
    <row r="24" spans="1:3">
      <c r="A24" s="178" t="s">
        <v>478</v>
      </c>
      <c r="B24" s="177" t="s">
        <v>477</v>
      </c>
      <c r="C24" s="176">
        <v>-13204.071</v>
      </c>
    </row>
    <row r="25" spans="1:3">
      <c r="A25" s="178" t="s">
        <v>476</v>
      </c>
      <c r="B25" s="177" t="s">
        <v>475</v>
      </c>
      <c r="C25" s="176">
        <v>-12299.436</v>
      </c>
    </row>
    <row r="26" spans="1:3">
      <c r="A26" s="178" t="s">
        <v>474</v>
      </c>
      <c r="B26" s="177" t="s">
        <v>473</v>
      </c>
      <c r="C26" s="179">
        <v>-12174.1237</v>
      </c>
    </row>
    <row r="27" spans="1:3">
      <c r="A27" s="178" t="s">
        <v>352</v>
      </c>
      <c r="B27" s="177" t="s">
        <v>351</v>
      </c>
      <c r="C27" s="176">
        <v>-11842.36</v>
      </c>
    </row>
    <row r="28" spans="1:3">
      <c r="A28" s="178" t="s">
        <v>472</v>
      </c>
      <c r="B28" s="177" t="s">
        <v>471</v>
      </c>
      <c r="C28" s="176">
        <v>-11093.5</v>
      </c>
    </row>
    <row r="29" spans="1:3">
      <c r="A29" s="178" t="s">
        <v>470</v>
      </c>
      <c r="B29" s="177" t="s">
        <v>469</v>
      </c>
      <c r="C29" s="176">
        <v>-10285.9</v>
      </c>
    </row>
    <row r="30" spans="1:3">
      <c r="A30" s="178" t="s">
        <v>468</v>
      </c>
      <c r="B30" s="177" t="s">
        <v>467</v>
      </c>
      <c r="C30" s="179">
        <v>-10108.136699999999</v>
      </c>
    </row>
    <row r="31" spans="1:3">
      <c r="A31" s="178" t="s">
        <v>466</v>
      </c>
      <c r="B31" s="177" t="s">
        <v>465</v>
      </c>
      <c r="C31" s="176">
        <v>-9945.6450000000004</v>
      </c>
    </row>
    <row r="32" spans="1:3">
      <c r="A32" s="178" t="s">
        <v>422</v>
      </c>
      <c r="B32" s="177" t="s">
        <v>421</v>
      </c>
      <c r="C32" s="176">
        <v>-8977.2960000000003</v>
      </c>
    </row>
    <row r="33" spans="1:3">
      <c r="A33" s="178" t="s">
        <v>464</v>
      </c>
      <c r="B33" s="177" t="s">
        <v>463</v>
      </c>
      <c r="C33" s="176">
        <v>-8272.4169999999995</v>
      </c>
    </row>
    <row r="34" spans="1:3">
      <c r="A34" s="178" t="s">
        <v>462</v>
      </c>
      <c r="B34" s="177" t="s">
        <v>461</v>
      </c>
      <c r="C34" s="176">
        <v>-8000.9</v>
      </c>
    </row>
    <row r="35" spans="1:3">
      <c r="A35" s="178" t="s">
        <v>460</v>
      </c>
      <c r="B35" s="177" t="s">
        <v>459</v>
      </c>
      <c r="C35" s="176">
        <v>-7594.6</v>
      </c>
    </row>
    <row r="36" spans="1:3">
      <c r="A36" s="178" t="s">
        <v>458</v>
      </c>
      <c r="B36" s="177" t="s">
        <v>457</v>
      </c>
      <c r="C36" s="176">
        <v>-7250.1</v>
      </c>
    </row>
    <row r="37" spans="1:3">
      <c r="A37" s="178" t="s">
        <v>456</v>
      </c>
      <c r="B37" s="177" t="s">
        <v>455</v>
      </c>
      <c r="C37" s="176">
        <v>-7238.8969999999999</v>
      </c>
    </row>
    <row r="38" spans="1:3">
      <c r="A38" s="178" t="s">
        <v>454</v>
      </c>
      <c r="B38" s="177" t="s">
        <v>453</v>
      </c>
      <c r="C38" s="176">
        <v>-7193.28</v>
      </c>
    </row>
    <row r="39" spans="1:3">
      <c r="A39" s="178" t="s">
        <v>452</v>
      </c>
      <c r="B39" s="177" t="s">
        <v>451</v>
      </c>
      <c r="C39" s="176">
        <v>-7182.5309999999999</v>
      </c>
    </row>
    <row r="40" spans="1:3">
      <c r="A40" s="178" t="s">
        <v>450</v>
      </c>
      <c r="B40" s="177" t="s">
        <v>449</v>
      </c>
      <c r="C40" s="176">
        <v>-6721</v>
      </c>
    </row>
    <row r="41" spans="1:3">
      <c r="A41" s="178" t="s">
        <v>448</v>
      </c>
      <c r="B41" s="177" t="s">
        <v>447</v>
      </c>
      <c r="C41" s="176">
        <v>-6402.0739999999996</v>
      </c>
    </row>
    <row r="42" spans="1:3">
      <c r="A42" s="178" t="s">
        <v>446</v>
      </c>
      <c r="B42" s="177" t="s">
        <v>445</v>
      </c>
      <c r="C42" s="176">
        <v>-5812.1729999999998</v>
      </c>
    </row>
    <row r="43" spans="1:3">
      <c r="A43" s="178" t="s">
        <v>444</v>
      </c>
      <c r="B43" s="177" t="s">
        <v>443</v>
      </c>
      <c r="C43" s="176">
        <v>-5593.1660000000002</v>
      </c>
    </row>
    <row r="44" spans="1:3">
      <c r="A44" s="178" t="s">
        <v>442</v>
      </c>
      <c r="B44" s="177" t="s">
        <v>441</v>
      </c>
      <c r="C44" s="176">
        <v>-5386.5</v>
      </c>
    </row>
    <row r="45" spans="1:3">
      <c r="A45" s="178" t="s">
        <v>440</v>
      </c>
      <c r="B45" s="177" t="s">
        <v>439</v>
      </c>
      <c r="C45" s="176">
        <v>-4956.5</v>
      </c>
    </row>
    <row r="46" spans="1:3">
      <c r="A46" s="178" t="s">
        <v>322</v>
      </c>
      <c r="B46" s="177" t="s">
        <v>321</v>
      </c>
      <c r="C46" s="176">
        <v>-4884.4690000000001</v>
      </c>
    </row>
    <row r="47" spans="1:3">
      <c r="A47" s="178" t="s">
        <v>438</v>
      </c>
      <c r="B47" s="177" t="s">
        <v>437</v>
      </c>
      <c r="C47" s="176">
        <v>-4863.78</v>
      </c>
    </row>
    <row r="48" spans="1:3">
      <c r="A48" s="178" t="s">
        <v>436</v>
      </c>
      <c r="B48" s="177" t="s">
        <v>435</v>
      </c>
      <c r="C48" s="176">
        <v>-4724.54</v>
      </c>
    </row>
    <row r="49" spans="1:3">
      <c r="A49" s="178" t="s">
        <v>434</v>
      </c>
      <c r="B49" s="177" t="s">
        <v>433</v>
      </c>
      <c r="C49" s="176">
        <v>-4166.7359999999999</v>
      </c>
    </row>
    <row r="50" spans="1:3">
      <c r="A50" s="178" t="s">
        <v>432</v>
      </c>
      <c r="B50" s="177" t="s">
        <v>431</v>
      </c>
      <c r="C50" s="176">
        <v>-4079.4</v>
      </c>
    </row>
    <row r="51" spans="1:3">
      <c r="A51" s="178" t="s">
        <v>430</v>
      </c>
      <c r="B51" s="177" t="s">
        <v>429</v>
      </c>
      <c r="C51" s="176">
        <v>-3874</v>
      </c>
    </row>
    <row r="52" spans="1:3">
      <c r="A52" s="178" t="s">
        <v>428</v>
      </c>
      <c r="B52" s="177" t="s">
        <v>427</v>
      </c>
      <c r="C52" s="176">
        <v>-3800.1</v>
      </c>
    </row>
    <row r="53" spans="1:3">
      <c r="A53" s="178" t="s">
        <v>426</v>
      </c>
      <c r="B53" s="177" t="s">
        <v>425</v>
      </c>
      <c r="C53" s="176">
        <v>-3795.3</v>
      </c>
    </row>
    <row r="54" spans="1:3">
      <c r="A54" s="178" t="s">
        <v>424</v>
      </c>
      <c r="B54" s="177" t="s">
        <v>423</v>
      </c>
      <c r="C54" s="176">
        <v>-3718.0250000000001</v>
      </c>
    </row>
    <row r="55" spans="1:3">
      <c r="A55" s="178" t="s">
        <v>422</v>
      </c>
      <c r="B55" s="177" t="s">
        <v>421</v>
      </c>
      <c r="C55" s="176">
        <v>-3689.4560000000001</v>
      </c>
    </row>
    <row r="56" spans="1:3">
      <c r="A56" s="178" t="s">
        <v>420</v>
      </c>
      <c r="B56" s="177" t="s">
        <v>419</v>
      </c>
      <c r="C56" s="176">
        <v>-3652.6869999999999</v>
      </c>
    </row>
    <row r="57" spans="1:3">
      <c r="A57" s="178" t="s">
        <v>418</v>
      </c>
      <c r="B57" s="177" t="s">
        <v>417</v>
      </c>
      <c r="C57" s="176">
        <v>-3532.6010000000001</v>
      </c>
    </row>
    <row r="58" spans="1:3">
      <c r="A58" s="178" t="s">
        <v>416</v>
      </c>
      <c r="B58" s="177" t="s">
        <v>415</v>
      </c>
      <c r="C58" s="179">
        <v>-3003.6619999999998</v>
      </c>
    </row>
    <row r="59" spans="1:3">
      <c r="A59" s="178" t="s">
        <v>414</v>
      </c>
      <c r="B59" s="177" t="s">
        <v>413</v>
      </c>
      <c r="C59" s="176">
        <v>-3000</v>
      </c>
    </row>
    <row r="60" spans="1:3">
      <c r="A60" s="178" t="s">
        <v>320</v>
      </c>
      <c r="B60" s="177" t="s">
        <v>319</v>
      </c>
      <c r="C60" s="176">
        <v>-2943.5709999999999</v>
      </c>
    </row>
    <row r="61" spans="1:3">
      <c r="A61" s="178" t="s">
        <v>412</v>
      </c>
      <c r="B61" s="177" t="s">
        <v>411</v>
      </c>
      <c r="C61" s="176">
        <v>-2773.8490000000002</v>
      </c>
    </row>
    <row r="62" spans="1:3">
      <c r="A62" s="178" t="s">
        <v>410</v>
      </c>
      <c r="B62" s="177" t="s">
        <v>409</v>
      </c>
      <c r="C62" s="176">
        <v>-2480.2370000000001</v>
      </c>
    </row>
    <row r="63" spans="1:3">
      <c r="A63" s="178" t="s">
        <v>408</v>
      </c>
      <c r="B63" s="177" t="s">
        <v>407</v>
      </c>
      <c r="C63" s="176">
        <v>-2360</v>
      </c>
    </row>
    <row r="64" spans="1:3">
      <c r="A64" s="178" t="s">
        <v>406</v>
      </c>
      <c r="B64" s="177" t="s">
        <v>405</v>
      </c>
      <c r="C64" s="176">
        <v>-2220.944</v>
      </c>
    </row>
    <row r="65" spans="1:3">
      <c r="A65" s="178" t="s">
        <v>404</v>
      </c>
      <c r="B65" s="177" t="s">
        <v>403</v>
      </c>
      <c r="C65" s="176">
        <v>-2216.25</v>
      </c>
    </row>
    <row r="66" spans="1:3">
      <c r="A66" s="178" t="s">
        <v>402</v>
      </c>
      <c r="B66" s="177" t="s">
        <v>401</v>
      </c>
      <c r="C66" s="176">
        <v>-2050.8960000000002</v>
      </c>
    </row>
    <row r="67" spans="1:3">
      <c r="A67" s="178" t="s">
        <v>400</v>
      </c>
      <c r="B67" s="177" t="s">
        <v>399</v>
      </c>
      <c r="C67" s="176">
        <v>-2039.0309999999999</v>
      </c>
    </row>
    <row r="68" spans="1:3">
      <c r="A68" s="178" t="s">
        <v>398</v>
      </c>
      <c r="B68" s="177" t="s">
        <v>397</v>
      </c>
      <c r="C68" s="176">
        <v>-2010.1289999999999</v>
      </c>
    </row>
    <row r="69" spans="1:3">
      <c r="A69" s="178" t="s">
        <v>396</v>
      </c>
      <c r="B69" s="177" t="s">
        <v>395</v>
      </c>
      <c r="C69" s="176">
        <v>-1898.9549999999999</v>
      </c>
    </row>
    <row r="70" spans="1:3">
      <c r="A70" s="178" t="s">
        <v>394</v>
      </c>
      <c r="B70" s="177" t="s">
        <v>393</v>
      </c>
      <c r="C70" s="176">
        <v>-1888.5</v>
      </c>
    </row>
    <row r="71" spans="1:3">
      <c r="A71" s="178" t="s">
        <v>392</v>
      </c>
      <c r="B71" s="177" t="s">
        <v>391</v>
      </c>
      <c r="C71" s="176">
        <v>-1782.9860000000001</v>
      </c>
    </row>
    <row r="72" spans="1:3">
      <c r="A72" s="178" t="s">
        <v>390</v>
      </c>
      <c r="B72" s="177" t="s">
        <v>389</v>
      </c>
      <c r="C72" s="176">
        <v>-1433.74</v>
      </c>
    </row>
    <row r="73" spans="1:3">
      <c r="A73" s="178" t="s">
        <v>388</v>
      </c>
      <c r="B73" s="177" t="s">
        <v>387</v>
      </c>
      <c r="C73" s="176">
        <v>-1422.9359999999999</v>
      </c>
    </row>
    <row r="74" spans="1:3">
      <c r="A74" s="178" t="s">
        <v>386</v>
      </c>
      <c r="B74" s="177" t="s">
        <v>385</v>
      </c>
      <c r="C74" s="176">
        <v>-1374.614</v>
      </c>
    </row>
    <row r="75" spans="1:3">
      <c r="A75" s="178" t="s">
        <v>384</v>
      </c>
      <c r="B75" s="177" t="s">
        <v>383</v>
      </c>
      <c r="C75" s="176">
        <v>-1367.3810000000001</v>
      </c>
    </row>
    <row r="76" spans="1:3">
      <c r="A76" s="178" t="s">
        <v>382</v>
      </c>
      <c r="B76" s="177" t="s">
        <v>381</v>
      </c>
      <c r="C76" s="176">
        <v>-1297.828</v>
      </c>
    </row>
    <row r="77" spans="1:3">
      <c r="A77" s="178" t="s">
        <v>380</v>
      </c>
      <c r="B77" s="177" t="s">
        <v>379</v>
      </c>
      <c r="C77" s="176">
        <v>-1280.77</v>
      </c>
    </row>
    <row r="78" spans="1:3">
      <c r="A78" s="178" t="s">
        <v>378</v>
      </c>
      <c r="B78" s="177" t="s">
        <v>377</v>
      </c>
      <c r="C78" s="176">
        <v>-1266.1279999999999</v>
      </c>
    </row>
    <row r="79" spans="1:3">
      <c r="A79" s="178" t="s">
        <v>376</v>
      </c>
      <c r="B79" s="177" t="s">
        <v>375</v>
      </c>
      <c r="C79" s="176">
        <v>-1235.297</v>
      </c>
    </row>
    <row r="80" spans="1:3">
      <c r="A80" s="178" t="s">
        <v>374</v>
      </c>
      <c r="B80" s="177" t="s">
        <v>373</v>
      </c>
      <c r="C80" s="176">
        <v>-1108.69</v>
      </c>
    </row>
    <row r="81" spans="1:3">
      <c r="A81" s="178" t="s">
        <v>372</v>
      </c>
      <c r="B81" s="177" t="s">
        <v>371</v>
      </c>
      <c r="C81" s="176">
        <v>-1087.8699999999999</v>
      </c>
    </row>
    <row r="82" spans="1:3">
      <c r="A82" s="178" t="s">
        <v>360</v>
      </c>
      <c r="B82" s="177" t="s">
        <v>359</v>
      </c>
      <c r="C82" s="176">
        <v>-1011.952</v>
      </c>
    </row>
    <row r="83" spans="1:3">
      <c r="A83" s="178" t="s">
        <v>370</v>
      </c>
      <c r="B83" s="177" t="s">
        <v>369</v>
      </c>
      <c r="C83" s="176">
        <v>-1009</v>
      </c>
    </row>
    <row r="84" spans="1:3">
      <c r="A84" s="178" t="s">
        <v>368</v>
      </c>
      <c r="B84" s="177" t="s">
        <v>367</v>
      </c>
      <c r="C84" s="176">
        <v>-1000</v>
      </c>
    </row>
    <row r="85" spans="1:3">
      <c r="A85" s="178" t="s">
        <v>366</v>
      </c>
      <c r="B85" s="177" t="s">
        <v>365</v>
      </c>
      <c r="C85" s="176">
        <v>-961.22</v>
      </c>
    </row>
    <row r="86" spans="1:3">
      <c r="A86" s="178" t="s">
        <v>364</v>
      </c>
      <c r="B86" s="177" t="s">
        <v>363</v>
      </c>
      <c r="C86" s="176">
        <v>-844.83199999999999</v>
      </c>
    </row>
    <row r="87" spans="1:3">
      <c r="A87" s="178" t="s">
        <v>362</v>
      </c>
      <c r="B87" s="177" t="s">
        <v>361</v>
      </c>
      <c r="C87" s="176">
        <v>-788.73800000000006</v>
      </c>
    </row>
    <row r="88" spans="1:3">
      <c r="A88" s="178" t="s">
        <v>360</v>
      </c>
      <c r="B88" s="177" t="s">
        <v>359</v>
      </c>
      <c r="C88" s="176">
        <v>-768.41200000000003</v>
      </c>
    </row>
    <row r="89" spans="1:3">
      <c r="A89" s="178" t="s">
        <v>358</v>
      </c>
      <c r="B89" s="177" t="s">
        <v>357</v>
      </c>
      <c r="C89" s="176">
        <v>-739.2</v>
      </c>
    </row>
    <row r="90" spans="1:3">
      <c r="A90" s="178" t="s">
        <v>356</v>
      </c>
      <c r="B90" s="177" t="s">
        <v>355</v>
      </c>
      <c r="C90" s="176">
        <v>-736.94299999999998</v>
      </c>
    </row>
    <row r="91" spans="1:3">
      <c r="A91" s="178" t="s">
        <v>354</v>
      </c>
      <c r="B91" s="177" t="s">
        <v>353</v>
      </c>
      <c r="C91" s="176">
        <v>-728.26499999999999</v>
      </c>
    </row>
    <row r="92" spans="1:3">
      <c r="A92" s="178" t="s">
        <v>352</v>
      </c>
      <c r="B92" s="177" t="s">
        <v>351</v>
      </c>
      <c r="C92" s="176">
        <v>-713.13</v>
      </c>
    </row>
    <row r="93" spans="1:3">
      <c r="A93" s="178" t="s">
        <v>350</v>
      </c>
      <c r="B93" s="177" t="s">
        <v>349</v>
      </c>
      <c r="C93" s="176">
        <v>-644.1</v>
      </c>
    </row>
    <row r="94" spans="1:3">
      <c r="A94" s="178" t="s">
        <v>348</v>
      </c>
      <c r="B94" s="177" t="s">
        <v>347</v>
      </c>
      <c r="C94" s="176">
        <v>-637.32100000000003</v>
      </c>
    </row>
    <row r="95" spans="1:3">
      <c r="A95" s="178" t="s">
        <v>346</v>
      </c>
      <c r="B95" s="177" t="s">
        <v>345</v>
      </c>
      <c r="C95" s="176">
        <v>-620</v>
      </c>
    </row>
    <row r="96" spans="1:3">
      <c r="A96" s="178" t="s">
        <v>344</v>
      </c>
      <c r="B96" s="177" t="s">
        <v>343</v>
      </c>
      <c r="C96" s="176">
        <v>-602.29999999999995</v>
      </c>
    </row>
    <row r="97" spans="1:3">
      <c r="A97" s="178" t="s">
        <v>342</v>
      </c>
      <c r="B97" s="177" t="s">
        <v>341</v>
      </c>
      <c r="C97" s="176">
        <v>-585.33699999999999</v>
      </c>
    </row>
    <row r="98" spans="1:3">
      <c r="A98" s="178" t="s">
        <v>340</v>
      </c>
      <c r="B98" s="177" t="s">
        <v>339</v>
      </c>
      <c r="C98" s="176">
        <v>-541.01300000000003</v>
      </c>
    </row>
    <row r="99" spans="1:3">
      <c r="A99" s="178" t="s">
        <v>338</v>
      </c>
      <c r="B99" s="177" t="s">
        <v>337</v>
      </c>
      <c r="C99" s="176">
        <v>-528.31200000000001</v>
      </c>
    </row>
    <row r="100" spans="1:3">
      <c r="A100" s="178" t="s">
        <v>336</v>
      </c>
      <c r="B100" s="177" t="s">
        <v>335</v>
      </c>
      <c r="C100" s="176">
        <v>-527.74599999999998</v>
      </c>
    </row>
    <row r="101" spans="1:3">
      <c r="A101" s="178" t="s">
        <v>334</v>
      </c>
      <c r="B101" s="177" t="s">
        <v>333</v>
      </c>
      <c r="C101" s="176">
        <v>-471.5</v>
      </c>
    </row>
    <row r="102" spans="1:3">
      <c r="A102" s="178" t="s">
        <v>332</v>
      </c>
      <c r="B102" s="177" t="s">
        <v>331</v>
      </c>
      <c r="C102" s="176">
        <v>-468.935</v>
      </c>
    </row>
    <row r="103" spans="1:3">
      <c r="A103" s="178" t="s">
        <v>330</v>
      </c>
      <c r="B103" s="177" t="s">
        <v>329</v>
      </c>
      <c r="C103" s="176">
        <v>-437.1</v>
      </c>
    </row>
    <row r="104" spans="1:3">
      <c r="A104" s="178" t="s">
        <v>328</v>
      </c>
      <c r="B104" s="177" t="s">
        <v>327</v>
      </c>
      <c r="C104" s="176">
        <v>-423.8</v>
      </c>
    </row>
    <row r="105" spans="1:3">
      <c r="A105" s="178" t="s">
        <v>326</v>
      </c>
      <c r="B105" s="177" t="s">
        <v>325</v>
      </c>
      <c r="C105" s="176">
        <v>-413.25900000000001</v>
      </c>
    </row>
    <row r="106" spans="1:3">
      <c r="A106" s="178" t="s">
        <v>324</v>
      </c>
      <c r="B106" s="177" t="s">
        <v>323</v>
      </c>
      <c r="C106" s="176">
        <v>-401.7</v>
      </c>
    </row>
    <row r="107" spans="1:3">
      <c r="A107" s="178" t="s">
        <v>322</v>
      </c>
      <c r="B107" s="177" t="s">
        <v>321</v>
      </c>
      <c r="C107" s="176">
        <v>-397.81299999999999</v>
      </c>
    </row>
    <row r="108" spans="1:3">
      <c r="A108" s="178" t="s">
        <v>320</v>
      </c>
      <c r="B108" s="177" t="s">
        <v>319</v>
      </c>
      <c r="C108" s="176">
        <v>-373.47399999999999</v>
      </c>
    </row>
    <row r="109" spans="1:3">
      <c r="A109" s="178" t="s">
        <v>318</v>
      </c>
      <c r="B109" s="177" t="s">
        <v>317</v>
      </c>
      <c r="C109" s="176">
        <v>-354.5</v>
      </c>
    </row>
    <row r="110" spans="1:3">
      <c r="A110" s="178" t="s">
        <v>316</v>
      </c>
      <c r="B110" s="177" t="s">
        <v>315</v>
      </c>
      <c r="C110" s="176">
        <v>-303.21899999999999</v>
      </c>
    </row>
    <row r="111" spans="1:3">
      <c r="A111" s="178" t="s">
        <v>314</v>
      </c>
      <c r="B111" s="177" t="s">
        <v>313</v>
      </c>
      <c r="C111" s="176">
        <v>-300</v>
      </c>
    </row>
    <row r="112" spans="1:3">
      <c r="A112" s="178" t="s">
        <v>312</v>
      </c>
      <c r="B112" s="177" t="s">
        <v>311</v>
      </c>
      <c r="C112" s="176">
        <v>-296.68</v>
      </c>
    </row>
    <row r="113" spans="1:3">
      <c r="A113" s="178" t="s">
        <v>310</v>
      </c>
      <c r="B113" s="177" t="s">
        <v>309</v>
      </c>
      <c r="C113" s="176">
        <v>-283.7</v>
      </c>
    </row>
    <row r="114" spans="1:3">
      <c r="A114" s="178" t="s">
        <v>308</v>
      </c>
      <c r="B114" s="177" t="s">
        <v>307</v>
      </c>
      <c r="C114" s="176">
        <v>-270.67099999999999</v>
      </c>
    </row>
    <row r="115" spans="1:3">
      <c r="A115" s="178" t="s">
        <v>306</v>
      </c>
      <c r="B115" s="177" t="s">
        <v>305</v>
      </c>
      <c r="C115" s="176">
        <v>-253.5</v>
      </c>
    </row>
    <row r="116" spans="1:3">
      <c r="A116" s="178" t="s">
        <v>304</v>
      </c>
      <c r="B116" s="177" t="s">
        <v>303</v>
      </c>
      <c r="C116" s="176">
        <v>-227.5</v>
      </c>
    </row>
    <row r="117" spans="1:3">
      <c r="A117" s="178" t="s">
        <v>302</v>
      </c>
      <c r="B117" s="177" t="s">
        <v>301</v>
      </c>
      <c r="C117" s="176">
        <v>-218.7</v>
      </c>
    </row>
    <row r="118" spans="1:3">
      <c r="A118" s="178" t="s">
        <v>300</v>
      </c>
      <c r="B118" s="177" t="s">
        <v>299</v>
      </c>
      <c r="C118" s="176">
        <v>-212.9</v>
      </c>
    </row>
    <row r="119" spans="1:3">
      <c r="A119" s="178" t="s">
        <v>298</v>
      </c>
      <c r="B119" s="177" t="s">
        <v>297</v>
      </c>
      <c r="C119" s="176">
        <v>-201.36</v>
      </c>
    </row>
    <row r="120" spans="1:3">
      <c r="A120" s="178" t="s">
        <v>296</v>
      </c>
      <c r="B120" s="177" t="s">
        <v>295</v>
      </c>
      <c r="C120" s="176">
        <v>-152.38399999999999</v>
      </c>
    </row>
    <row r="121" spans="1:3">
      <c r="A121" s="178" t="s">
        <v>294</v>
      </c>
      <c r="B121" s="177" t="s">
        <v>293</v>
      </c>
      <c r="C121" s="176">
        <v>-148</v>
      </c>
    </row>
    <row r="122" spans="1:3">
      <c r="A122" s="178" t="s">
        <v>292</v>
      </c>
      <c r="B122" s="177" t="s">
        <v>291</v>
      </c>
      <c r="C122" s="176">
        <v>-144.339</v>
      </c>
    </row>
    <row r="123" spans="1:3">
      <c r="A123" s="178" t="s">
        <v>290</v>
      </c>
      <c r="B123" s="177" t="s">
        <v>289</v>
      </c>
      <c r="C123" s="176">
        <v>-135</v>
      </c>
    </row>
    <row r="124" spans="1:3">
      <c r="A124" s="178" t="s">
        <v>288</v>
      </c>
      <c r="B124" s="177" t="s">
        <v>287</v>
      </c>
      <c r="C124" s="176">
        <v>-124.247</v>
      </c>
    </row>
    <row r="125" spans="1:3">
      <c r="A125" s="178" t="s">
        <v>286</v>
      </c>
      <c r="B125" s="177" t="s">
        <v>285</v>
      </c>
      <c r="C125" s="176">
        <v>-100.129</v>
      </c>
    </row>
    <row r="126" spans="1:3">
      <c r="A126" s="178" t="s">
        <v>284</v>
      </c>
      <c r="B126" s="177" t="s">
        <v>283</v>
      </c>
      <c r="C126" s="176">
        <v>-100</v>
      </c>
    </row>
    <row r="127" spans="1:3">
      <c r="A127" s="178" t="s">
        <v>282</v>
      </c>
      <c r="B127" s="177" t="s">
        <v>281</v>
      </c>
      <c r="C127" s="176">
        <v>-98.34</v>
      </c>
    </row>
    <row r="128" spans="1:3">
      <c r="A128" s="178" t="s">
        <v>280</v>
      </c>
      <c r="B128" s="177" t="s">
        <v>279</v>
      </c>
      <c r="C128" s="176">
        <v>-91.545000000000002</v>
      </c>
    </row>
    <row r="129" spans="1:3">
      <c r="A129" s="178" t="s">
        <v>278</v>
      </c>
      <c r="B129" s="177" t="s">
        <v>277</v>
      </c>
      <c r="C129" s="176">
        <v>-84.397999999999996</v>
      </c>
    </row>
    <row r="130" spans="1:3">
      <c r="A130" s="178" t="s">
        <v>276</v>
      </c>
      <c r="B130" s="177" t="s">
        <v>275</v>
      </c>
      <c r="C130" s="176">
        <v>-69.094999999999999</v>
      </c>
    </row>
    <row r="131" spans="1:3">
      <c r="A131" s="178" t="s">
        <v>274</v>
      </c>
      <c r="B131" s="177" t="s">
        <v>273</v>
      </c>
      <c r="C131" s="176">
        <v>-60.198</v>
      </c>
    </row>
    <row r="132" spans="1:3">
      <c r="A132" s="178" t="s">
        <v>272</v>
      </c>
      <c r="B132" s="177" t="s">
        <v>271</v>
      </c>
      <c r="C132" s="176">
        <v>-51</v>
      </c>
    </row>
    <row r="133" spans="1:3">
      <c r="A133" s="178" t="s">
        <v>270</v>
      </c>
      <c r="B133" s="177" t="s">
        <v>269</v>
      </c>
      <c r="C133" s="176">
        <v>-50.765999999999998</v>
      </c>
    </row>
    <row r="134" spans="1:3">
      <c r="A134" s="178" t="s">
        <v>268</v>
      </c>
      <c r="B134" s="177" t="s">
        <v>267</v>
      </c>
      <c r="C134" s="176">
        <v>-47.6</v>
      </c>
    </row>
    <row r="135" spans="1:3">
      <c r="A135" s="178" t="s">
        <v>266</v>
      </c>
      <c r="B135" s="177" t="s">
        <v>265</v>
      </c>
      <c r="C135" s="176">
        <v>-42.98</v>
      </c>
    </row>
    <row r="136" spans="1:3">
      <c r="A136" s="178" t="s">
        <v>264</v>
      </c>
      <c r="B136" s="177" t="s">
        <v>263</v>
      </c>
      <c r="C136" s="176">
        <v>-40.619999999999997</v>
      </c>
    </row>
    <row r="137" spans="1:3">
      <c r="A137" s="178" t="s">
        <v>262</v>
      </c>
      <c r="B137" s="177" t="s">
        <v>261</v>
      </c>
      <c r="C137" s="176">
        <v>-40.43</v>
      </c>
    </row>
    <row r="138" spans="1:3">
      <c r="A138" s="178" t="s">
        <v>260</v>
      </c>
      <c r="B138" s="177" t="s">
        <v>259</v>
      </c>
      <c r="C138" s="176">
        <v>-35</v>
      </c>
    </row>
    <row r="139" spans="1:3">
      <c r="A139" s="178" t="s">
        <v>258</v>
      </c>
      <c r="B139" s="177" t="s">
        <v>257</v>
      </c>
      <c r="C139" s="176">
        <v>-30.4</v>
      </c>
    </row>
    <row r="140" spans="1:3">
      <c r="A140" s="178" t="s">
        <v>256</v>
      </c>
      <c r="B140" s="177" t="s">
        <v>255</v>
      </c>
      <c r="C140" s="176">
        <v>-28.753</v>
      </c>
    </row>
    <row r="141" spans="1:3">
      <c r="A141" s="178" t="s">
        <v>254</v>
      </c>
      <c r="B141" s="177" t="s">
        <v>253</v>
      </c>
      <c r="C141" s="176">
        <v>-24.908999999999999</v>
      </c>
    </row>
    <row r="142" spans="1:3">
      <c r="A142" s="178" t="s">
        <v>252</v>
      </c>
      <c r="B142" s="177" t="s">
        <v>251</v>
      </c>
      <c r="C142" s="176">
        <v>-24.902000000000001</v>
      </c>
    </row>
    <row r="143" spans="1:3">
      <c r="A143" s="178" t="s">
        <v>250</v>
      </c>
      <c r="B143" s="177" t="s">
        <v>249</v>
      </c>
      <c r="C143" s="176">
        <v>-24.027999999999999</v>
      </c>
    </row>
    <row r="144" spans="1:3">
      <c r="A144" s="178" t="s">
        <v>248</v>
      </c>
      <c r="B144" s="177" t="s">
        <v>247</v>
      </c>
      <c r="C144" s="176">
        <v>-21.231999999999999</v>
      </c>
    </row>
    <row r="145" spans="1:3">
      <c r="A145" s="178" t="s">
        <v>246</v>
      </c>
      <c r="B145" s="177" t="s">
        <v>245</v>
      </c>
      <c r="C145" s="176">
        <v>-18.75</v>
      </c>
    </row>
    <row r="146" spans="1:3">
      <c r="A146" s="178" t="s">
        <v>244</v>
      </c>
      <c r="B146" s="177" t="s">
        <v>243</v>
      </c>
      <c r="C146" s="176">
        <v>-13.763999999999999</v>
      </c>
    </row>
    <row r="147" spans="1:3">
      <c r="A147" s="178" t="s">
        <v>242</v>
      </c>
      <c r="B147" s="177" t="s">
        <v>241</v>
      </c>
      <c r="C147" s="176">
        <v>14.93</v>
      </c>
    </row>
    <row r="148" spans="1:3">
      <c r="A148" s="178" t="s">
        <v>240</v>
      </c>
      <c r="B148" s="177" t="s">
        <v>239</v>
      </c>
      <c r="C148" s="176">
        <v>17.045000000000002</v>
      </c>
    </row>
    <row r="149" spans="1:3">
      <c r="A149" s="178" t="s">
        <v>238</v>
      </c>
      <c r="B149" s="177" t="s">
        <v>237</v>
      </c>
      <c r="C149" s="176">
        <v>19.600000000000001</v>
      </c>
    </row>
    <row r="150" spans="1:3">
      <c r="A150" s="178" t="s">
        <v>236</v>
      </c>
      <c r="B150" s="177" t="s">
        <v>235</v>
      </c>
      <c r="C150" s="176">
        <v>27.407</v>
      </c>
    </row>
    <row r="151" spans="1:3">
      <c r="A151" s="178" t="s">
        <v>234</v>
      </c>
      <c r="B151" s="177" t="s">
        <v>233</v>
      </c>
      <c r="C151" s="176">
        <v>27.73</v>
      </c>
    </row>
    <row r="152" spans="1:3">
      <c r="A152" s="178" t="s">
        <v>232</v>
      </c>
      <c r="B152" s="177" t="s">
        <v>231</v>
      </c>
      <c r="C152" s="176">
        <v>33.540999999999997</v>
      </c>
    </row>
    <row r="153" spans="1:3">
      <c r="A153" s="178" t="s">
        <v>230</v>
      </c>
      <c r="B153" s="177" t="s">
        <v>229</v>
      </c>
      <c r="C153" s="176">
        <v>49.4</v>
      </c>
    </row>
    <row r="154" spans="1:3">
      <c r="A154" s="178" t="s">
        <v>228</v>
      </c>
      <c r="B154" s="177" t="s">
        <v>227</v>
      </c>
      <c r="C154" s="176">
        <v>58.905000000000001</v>
      </c>
    </row>
    <row r="155" spans="1:3">
      <c r="A155" s="178" t="s">
        <v>226</v>
      </c>
      <c r="B155" s="177" t="s">
        <v>225</v>
      </c>
      <c r="C155" s="176">
        <v>59.5</v>
      </c>
    </row>
    <row r="156" spans="1:3">
      <c r="A156" s="178" t="s">
        <v>224</v>
      </c>
      <c r="B156" s="177" t="s">
        <v>223</v>
      </c>
      <c r="C156" s="176">
        <v>81.192999999999998</v>
      </c>
    </row>
    <row r="157" spans="1:3">
      <c r="A157" s="178" t="s">
        <v>222</v>
      </c>
      <c r="B157" s="177" t="s">
        <v>221</v>
      </c>
      <c r="C157" s="176">
        <v>98.34</v>
      </c>
    </row>
    <row r="158" spans="1:3">
      <c r="A158" s="178" t="s">
        <v>220</v>
      </c>
      <c r="B158" s="177" t="s">
        <v>219</v>
      </c>
      <c r="C158" s="176">
        <v>106.499</v>
      </c>
    </row>
    <row r="159" spans="1:3">
      <c r="A159" s="178" t="s">
        <v>218</v>
      </c>
      <c r="B159" s="177" t="s">
        <v>217</v>
      </c>
      <c r="C159" s="176">
        <v>131.398</v>
      </c>
    </row>
    <row r="160" spans="1:3">
      <c r="A160" s="178" t="s">
        <v>216</v>
      </c>
      <c r="B160" s="177" t="s">
        <v>215</v>
      </c>
      <c r="C160" s="176">
        <v>133.5</v>
      </c>
    </row>
    <row r="161" spans="1:3">
      <c r="A161" s="178" t="s">
        <v>214</v>
      </c>
      <c r="B161" s="177" t="s">
        <v>213</v>
      </c>
      <c r="C161" s="176">
        <v>150</v>
      </c>
    </row>
    <row r="162" spans="1:3">
      <c r="A162" s="178" t="s">
        <v>212</v>
      </c>
      <c r="B162" s="177" t="s">
        <v>211</v>
      </c>
      <c r="C162" s="176">
        <v>150</v>
      </c>
    </row>
    <row r="163" spans="1:3">
      <c r="A163" s="178" t="s">
        <v>210</v>
      </c>
      <c r="B163" s="177" t="s">
        <v>209</v>
      </c>
      <c r="C163" s="176">
        <v>155.55699999999999</v>
      </c>
    </row>
    <row r="164" spans="1:3">
      <c r="A164" s="178" t="s">
        <v>208</v>
      </c>
      <c r="B164" s="177" t="s">
        <v>207</v>
      </c>
      <c r="C164" s="176">
        <v>175</v>
      </c>
    </row>
    <row r="165" spans="1:3">
      <c r="A165" s="178" t="s">
        <v>206</v>
      </c>
      <c r="B165" s="177" t="s">
        <v>205</v>
      </c>
      <c r="C165" s="176">
        <v>198.64099999999999</v>
      </c>
    </row>
    <row r="166" spans="1:3">
      <c r="A166" s="178" t="s">
        <v>204</v>
      </c>
      <c r="B166" s="177" t="s">
        <v>203</v>
      </c>
      <c r="C166" s="176">
        <v>206.11099999999999</v>
      </c>
    </row>
    <row r="167" spans="1:3">
      <c r="A167" s="178" t="s">
        <v>202</v>
      </c>
      <c r="B167" s="177" t="s">
        <v>201</v>
      </c>
      <c r="C167" s="176">
        <v>236.8</v>
      </c>
    </row>
    <row r="168" spans="1:3">
      <c r="A168" s="178" t="s">
        <v>200</v>
      </c>
      <c r="B168" s="177" t="s">
        <v>199</v>
      </c>
      <c r="C168" s="176">
        <v>253.845</v>
      </c>
    </row>
    <row r="169" spans="1:3">
      <c r="A169" s="178" t="s">
        <v>198</v>
      </c>
      <c r="B169" s="177" t="s">
        <v>197</v>
      </c>
      <c r="C169" s="176">
        <v>259.89999999999998</v>
      </c>
    </row>
    <row r="170" spans="1:3">
      <c r="A170" s="178" t="s">
        <v>196</v>
      </c>
      <c r="B170" s="177" t="s">
        <v>195</v>
      </c>
      <c r="C170" s="176">
        <v>283.5</v>
      </c>
    </row>
    <row r="171" spans="1:3">
      <c r="A171" s="178" t="s">
        <v>194</v>
      </c>
      <c r="B171" s="177" t="s">
        <v>193</v>
      </c>
      <c r="C171" s="176">
        <v>295.5</v>
      </c>
    </row>
    <row r="172" spans="1:3">
      <c r="A172" s="178" t="s">
        <v>192</v>
      </c>
      <c r="B172" s="177" t="s">
        <v>191</v>
      </c>
      <c r="C172" s="176">
        <v>306.70600000000002</v>
      </c>
    </row>
    <row r="173" spans="1:3">
      <c r="A173" s="178" t="s">
        <v>190</v>
      </c>
      <c r="B173" s="177" t="s">
        <v>189</v>
      </c>
      <c r="C173" s="176">
        <v>370.32900000000001</v>
      </c>
    </row>
    <row r="174" spans="1:3">
      <c r="A174" s="178" t="s">
        <v>188</v>
      </c>
      <c r="B174" s="177" t="s">
        <v>187</v>
      </c>
      <c r="C174" s="176">
        <v>384.3</v>
      </c>
    </row>
    <row r="175" spans="1:3">
      <c r="A175" s="178" t="s">
        <v>186</v>
      </c>
      <c r="B175" s="177" t="s">
        <v>185</v>
      </c>
      <c r="C175" s="176">
        <v>400.4</v>
      </c>
    </row>
    <row r="176" spans="1:3">
      <c r="A176" s="178" t="s">
        <v>184</v>
      </c>
      <c r="B176" s="177" t="s">
        <v>183</v>
      </c>
      <c r="C176" s="176">
        <v>409.46</v>
      </c>
    </row>
    <row r="177" spans="1:3">
      <c r="A177" s="178" t="s">
        <v>182</v>
      </c>
      <c r="B177" s="177" t="s">
        <v>181</v>
      </c>
      <c r="C177" s="176">
        <v>435.98</v>
      </c>
    </row>
    <row r="178" spans="1:3">
      <c r="A178" s="178" t="s">
        <v>180</v>
      </c>
      <c r="B178" s="177" t="s">
        <v>179</v>
      </c>
      <c r="C178" s="176">
        <v>500</v>
      </c>
    </row>
    <row r="179" spans="1:3">
      <c r="A179" s="178" t="s">
        <v>178</v>
      </c>
      <c r="B179" s="177" t="s">
        <v>177</v>
      </c>
      <c r="C179" s="176">
        <v>510.4</v>
      </c>
    </row>
    <row r="180" spans="1:3">
      <c r="A180" s="178" t="s">
        <v>176</v>
      </c>
      <c r="B180" s="177" t="s">
        <v>175</v>
      </c>
      <c r="C180" s="176">
        <v>550.55399999999997</v>
      </c>
    </row>
    <row r="181" spans="1:3">
      <c r="A181" s="178" t="s">
        <v>174</v>
      </c>
      <c r="B181" s="177" t="s">
        <v>173</v>
      </c>
      <c r="C181" s="176">
        <v>597.01400000000001</v>
      </c>
    </row>
    <row r="182" spans="1:3">
      <c r="A182" s="178" t="s">
        <v>172</v>
      </c>
      <c r="B182" s="177" t="s">
        <v>171</v>
      </c>
      <c r="C182" s="176">
        <v>624.28700000000003</v>
      </c>
    </row>
    <row r="183" spans="1:3">
      <c r="A183" s="178" t="s">
        <v>170</v>
      </c>
      <c r="B183" s="177" t="s">
        <v>169</v>
      </c>
      <c r="C183" s="176">
        <v>717.64</v>
      </c>
    </row>
    <row r="184" spans="1:3">
      <c r="A184" s="178" t="s">
        <v>168</v>
      </c>
      <c r="B184" s="177" t="s">
        <v>167</v>
      </c>
      <c r="C184" s="176">
        <v>725.48</v>
      </c>
    </row>
    <row r="185" spans="1:3">
      <c r="A185" s="178" t="s">
        <v>166</v>
      </c>
      <c r="B185" s="177" t="s">
        <v>165</v>
      </c>
      <c r="C185" s="176">
        <v>834.76</v>
      </c>
    </row>
    <row r="186" spans="1:3">
      <c r="A186" s="178" t="s">
        <v>164</v>
      </c>
      <c r="B186" s="177" t="s">
        <v>163</v>
      </c>
      <c r="C186" s="176">
        <v>894.75199999999995</v>
      </c>
    </row>
    <row r="187" spans="1:3">
      <c r="A187" s="178" t="s">
        <v>162</v>
      </c>
      <c r="B187" s="177" t="s">
        <v>161</v>
      </c>
      <c r="C187" s="176">
        <v>963.298</v>
      </c>
    </row>
    <row r="188" spans="1:3">
      <c r="A188" s="178" t="s">
        <v>160</v>
      </c>
      <c r="B188" s="177" t="s">
        <v>159</v>
      </c>
      <c r="C188" s="176">
        <v>1064</v>
      </c>
    </row>
    <row r="189" spans="1:3">
      <c r="A189" s="178" t="s">
        <v>158</v>
      </c>
      <c r="B189" s="177" t="s">
        <v>157</v>
      </c>
      <c r="C189" s="176">
        <v>1091.1179999999999</v>
      </c>
    </row>
    <row r="190" spans="1:3">
      <c r="A190" s="178" t="s">
        <v>156</v>
      </c>
      <c r="B190" s="177" t="s">
        <v>155</v>
      </c>
      <c r="C190" s="176">
        <v>1188.4000000000001</v>
      </c>
    </row>
    <row r="191" spans="1:3">
      <c r="A191" s="178" t="s">
        <v>154</v>
      </c>
      <c r="B191" s="177" t="s">
        <v>153</v>
      </c>
      <c r="C191" s="176">
        <v>1678.94</v>
      </c>
    </row>
    <row r="192" spans="1:3">
      <c r="A192" s="178" t="s">
        <v>152</v>
      </c>
      <c r="B192" s="177" t="s">
        <v>151</v>
      </c>
      <c r="C192" s="176">
        <v>1689.1210000000001</v>
      </c>
    </row>
    <row r="193" spans="1:3">
      <c r="A193" s="178" t="s">
        <v>150</v>
      </c>
      <c r="B193" s="177" t="s">
        <v>149</v>
      </c>
      <c r="C193" s="176">
        <v>1804.357</v>
      </c>
    </row>
    <row r="194" spans="1:3">
      <c r="A194" s="178" t="s">
        <v>148</v>
      </c>
      <c r="B194" s="177" t="s">
        <v>147</v>
      </c>
      <c r="C194" s="176">
        <v>1808.963</v>
      </c>
    </row>
    <row r="195" spans="1:3">
      <c r="A195" s="178" t="s">
        <v>146</v>
      </c>
      <c r="B195" s="177" t="s">
        <v>145</v>
      </c>
      <c r="C195" s="176">
        <v>1864.9</v>
      </c>
    </row>
    <row r="196" spans="1:3">
      <c r="A196" s="178" t="s">
        <v>144</v>
      </c>
      <c r="B196" s="177" t="s">
        <v>143</v>
      </c>
      <c r="C196" s="176">
        <v>1980.56</v>
      </c>
    </row>
    <row r="197" spans="1:3">
      <c r="A197" s="178" t="s">
        <v>142</v>
      </c>
      <c r="B197" s="177" t="s">
        <v>141</v>
      </c>
      <c r="C197" s="176">
        <v>2053.34</v>
      </c>
    </row>
    <row r="198" spans="1:3">
      <c r="A198" s="178" t="s">
        <v>140</v>
      </c>
      <c r="B198" s="177" t="s">
        <v>139</v>
      </c>
      <c r="C198" s="176">
        <v>2188.92</v>
      </c>
    </row>
    <row r="199" spans="1:3">
      <c r="A199" s="178" t="s">
        <v>138</v>
      </c>
      <c r="B199" s="177" t="s">
        <v>137</v>
      </c>
      <c r="C199" s="176">
        <v>2220.9450000000002</v>
      </c>
    </row>
    <row r="200" spans="1:3">
      <c r="A200" s="178" t="s">
        <v>136</v>
      </c>
      <c r="B200" s="177" t="s">
        <v>135</v>
      </c>
      <c r="C200" s="179">
        <v>3199.7863000000002</v>
      </c>
    </row>
    <row r="201" spans="1:3">
      <c r="A201" s="178" t="s">
        <v>134</v>
      </c>
      <c r="B201" s="177" t="s">
        <v>133</v>
      </c>
      <c r="C201" s="176">
        <v>3911.95</v>
      </c>
    </row>
    <row r="202" spans="1:3">
      <c r="A202" s="178" t="s">
        <v>132</v>
      </c>
      <c r="B202" s="177" t="s">
        <v>131</v>
      </c>
      <c r="C202" s="176">
        <v>6721</v>
      </c>
    </row>
    <row r="203" spans="1:3">
      <c r="A203" s="178" t="s">
        <v>130</v>
      </c>
      <c r="B203" s="177" t="s">
        <v>129</v>
      </c>
      <c r="C203" s="176">
        <v>7933.6210000000001</v>
      </c>
    </row>
    <row r="204" spans="1:3">
      <c r="A204" s="178" t="s">
        <v>128</v>
      </c>
      <c r="B204" s="177" t="s">
        <v>127</v>
      </c>
      <c r="C204" s="176">
        <v>8000</v>
      </c>
    </row>
    <row r="205" spans="1:3">
      <c r="A205" s="178" t="s">
        <v>126</v>
      </c>
      <c r="B205" s="177" t="s">
        <v>125</v>
      </c>
      <c r="C205" s="176">
        <v>9600</v>
      </c>
    </row>
    <row r="206" spans="1:3">
      <c r="A206" s="178" t="s">
        <v>124</v>
      </c>
      <c r="B206" s="177" t="s">
        <v>123</v>
      </c>
      <c r="C206" s="176">
        <v>10253.458000000001</v>
      </c>
    </row>
    <row r="207" spans="1:3">
      <c r="A207" s="178" t="s">
        <v>122</v>
      </c>
      <c r="B207" s="177" t="s">
        <v>121</v>
      </c>
      <c r="C207" s="179">
        <v>11188</v>
      </c>
    </row>
    <row r="208" spans="1:3">
      <c r="A208" s="178" t="s">
        <v>120</v>
      </c>
      <c r="B208" s="177" t="s">
        <v>119</v>
      </c>
      <c r="C208" s="176">
        <v>17166.487000000001</v>
      </c>
    </row>
    <row r="209" spans="1:3">
      <c r="A209" s="178" t="s">
        <v>118</v>
      </c>
      <c r="B209" s="177" t="s">
        <v>117</v>
      </c>
      <c r="C209" s="176">
        <v>17791</v>
      </c>
    </row>
    <row r="210" spans="1:3">
      <c r="A210" s="178" t="s">
        <v>116</v>
      </c>
      <c r="B210" s="177" t="s">
        <v>115</v>
      </c>
      <c r="C210" s="176">
        <v>37544.324999999997</v>
      </c>
    </row>
    <row r="211" spans="1:3">
      <c r="A211" s="178" t="s">
        <v>114</v>
      </c>
      <c r="B211" s="177" t="s">
        <v>113</v>
      </c>
      <c r="C211" s="176">
        <v>57941.720999999998</v>
      </c>
    </row>
    <row r="212" spans="1:3">
      <c r="A212" s="178" t="s">
        <v>112</v>
      </c>
      <c r="B212" s="177" t="s">
        <v>111</v>
      </c>
      <c r="C212" s="176">
        <v>77152.357999999993</v>
      </c>
    </row>
    <row r="213" spans="1:3">
      <c r="A213" s="178" t="s">
        <v>110</v>
      </c>
      <c r="B213" s="177" t="s">
        <v>109</v>
      </c>
      <c r="C213" s="176">
        <v>371956.326</v>
      </c>
    </row>
  </sheetData>
  <mergeCells count="1">
    <mergeCell ref="D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04"/>
  <sheetViews>
    <sheetView workbookViewId="0">
      <selection activeCell="E38" sqref="E38"/>
    </sheetView>
  </sheetViews>
  <sheetFormatPr baseColWidth="10" defaultRowHeight="15"/>
  <cols>
    <col min="1" max="1" width="9.42578125" bestFit="1" customWidth="1"/>
    <col min="2" max="2" width="34.140625" bestFit="1" customWidth="1"/>
    <col min="3" max="3" width="13.140625" bestFit="1" customWidth="1"/>
  </cols>
  <sheetData>
    <row r="1" spans="1:4">
      <c r="A1" s="183" t="s">
        <v>917</v>
      </c>
      <c r="B1" s="182" t="s">
        <v>916</v>
      </c>
      <c r="C1" s="181">
        <v>-2479586</v>
      </c>
      <c r="D1" t="s">
        <v>915</v>
      </c>
    </row>
    <row r="2" spans="1:4">
      <c r="A2" s="178" t="s">
        <v>514</v>
      </c>
      <c r="B2" s="177" t="s">
        <v>513</v>
      </c>
      <c r="C2" s="176">
        <v>-1070796.6440000001</v>
      </c>
    </row>
    <row r="3" spans="1:4">
      <c r="A3" s="178" t="s">
        <v>518</v>
      </c>
      <c r="B3" s="177" t="s">
        <v>517</v>
      </c>
      <c r="C3" s="179">
        <v>-504641.47240000003</v>
      </c>
    </row>
    <row r="4" spans="1:4">
      <c r="A4" s="178" t="s">
        <v>914</v>
      </c>
      <c r="B4" s="177" t="s">
        <v>103</v>
      </c>
      <c r="C4" s="179">
        <v>-394631.80540000001</v>
      </c>
    </row>
    <row r="5" spans="1:4">
      <c r="A5" s="178" t="s">
        <v>913</v>
      </c>
      <c r="B5" s="177" t="s">
        <v>912</v>
      </c>
      <c r="C5" s="176">
        <v>-121742.89200000001</v>
      </c>
    </row>
    <row r="6" spans="1:4">
      <c r="A6" s="178" t="s">
        <v>498</v>
      </c>
      <c r="B6" s="177" t="s">
        <v>497</v>
      </c>
      <c r="C6" s="176">
        <v>-98432.288</v>
      </c>
    </row>
    <row r="7" spans="1:4">
      <c r="A7" s="178" t="s">
        <v>512</v>
      </c>
      <c r="B7" s="177" t="s">
        <v>511</v>
      </c>
      <c r="C7" s="179">
        <v>-66497.407800000001</v>
      </c>
    </row>
    <row r="8" spans="1:4">
      <c r="A8" s="178" t="s">
        <v>508</v>
      </c>
      <c r="B8" s="177" t="s">
        <v>507</v>
      </c>
      <c r="C8" s="176">
        <v>-55738.360999999997</v>
      </c>
    </row>
    <row r="9" spans="1:4">
      <c r="A9" s="178" t="s">
        <v>506</v>
      </c>
      <c r="B9" s="177" t="s">
        <v>505</v>
      </c>
      <c r="C9" s="179">
        <v>-53587.875399999997</v>
      </c>
    </row>
    <row r="10" spans="1:4">
      <c r="A10" s="178" t="s">
        <v>911</v>
      </c>
      <c r="B10" s="177" t="s">
        <v>910</v>
      </c>
      <c r="C10" s="176">
        <v>-52613.4</v>
      </c>
    </row>
    <row r="11" spans="1:4">
      <c r="A11" s="178" t="s">
        <v>909</v>
      </c>
      <c r="B11" s="177" t="s">
        <v>908</v>
      </c>
      <c r="C11" s="176">
        <v>-50156.33</v>
      </c>
    </row>
    <row r="12" spans="1:4">
      <c r="A12" s="178" t="s">
        <v>510</v>
      </c>
      <c r="B12" s="177" t="s">
        <v>509</v>
      </c>
      <c r="C12" s="176">
        <v>-42197.599000000002</v>
      </c>
    </row>
    <row r="13" spans="1:4">
      <c r="A13" s="178" t="s">
        <v>404</v>
      </c>
      <c r="B13" s="177" t="s">
        <v>403</v>
      </c>
      <c r="C13" s="176">
        <v>-30975.235000000001</v>
      </c>
    </row>
    <row r="14" spans="1:4">
      <c r="A14" s="178" t="s">
        <v>522</v>
      </c>
      <c r="B14" s="177" t="s">
        <v>521</v>
      </c>
      <c r="C14" s="176">
        <v>-29550</v>
      </c>
    </row>
    <row r="15" spans="1:4">
      <c r="A15" s="178" t="s">
        <v>502</v>
      </c>
      <c r="B15" s="177" t="s">
        <v>501</v>
      </c>
      <c r="C15" s="176">
        <v>-29319.78</v>
      </c>
    </row>
    <row r="16" spans="1:4">
      <c r="A16" s="178" t="s">
        <v>907</v>
      </c>
      <c r="B16" s="177" t="s">
        <v>846</v>
      </c>
      <c r="C16" s="176">
        <v>-25808.585999999999</v>
      </c>
    </row>
    <row r="17" spans="1:3">
      <c r="A17" s="178" t="s">
        <v>112</v>
      </c>
      <c r="B17" s="177" t="s">
        <v>111</v>
      </c>
      <c r="C17" s="176">
        <v>-25554.858</v>
      </c>
    </row>
    <row r="18" spans="1:3">
      <c r="A18" s="178" t="s">
        <v>404</v>
      </c>
      <c r="B18" s="177" t="s">
        <v>403</v>
      </c>
      <c r="C18" s="176">
        <v>-24352</v>
      </c>
    </row>
    <row r="19" spans="1:3">
      <c r="A19" s="178" t="s">
        <v>482</v>
      </c>
      <c r="B19" s="177" t="s">
        <v>481</v>
      </c>
      <c r="C19" s="176">
        <v>-22799.312999999998</v>
      </c>
    </row>
    <row r="20" spans="1:3">
      <c r="A20" s="178" t="s">
        <v>464</v>
      </c>
      <c r="B20" s="177" t="s">
        <v>906</v>
      </c>
      <c r="C20" s="176">
        <v>-18615.595000000001</v>
      </c>
    </row>
    <row r="21" spans="1:3">
      <c r="A21" s="178" t="s">
        <v>905</v>
      </c>
      <c r="B21" s="177" t="s">
        <v>904</v>
      </c>
      <c r="C21" s="176">
        <v>-18577.995999999999</v>
      </c>
    </row>
    <row r="22" spans="1:3">
      <c r="A22" s="178" t="s">
        <v>352</v>
      </c>
      <c r="B22" s="177" t="s">
        <v>351</v>
      </c>
      <c r="C22" s="176">
        <v>-15523.885</v>
      </c>
    </row>
    <row r="23" spans="1:3">
      <c r="A23" s="178" t="s">
        <v>903</v>
      </c>
      <c r="B23" s="177" t="s">
        <v>902</v>
      </c>
      <c r="C23" s="176">
        <v>-13985.794</v>
      </c>
    </row>
    <row r="24" spans="1:3">
      <c r="A24" s="178" t="s">
        <v>504</v>
      </c>
      <c r="B24" s="177" t="s">
        <v>503</v>
      </c>
      <c r="C24" s="176">
        <v>-12779.26</v>
      </c>
    </row>
    <row r="25" spans="1:3">
      <c r="A25" s="178" t="s">
        <v>901</v>
      </c>
      <c r="B25" s="177" t="s">
        <v>900</v>
      </c>
      <c r="C25" s="176">
        <v>-11620.902</v>
      </c>
    </row>
    <row r="26" spans="1:3">
      <c r="A26" s="178" t="s">
        <v>326</v>
      </c>
      <c r="B26" s="177" t="s">
        <v>325</v>
      </c>
      <c r="C26" s="176">
        <v>-11323.26</v>
      </c>
    </row>
    <row r="27" spans="1:3">
      <c r="A27" s="178" t="s">
        <v>470</v>
      </c>
      <c r="B27" s="177" t="s">
        <v>899</v>
      </c>
      <c r="C27" s="176">
        <v>-11199.486000000001</v>
      </c>
    </row>
    <row r="28" spans="1:3">
      <c r="A28" s="178" t="s">
        <v>494</v>
      </c>
      <c r="B28" s="177" t="s">
        <v>493</v>
      </c>
      <c r="C28" s="176">
        <v>-10996.249</v>
      </c>
    </row>
    <row r="29" spans="1:3">
      <c r="A29" s="178" t="s">
        <v>898</v>
      </c>
      <c r="B29" s="177" t="s">
        <v>897</v>
      </c>
      <c r="C29" s="176">
        <v>-10625</v>
      </c>
    </row>
    <row r="30" spans="1:3">
      <c r="A30" s="178" t="s">
        <v>896</v>
      </c>
      <c r="B30" s="177" t="s">
        <v>895</v>
      </c>
      <c r="C30" s="176">
        <v>-10549.2</v>
      </c>
    </row>
    <row r="31" spans="1:3">
      <c r="A31" s="178" t="s">
        <v>410</v>
      </c>
      <c r="B31" s="177" t="s">
        <v>409</v>
      </c>
      <c r="C31" s="176">
        <v>-9164.3009999999995</v>
      </c>
    </row>
    <row r="32" spans="1:3">
      <c r="A32" s="178" t="s">
        <v>496</v>
      </c>
      <c r="B32" s="177" t="s">
        <v>495</v>
      </c>
      <c r="C32" s="176">
        <v>-8612.4879999999994</v>
      </c>
    </row>
    <row r="33" spans="1:3">
      <c r="A33" s="178" t="s">
        <v>854</v>
      </c>
      <c r="B33" s="177" t="s">
        <v>477</v>
      </c>
      <c r="C33" s="176">
        <v>-8221.3160000000007</v>
      </c>
    </row>
    <row r="34" spans="1:3">
      <c r="A34" s="178" t="s">
        <v>472</v>
      </c>
      <c r="B34" s="177" t="s">
        <v>471</v>
      </c>
      <c r="C34" s="176">
        <v>-7682.3</v>
      </c>
    </row>
    <row r="35" spans="1:3">
      <c r="A35" s="178" t="s">
        <v>490</v>
      </c>
      <c r="B35" s="177" t="s">
        <v>489</v>
      </c>
      <c r="C35" s="176">
        <v>-7491.7889999999998</v>
      </c>
    </row>
    <row r="36" spans="1:3">
      <c r="A36" s="178" t="s">
        <v>894</v>
      </c>
      <c r="B36" s="177" t="s">
        <v>893</v>
      </c>
      <c r="C36" s="179">
        <v>-7048.9538000000002</v>
      </c>
    </row>
    <row r="37" spans="1:3">
      <c r="A37" s="178" t="s">
        <v>892</v>
      </c>
      <c r="B37" s="177" t="s">
        <v>891</v>
      </c>
      <c r="C37" s="176">
        <v>-7000.3320000000003</v>
      </c>
    </row>
    <row r="38" spans="1:3">
      <c r="A38" s="178" t="s">
        <v>890</v>
      </c>
      <c r="B38" s="177" t="s">
        <v>889</v>
      </c>
      <c r="C38" s="179">
        <v>-6920.1859999999997</v>
      </c>
    </row>
    <row r="39" spans="1:3">
      <c r="A39" s="178" t="s">
        <v>888</v>
      </c>
      <c r="B39" s="177" t="s">
        <v>887</v>
      </c>
      <c r="C39" s="179">
        <v>-6884.7529000000004</v>
      </c>
    </row>
    <row r="40" spans="1:3">
      <c r="A40" s="178" t="s">
        <v>456</v>
      </c>
      <c r="B40" s="177" t="s">
        <v>455</v>
      </c>
      <c r="C40" s="176">
        <v>-6791.1850000000004</v>
      </c>
    </row>
    <row r="41" spans="1:3">
      <c r="A41" s="178" t="s">
        <v>484</v>
      </c>
      <c r="B41" s="177" t="s">
        <v>886</v>
      </c>
      <c r="C41" s="176">
        <v>-6301.7160000000003</v>
      </c>
    </row>
    <row r="42" spans="1:3">
      <c r="A42" s="178" t="s">
        <v>885</v>
      </c>
      <c r="B42" s="177" t="s">
        <v>884</v>
      </c>
      <c r="C42" s="176">
        <v>-5271.3239999999996</v>
      </c>
    </row>
    <row r="43" spans="1:3">
      <c r="A43" s="178" t="s">
        <v>116</v>
      </c>
      <c r="B43" s="177" t="s">
        <v>115</v>
      </c>
      <c r="C43" s="176">
        <v>-5019.0950000000003</v>
      </c>
    </row>
    <row r="44" spans="1:3">
      <c r="A44" s="178" t="s">
        <v>883</v>
      </c>
      <c r="B44" s="177" t="s">
        <v>882</v>
      </c>
      <c r="C44" s="176">
        <v>-4946.8599999999997</v>
      </c>
    </row>
    <row r="45" spans="1:3">
      <c r="A45" s="178" t="s">
        <v>360</v>
      </c>
      <c r="B45" s="177" t="s">
        <v>359</v>
      </c>
      <c r="C45" s="176">
        <v>-4689.8469999999998</v>
      </c>
    </row>
    <row r="46" spans="1:3">
      <c r="A46" s="178" t="s">
        <v>881</v>
      </c>
      <c r="B46" s="177" t="s">
        <v>880</v>
      </c>
      <c r="C46" s="176">
        <v>-4672.8</v>
      </c>
    </row>
    <row r="47" spans="1:3">
      <c r="A47" s="178" t="s">
        <v>879</v>
      </c>
      <c r="B47" s="177" t="s">
        <v>878</v>
      </c>
      <c r="C47" s="176">
        <v>-4553.3999999999996</v>
      </c>
    </row>
    <row r="48" spans="1:3">
      <c r="A48" s="178" t="s">
        <v>388</v>
      </c>
      <c r="B48" s="177" t="s">
        <v>387</v>
      </c>
      <c r="C48" s="176">
        <v>-4120.3450000000003</v>
      </c>
    </row>
    <row r="49" spans="1:3">
      <c r="A49" s="178" t="s">
        <v>877</v>
      </c>
      <c r="B49" s="177" t="s">
        <v>876</v>
      </c>
      <c r="C49" s="176">
        <v>-3839.0610000000001</v>
      </c>
    </row>
    <row r="50" spans="1:3">
      <c r="A50" s="178" t="s">
        <v>448</v>
      </c>
      <c r="B50" s="177" t="s">
        <v>447</v>
      </c>
      <c r="C50" s="176">
        <v>-3694.94</v>
      </c>
    </row>
    <row r="51" spans="1:3">
      <c r="A51" s="178" t="s">
        <v>276</v>
      </c>
      <c r="B51" s="177" t="s">
        <v>275</v>
      </c>
      <c r="C51" s="176">
        <v>-3522.55</v>
      </c>
    </row>
    <row r="52" spans="1:3">
      <c r="A52" s="178" t="s">
        <v>452</v>
      </c>
      <c r="B52" s="177" t="s">
        <v>451</v>
      </c>
      <c r="C52" s="176">
        <v>-3496.5</v>
      </c>
    </row>
    <row r="53" spans="1:3">
      <c r="A53" s="178" t="s">
        <v>352</v>
      </c>
      <c r="B53" s="177" t="s">
        <v>351</v>
      </c>
      <c r="C53" s="176">
        <v>-3417.3440000000001</v>
      </c>
    </row>
    <row r="54" spans="1:3">
      <c r="A54" s="178" t="s">
        <v>875</v>
      </c>
      <c r="B54" s="177" t="s">
        <v>874</v>
      </c>
      <c r="C54" s="176">
        <v>-3378.3209999999999</v>
      </c>
    </row>
    <row r="55" spans="1:3">
      <c r="A55" s="178" t="s">
        <v>382</v>
      </c>
      <c r="B55" s="177" t="s">
        <v>811</v>
      </c>
      <c r="C55" s="176">
        <v>-3289.9470000000001</v>
      </c>
    </row>
    <row r="56" spans="1:3">
      <c r="A56" s="178" t="s">
        <v>873</v>
      </c>
      <c r="B56" s="177" t="s">
        <v>461</v>
      </c>
      <c r="C56" s="176">
        <v>-3257.3</v>
      </c>
    </row>
    <row r="57" spans="1:3">
      <c r="A57" s="178" t="s">
        <v>872</v>
      </c>
      <c r="B57" s="177" t="s">
        <v>871</v>
      </c>
      <c r="C57" s="179">
        <v>-3198.1320000000001</v>
      </c>
    </row>
    <row r="58" spans="1:3">
      <c r="A58" s="178" t="s">
        <v>870</v>
      </c>
      <c r="B58" s="177" t="s">
        <v>869</v>
      </c>
      <c r="C58" s="176">
        <v>-2940</v>
      </c>
    </row>
    <row r="59" spans="1:3">
      <c r="A59" s="178" t="s">
        <v>446</v>
      </c>
      <c r="B59" s="177" t="s">
        <v>445</v>
      </c>
      <c r="C59" s="176">
        <v>-2782.393</v>
      </c>
    </row>
    <row r="60" spans="1:3">
      <c r="A60" s="178" t="s">
        <v>868</v>
      </c>
      <c r="B60" s="177" t="s">
        <v>867</v>
      </c>
      <c r="C60" s="176">
        <v>-2765.46</v>
      </c>
    </row>
    <row r="61" spans="1:3">
      <c r="A61" s="178" t="s">
        <v>866</v>
      </c>
      <c r="B61" s="177" t="s">
        <v>865</v>
      </c>
      <c r="C61" s="176">
        <v>-2694.52</v>
      </c>
    </row>
    <row r="62" spans="1:3">
      <c r="A62" s="178" t="s">
        <v>110</v>
      </c>
      <c r="B62" s="177" t="s">
        <v>109</v>
      </c>
      <c r="C62" s="176">
        <v>-2672.8</v>
      </c>
    </row>
    <row r="63" spans="1:3">
      <c r="A63" s="178" t="s">
        <v>422</v>
      </c>
      <c r="B63" s="177" t="s">
        <v>421</v>
      </c>
      <c r="C63" s="176">
        <v>-2630.87</v>
      </c>
    </row>
    <row r="64" spans="1:3">
      <c r="A64" s="178" t="s">
        <v>864</v>
      </c>
      <c r="B64" s="177" t="s">
        <v>863</v>
      </c>
      <c r="C64" s="176">
        <v>-2609.4</v>
      </c>
    </row>
    <row r="65" spans="1:3">
      <c r="A65" s="178" t="s">
        <v>862</v>
      </c>
      <c r="B65" s="177" t="s">
        <v>861</v>
      </c>
      <c r="C65" s="176">
        <v>-2600</v>
      </c>
    </row>
    <row r="66" spans="1:3">
      <c r="A66" s="178" t="s">
        <v>860</v>
      </c>
      <c r="B66" s="177" t="s">
        <v>859</v>
      </c>
      <c r="C66" s="176">
        <v>-2562.67</v>
      </c>
    </row>
    <row r="67" spans="1:3">
      <c r="A67" s="178" t="s">
        <v>858</v>
      </c>
      <c r="B67" s="177" t="s">
        <v>857</v>
      </c>
      <c r="C67" s="176">
        <v>-2527.3420000000001</v>
      </c>
    </row>
    <row r="68" spans="1:3">
      <c r="A68" s="178" t="s">
        <v>856</v>
      </c>
      <c r="B68" s="177" t="s">
        <v>855</v>
      </c>
      <c r="C68" s="176">
        <v>-2400</v>
      </c>
    </row>
    <row r="69" spans="1:3">
      <c r="A69" s="178" t="s">
        <v>392</v>
      </c>
      <c r="B69" s="177" t="s">
        <v>391</v>
      </c>
      <c r="C69" s="176">
        <v>-2339.6819999999998</v>
      </c>
    </row>
    <row r="70" spans="1:3">
      <c r="A70" s="178" t="s">
        <v>854</v>
      </c>
      <c r="B70" s="177" t="s">
        <v>477</v>
      </c>
      <c r="C70" s="176">
        <v>-2315.7040000000002</v>
      </c>
    </row>
    <row r="71" spans="1:3">
      <c r="A71" s="178" t="s">
        <v>853</v>
      </c>
      <c r="B71" s="177" t="s">
        <v>852</v>
      </c>
      <c r="C71" s="176">
        <v>-2301.8000000000002</v>
      </c>
    </row>
    <row r="72" spans="1:3">
      <c r="A72" s="178" t="s">
        <v>851</v>
      </c>
      <c r="B72" s="177" t="s">
        <v>850</v>
      </c>
      <c r="C72" s="176">
        <v>-2275</v>
      </c>
    </row>
    <row r="73" spans="1:3">
      <c r="A73" s="178" t="s">
        <v>849</v>
      </c>
      <c r="B73" s="177" t="s">
        <v>848</v>
      </c>
      <c r="C73" s="176">
        <v>-2255.5720000000001</v>
      </c>
    </row>
    <row r="74" spans="1:3">
      <c r="A74" s="178" t="s">
        <v>458</v>
      </c>
      <c r="B74" s="177" t="s">
        <v>457</v>
      </c>
      <c r="C74" s="176">
        <v>-2250</v>
      </c>
    </row>
    <row r="75" spans="1:3">
      <c r="A75" s="178" t="s">
        <v>460</v>
      </c>
      <c r="B75" s="177" t="s">
        <v>459</v>
      </c>
      <c r="C75" s="176">
        <v>-2117.9</v>
      </c>
    </row>
    <row r="76" spans="1:3">
      <c r="A76" s="178" t="s">
        <v>442</v>
      </c>
      <c r="B76" s="177" t="s">
        <v>441</v>
      </c>
      <c r="C76" s="176">
        <v>-2016.9</v>
      </c>
    </row>
    <row r="77" spans="1:3">
      <c r="A77" s="178" t="s">
        <v>847</v>
      </c>
      <c r="B77" s="177" t="s">
        <v>846</v>
      </c>
      <c r="C77" s="176">
        <v>-1923.12</v>
      </c>
    </row>
    <row r="78" spans="1:3">
      <c r="A78" s="178" t="s">
        <v>124</v>
      </c>
      <c r="B78" s="177" t="s">
        <v>123</v>
      </c>
      <c r="C78" s="176">
        <v>-1826.325</v>
      </c>
    </row>
    <row r="79" spans="1:3">
      <c r="A79" s="178" t="s">
        <v>845</v>
      </c>
      <c r="B79" s="177" t="s">
        <v>844</v>
      </c>
      <c r="C79" s="176">
        <v>-1820.973</v>
      </c>
    </row>
    <row r="80" spans="1:3">
      <c r="A80" s="178" t="s">
        <v>494</v>
      </c>
      <c r="B80" s="177" t="s">
        <v>493</v>
      </c>
      <c r="C80" s="176">
        <v>-1759.194</v>
      </c>
    </row>
    <row r="81" spans="1:3">
      <c r="A81" s="178" t="s">
        <v>843</v>
      </c>
      <c r="B81" s="177" t="s">
        <v>842</v>
      </c>
      <c r="C81" s="176">
        <v>-1743.5139999999999</v>
      </c>
    </row>
    <row r="82" spans="1:3">
      <c r="A82" s="178" t="s">
        <v>841</v>
      </c>
      <c r="B82" s="177" t="s">
        <v>840</v>
      </c>
      <c r="C82" s="179">
        <v>-1739.6412</v>
      </c>
    </row>
    <row r="83" spans="1:3">
      <c r="A83" s="178" t="s">
        <v>356</v>
      </c>
      <c r="B83" s="177" t="s">
        <v>355</v>
      </c>
      <c r="C83" s="176">
        <v>-1725.223</v>
      </c>
    </row>
    <row r="84" spans="1:3">
      <c r="A84" s="178" t="s">
        <v>839</v>
      </c>
      <c r="B84" s="177" t="s">
        <v>838</v>
      </c>
      <c r="C84" s="176">
        <v>-1636.28</v>
      </c>
    </row>
    <row r="85" spans="1:3">
      <c r="A85" s="178" t="s">
        <v>158</v>
      </c>
      <c r="B85" s="177" t="s">
        <v>157</v>
      </c>
      <c r="C85" s="176">
        <v>-1569.691</v>
      </c>
    </row>
    <row r="86" spans="1:3">
      <c r="A86" s="178" t="s">
        <v>168</v>
      </c>
      <c r="B86" s="177" t="s">
        <v>167</v>
      </c>
      <c r="C86" s="176">
        <v>-1557.145</v>
      </c>
    </row>
    <row r="87" spans="1:3">
      <c r="A87" s="178" t="s">
        <v>837</v>
      </c>
      <c r="B87" s="177" t="s">
        <v>836</v>
      </c>
      <c r="C87" s="179">
        <v>-1501.8040000000001</v>
      </c>
    </row>
    <row r="88" spans="1:3">
      <c r="A88" s="178" t="s">
        <v>835</v>
      </c>
      <c r="B88" s="177" t="s">
        <v>834</v>
      </c>
      <c r="C88" s="176">
        <v>-1377.556</v>
      </c>
    </row>
    <row r="89" spans="1:3">
      <c r="A89" s="178" t="s">
        <v>833</v>
      </c>
      <c r="B89" s="177" t="s">
        <v>832</v>
      </c>
      <c r="C89" s="176">
        <v>-1362.8989999999999</v>
      </c>
    </row>
    <row r="90" spans="1:3">
      <c r="A90" s="178" t="s">
        <v>336</v>
      </c>
      <c r="B90" s="177" t="s">
        <v>335</v>
      </c>
      <c r="C90" s="176">
        <v>-1291.0060000000001</v>
      </c>
    </row>
    <row r="91" spans="1:3">
      <c r="A91" s="178" t="s">
        <v>831</v>
      </c>
      <c r="B91" s="177" t="s">
        <v>830</v>
      </c>
      <c r="C91" s="176">
        <v>-1253.1130000000001</v>
      </c>
    </row>
    <row r="92" spans="1:3">
      <c r="A92" s="178" t="s">
        <v>829</v>
      </c>
      <c r="B92" s="177" t="s">
        <v>828</v>
      </c>
      <c r="C92" s="176">
        <v>-1252.96</v>
      </c>
    </row>
    <row r="93" spans="1:3">
      <c r="A93" s="178" t="s">
        <v>827</v>
      </c>
      <c r="B93" s="177" t="s">
        <v>826</v>
      </c>
      <c r="C93" s="176">
        <v>-1226.6199999999999</v>
      </c>
    </row>
    <row r="94" spans="1:3">
      <c r="A94" s="178" t="s">
        <v>825</v>
      </c>
      <c r="B94" s="177" t="s">
        <v>824</v>
      </c>
      <c r="C94" s="176">
        <v>-1219.1489999999999</v>
      </c>
    </row>
    <row r="95" spans="1:3">
      <c r="A95" s="178" t="s">
        <v>823</v>
      </c>
      <c r="B95" s="177" t="s">
        <v>822</v>
      </c>
      <c r="C95" s="176">
        <v>-1142.646</v>
      </c>
    </row>
    <row r="96" spans="1:3">
      <c r="A96" s="178" t="s">
        <v>821</v>
      </c>
      <c r="B96" s="177" t="s">
        <v>820</v>
      </c>
      <c r="C96" s="176">
        <v>-1138.873</v>
      </c>
    </row>
    <row r="97" spans="1:3">
      <c r="A97" s="178" t="s">
        <v>819</v>
      </c>
      <c r="B97" s="177" t="s">
        <v>818</v>
      </c>
      <c r="C97" s="176">
        <v>-1121</v>
      </c>
    </row>
    <row r="98" spans="1:3">
      <c r="A98" s="178" t="s">
        <v>817</v>
      </c>
      <c r="B98" s="177" t="s">
        <v>816</v>
      </c>
      <c r="C98" s="176">
        <v>-1097.4639999999999</v>
      </c>
    </row>
    <row r="99" spans="1:3">
      <c r="A99" s="178" t="s">
        <v>348</v>
      </c>
      <c r="B99" s="177" t="s">
        <v>347</v>
      </c>
      <c r="C99" s="176">
        <v>-1091.712</v>
      </c>
    </row>
    <row r="100" spans="1:3">
      <c r="A100" s="178" t="s">
        <v>815</v>
      </c>
      <c r="B100" s="177" t="s">
        <v>814</v>
      </c>
      <c r="C100" s="176">
        <v>-1072.04</v>
      </c>
    </row>
    <row r="101" spans="1:3">
      <c r="A101" s="178" t="s">
        <v>308</v>
      </c>
      <c r="B101" s="177" t="s">
        <v>307</v>
      </c>
      <c r="C101" s="176">
        <v>-1060.556</v>
      </c>
    </row>
    <row r="102" spans="1:3">
      <c r="A102" s="178" t="s">
        <v>813</v>
      </c>
      <c r="B102" s="177" t="s">
        <v>812</v>
      </c>
      <c r="C102" s="176">
        <v>-1034.08</v>
      </c>
    </row>
    <row r="103" spans="1:3">
      <c r="A103" s="178" t="s">
        <v>382</v>
      </c>
      <c r="B103" s="177" t="s">
        <v>811</v>
      </c>
      <c r="C103" s="176">
        <v>-1022.152</v>
      </c>
    </row>
    <row r="104" spans="1:3">
      <c r="A104" s="178" t="s">
        <v>810</v>
      </c>
      <c r="B104" s="177" t="s">
        <v>809</v>
      </c>
      <c r="C104" s="176">
        <v>-992.5</v>
      </c>
    </row>
    <row r="105" spans="1:3">
      <c r="A105" s="178" t="s">
        <v>808</v>
      </c>
      <c r="B105" s="177" t="s">
        <v>807</v>
      </c>
      <c r="C105" s="176">
        <v>-935</v>
      </c>
    </row>
    <row r="106" spans="1:3">
      <c r="A106" s="178" t="s">
        <v>400</v>
      </c>
      <c r="B106" s="177" t="s">
        <v>399</v>
      </c>
      <c r="C106" s="176">
        <v>-918.96600000000001</v>
      </c>
    </row>
    <row r="107" spans="1:3">
      <c r="A107" s="178" t="s">
        <v>320</v>
      </c>
      <c r="B107" s="177" t="s">
        <v>806</v>
      </c>
      <c r="C107" s="176">
        <v>-899.97199999999998</v>
      </c>
    </row>
    <row r="108" spans="1:3">
      <c r="A108" s="178" t="s">
        <v>805</v>
      </c>
      <c r="B108" s="177" t="s">
        <v>163</v>
      </c>
      <c r="C108" s="176">
        <v>-894.27099999999996</v>
      </c>
    </row>
    <row r="109" spans="1:3">
      <c r="A109" s="178" t="s">
        <v>804</v>
      </c>
      <c r="B109" s="177" t="s">
        <v>803</v>
      </c>
      <c r="C109" s="176">
        <v>-888.24900000000002</v>
      </c>
    </row>
    <row r="110" spans="1:3">
      <c r="A110" s="178" t="s">
        <v>802</v>
      </c>
      <c r="B110" s="177" t="s">
        <v>801</v>
      </c>
      <c r="C110" s="176">
        <v>-885.4</v>
      </c>
    </row>
    <row r="111" spans="1:3">
      <c r="A111" s="178" t="s">
        <v>800</v>
      </c>
      <c r="B111" s="177" t="s">
        <v>799</v>
      </c>
      <c r="C111" s="176">
        <v>-879.83</v>
      </c>
    </row>
    <row r="112" spans="1:3">
      <c r="A112" s="178" t="s">
        <v>798</v>
      </c>
      <c r="B112" s="177" t="s">
        <v>797</v>
      </c>
      <c r="C112" s="176">
        <v>-873.2</v>
      </c>
    </row>
    <row r="113" spans="1:3">
      <c r="A113" s="178" t="s">
        <v>796</v>
      </c>
      <c r="B113" s="177" t="s">
        <v>795</v>
      </c>
      <c r="C113" s="176">
        <v>-840.4</v>
      </c>
    </row>
    <row r="114" spans="1:3">
      <c r="A114" s="178" t="s">
        <v>794</v>
      </c>
      <c r="B114" s="177" t="s">
        <v>793</v>
      </c>
      <c r="C114" s="176">
        <v>-808.6</v>
      </c>
    </row>
    <row r="115" spans="1:3">
      <c r="A115" s="178" t="s">
        <v>304</v>
      </c>
      <c r="B115" s="177" t="s">
        <v>792</v>
      </c>
      <c r="C115" s="176">
        <v>-751.5</v>
      </c>
    </row>
    <row r="116" spans="1:3">
      <c r="A116" s="178" t="s">
        <v>791</v>
      </c>
      <c r="B116" s="177" t="s">
        <v>790</v>
      </c>
      <c r="C116" s="176">
        <v>-745</v>
      </c>
    </row>
    <row r="117" spans="1:3">
      <c r="A117" s="178" t="s">
        <v>338</v>
      </c>
      <c r="B117" s="177" t="s">
        <v>337</v>
      </c>
      <c r="C117" s="176">
        <v>-744.72900000000004</v>
      </c>
    </row>
    <row r="118" spans="1:3">
      <c r="A118" s="178" t="s">
        <v>789</v>
      </c>
      <c r="B118" s="177" t="s">
        <v>788</v>
      </c>
      <c r="C118" s="176">
        <v>-740.6</v>
      </c>
    </row>
    <row r="119" spans="1:3">
      <c r="A119" s="178" t="s">
        <v>787</v>
      </c>
      <c r="B119" s="177" t="s">
        <v>786</v>
      </c>
      <c r="C119" s="176">
        <v>-727.08699999999999</v>
      </c>
    </row>
    <row r="120" spans="1:3">
      <c r="A120" s="178" t="s">
        <v>422</v>
      </c>
      <c r="B120" s="177" t="s">
        <v>421</v>
      </c>
      <c r="C120" s="176">
        <v>-713.46500000000003</v>
      </c>
    </row>
    <row r="121" spans="1:3">
      <c r="A121" s="178" t="s">
        <v>785</v>
      </c>
      <c r="B121" s="177" t="s">
        <v>784</v>
      </c>
      <c r="C121" s="176">
        <v>-702.93600000000004</v>
      </c>
    </row>
    <row r="122" spans="1:3">
      <c r="A122" s="178" t="s">
        <v>783</v>
      </c>
      <c r="B122" s="177" t="s">
        <v>782</v>
      </c>
      <c r="C122" s="176">
        <v>-696.7</v>
      </c>
    </row>
    <row r="123" spans="1:3">
      <c r="A123" s="178" t="s">
        <v>424</v>
      </c>
      <c r="B123" s="177" t="s">
        <v>423</v>
      </c>
      <c r="C123" s="176">
        <v>-658.61500000000001</v>
      </c>
    </row>
    <row r="124" spans="1:3">
      <c r="A124" s="178" t="s">
        <v>781</v>
      </c>
      <c r="B124" s="177" t="s">
        <v>780</v>
      </c>
      <c r="C124" s="176">
        <v>-652.70000000000005</v>
      </c>
    </row>
    <row r="125" spans="1:3">
      <c r="A125" s="178" t="s">
        <v>779</v>
      </c>
      <c r="B125" s="177" t="s">
        <v>778</v>
      </c>
      <c r="C125" s="176">
        <v>-642.94200000000001</v>
      </c>
    </row>
    <row r="126" spans="1:3">
      <c r="A126" s="178" t="s">
        <v>777</v>
      </c>
      <c r="B126" s="177" t="s">
        <v>776</v>
      </c>
      <c r="C126" s="176">
        <v>-633.71</v>
      </c>
    </row>
    <row r="127" spans="1:3">
      <c r="A127" s="178" t="s">
        <v>775</v>
      </c>
      <c r="B127" s="177" t="s">
        <v>774</v>
      </c>
      <c r="C127" s="176">
        <v>-627.97</v>
      </c>
    </row>
    <row r="128" spans="1:3">
      <c r="A128" s="178" t="s">
        <v>364</v>
      </c>
      <c r="B128" s="177" t="s">
        <v>363</v>
      </c>
      <c r="C128" s="176">
        <v>-602.52599999999995</v>
      </c>
    </row>
    <row r="129" spans="1:3">
      <c r="A129" s="178" t="s">
        <v>773</v>
      </c>
      <c r="B129" s="177" t="s">
        <v>772</v>
      </c>
      <c r="C129" s="176">
        <v>-592.58799999999997</v>
      </c>
    </row>
    <row r="130" spans="1:3">
      <c r="A130" s="178" t="s">
        <v>771</v>
      </c>
      <c r="B130" s="177" t="s">
        <v>770</v>
      </c>
      <c r="C130" s="176">
        <v>-583.476</v>
      </c>
    </row>
    <row r="131" spans="1:3">
      <c r="A131" s="178" t="s">
        <v>769</v>
      </c>
      <c r="B131" s="177" t="s">
        <v>768</v>
      </c>
      <c r="C131" s="176">
        <v>-564.73199999999997</v>
      </c>
    </row>
    <row r="132" spans="1:3">
      <c r="A132" s="178" t="s">
        <v>767</v>
      </c>
      <c r="B132" s="177" t="s">
        <v>766</v>
      </c>
      <c r="C132" s="176">
        <v>-559.34799999999996</v>
      </c>
    </row>
    <row r="133" spans="1:3">
      <c r="A133" s="178" t="s">
        <v>280</v>
      </c>
      <c r="B133" s="177" t="s">
        <v>279</v>
      </c>
      <c r="C133" s="176">
        <v>-521.15099999999995</v>
      </c>
    </row>
    <row r="134" spans="1:3">
      <c r="A134" s="178" t="s">
        <v>765</v>
      </c>
      <c r="B134" s="177" t="s">
        <v>764</v>
      </c>
      <c r="C134" s="176">
        <v>-518.89300000000003</v>
      </c>
    </row>
    <row r="135" spans="1:3">
      <c r="A135" s="178" t="s">
        <v>763</v>
      </c>
      <c r="B135" s="177" t="s">
        <v>762</v>
      </c>
      <c r="C135" s="176">
        <v>-500</v>
      </c>
    </row>
    <row r="136" spans="1:3">
      <c r="A136" s="178" t="s">
        <v>322</v>
      </c>
      <c r="B136" s="177" t="s">
        <v>739</v>
      </c>
      <c r="C136" s="176">
        <v>-498.93200000000002</v>
      </c>
    </row>
    <row r="137" spans="1:3">
      <c r="A137" s="178" t="s">
        <v>444</v>
      </c>
      <c r="B137" s="177" t="s">
        <v>443</v>
      </c>
      <c r="C137" s="176">
        <v>-488.048</v>
      </c>
    </row>
    <row r="138" spans="1:3">
      <c r="A138" s="178" t="s">
        <v>402</v>
      </c>
      <c r="B138" s="177" t="s">
        <v>401</v>
      </c>
      <c r="C138" s="176">
        <v>-477.22</v>
      </c>
    </row>
    <row r="139" spans="1:3">
      <c r="A139" s="178" t="s">
        <v>761</v>
      </c>
      <c r="B139" s="177" t="s">
        <v>760</v>
      </c>
      <c r="C139" s="176">
        <v>-460.5</v>
      </c>
    </row>
    <row r="140" spans="1:3">
      <c r="A140" s="178" t="s">
        <v>759</v>
      </c>
      <c r="B140" s="177" t="s">
        <v>758</v>
      </c>
      <c r="C140" s="176">
        <v>-454.14400000000001</v>
      </c>
    </row>
    <row r="141" spans="1:3">
      <c r="A141" s="178" t="s">
        <v>757</v>
      </c>
      <c r="B141" s="177" t="s">
        <v>756</v>
      </c>
      <c r="C141" s="176">
        <v>-442.315</v>
      </c>
    </row>
    <row r="142" spans="1:3">
      <c r="A142" s="178" t="s">
        <v>176</v>
      </c>
      <c r="B142" s="177" t="s">
        <v>175</v>
      </c>
      <c r="C142" s="176">
        <v>-407.1</v>
      </c>
    </row>
    <row r="143" spans="1:3">
      <c r="A143" s="178" t="s">
        <v>755</v>
      </c>
      <c r="B143" s="177" t="s">
        <v>754</v>
      </c>
      <c r="C143" s="176">
        <v>-406.63</v>
      </c>
    </row>
    <row r="144" spans="1:3">
      <c r="A144" s="178" t="s">
        <v>360</v>
      </c>
      <c r="B144" s="177" t="s">
        <v>359</v>
      </c>
      <c r="C144" s="176">
        <v>-401.6</v>
      </c>
    </row>
    <row r="145" spans="1:3">
      <c r="A145" s="178" t="s">
        <v>753</v>
      </c>
      <c r="B145" s="177" t="s">
        <v>752</v>
      </c>
      <c r="C145" s="176">
        <v>-368.46</v>
      </c>
    </row>
    <row r="146" spans="1:3">
      <c r="A146" s="178" t="s">
        <v>751</v>
      </c>
      <c r="B146" s="177" t="s">
        <v>750</v>
      </c>
      <c r="C146" s="176">
        <v>-364.92500000000001</v>
      </c>
    </row>
    <row r="147" spans="1:3">
      <c r="A147" s="178" t="s">
        <v>358</v>
      </c>
      <c r="B147" s="177" t="s">
        <v>357</v>
      </c>
      <c r="C147" s="176">
        <v>-353.92</v>
      </c>
    </row>
    <row r="148" spans="1:3">
      <c r="A148" s="178" t="s">
        <v>749</v>
      </c>
      <c r="B148" s="177" t="s">
        <v>748</v>
      </c>
      <c r="C148" s="176">
        <v>-346.44600000000003</v>
      </c>
    </row>
    <row r="149" spans="1:3">
      <c r="A149" s="178" t="s">
        <v>747</v>
      </c>
      <c r="B149" s="177" t="s">
        <v>746</v>
      </c>
      <c r="C149" s="176">
        <v>-340</v>
      </c>
    </row>
    <row r="150" spans="1:3">
      <c r="A150" s="178" t="s">
        <v>745</v>
      </c>
      <c r="B150" s="177" t="s">
        <v>744</v>
      </c>
      <c r="C150" s="176">
        <v>-336.3</v>
      </c>
    </row>
    <row r="151" spans="1:3">
      <c r="A151" s="178" t="s">
        <v>743</v>
      </c>
      <c r="B151" s="177" t="s">
        <v>742</v>
      </c>
      <c r="C151" s="176">
        <v>-335.45699999999999</v>
      </c>
    </row>
    <row r="152" spans="1:3">
      <c r="A152" s="178" t="s">
        <v>741</v>
      </c>
      <c r="B152" s="177" t="s">
        <v>740</v>
      </c>
      <c r="C152" s="176">
        <v>-321.334</v>
      </c>
    </row>
    <row r="153" spans="1:3">
      <c r="A153" s="178" t="s">
        <v>322</v>
      </c>
      <c r="B153" s="177" t="s">
        <v>739</v>
      </c>
      <c r="C153" s="176">
        <v>-315.55799999999999</v>
      </c>
    </row>
    <row r="154" spans="1:3">
      <c r="A154" s="178" t="s">
        <v>738</v>
      </c>
      <c r="B154" s="177" t="s">
        <v>737</v>
      </c>
      <c r="C154" s="176">
        <v>-315.49599999999998</v>
      </c>
    </row>
    <row r="155" spans="1:3">
      <c r="A155" s="178" t="s">
        <v>194</v>
      </c>
      <c r="B155" s="177" t="s">
        <v>193</v>
      </c>
      <c r="C155" s="176">
        <v>-295.5</v>
      </c>
    </row>
    <row r="156" spans="1:3">
      <c r="A156" s="178" t="s">
        <v>736</v>
      </c>
      <c r="B156" s="177" t="s">
        <v>735</v>
      </c>
      <c r="C156" s="176">
        <v>-295.02600000000001</v>
      </c>
    </row>
    <row r="157" spans="1:3">
      <c r="A157" s="178" t="s">
        <v>424</v>
      </c>
      <c r="B157" s="177" t="s">
        <v>423</v>
      </c>
      <c r="C157" s="176">
        <v>-294.65499999999997</v>
      </c>
    </row>
    <row r="158" spans="1:3">
      <c r="A158" s="178" t="s">
        <v>734</v>
      </c>
      <c r="B158" s="177" t="s">
        <v>733</v>
      </c>
      <c r="C158" s="176">
        <v>-280.5</v>
      </c>
    </row>
    <row r="159" spans="1:3">
      <c r="A159" s="178" t="s">
        <v>200</v>
      </c>
      <c r="B159" s="177" t="s">
        <v>199</v>
      </c>
      <c r="C159" s="176">
        <v>-254.24700000000001</v>
      </c>
    </row>
    <row r="160" spans="1:3">
      <c r="A160" s="178" t="s">
        <v>378</v>
      </c>
      <c r="B160" s="177" t="s">
        <v>377</v>
      </c>
      <c r="C160" s="176">
        <v>-249.77099999999999</v>
      </c>
    </row>
    <row r="161" spans="1:3">
      <c r="A161" s="178" t="s">
        <v>732</v>
      </c>
      <c r="B161" s="177" t="s">
        <v>731</v>
      </c>
      <c r="C161" s="176">
        <v>-248.56299999999999</v>
      </c>
    </row>
    <row r="162" spans="1:3">
      <c r="A162" s="178" t="s">
        <v>270</v>
      </c>
      <c r="B162" s="177" t="s">
        <v>269</v>
      </c>
      <c r="C162" s="176">
        <v>-245.965</v>
      </c>
    </row>
    <row r="163" spans="1:3">
      <c r="A163" s="178" t="s">
        <v>730</v>
      </c>
      <c r="B163" s="177" t="s">
        <v>185</v>
      </c>
      <c r="C163" s="176">
        <v>-240</v>
      </c>
    </row>
    <row r="164" spans="1:3">
      <c r="A164" s="178" t="s">
        <v>346</v>
      </c>
      <c r="B164" s="177" t="s">
        <v>345</v>
      </c>
      <c r="C164" s="176">
        <v>-234.05199999999999</v>
      </c>
    </row>
    <row r="165" spans="1:3">
      <c r="A165" s="178" t="s">
        <v>729</v>
      </c>
      <c r="B165" s="177" t="s">
        <v>728</v>
      </c>
      <c r="C165" s="176">
        <v>-232.79499999999999</v>
      </c>
    </row>
    <row r="166" spans="1:3">
      <c r="A166" s="178" t="s">
        <v>727</v>
      </c>
      <c r="B166" s="177" t="s">
        <v>726</v>
      </c>
      <c r="C166" s="176">
        <v>-230.09100000000001</v>
      </c>
    </row>
    <row r="167" spans="1:3">
      <c r="A167" s="178" t="s">
        <v>725</v>
      </c>
      <c r="B167" s="177" t="s">
        <v>724</v>
      </c>
      <c r="C167" s="176">
        <v>-223.08799999999999</v>
      </c>
    </row>
    <row r="168" spans="1:3">
      <c r="A168" s="178" t="s">
        <v>723</v>
      </c>
      <c r="B168" s="177" t="s">
        <v>722</v>
      </c>
      <c r="C168" s="176">
        <v>-215.26</v>
      </c>
    </row>
    <row r="169" spans="1:3">
      <c r="A169" s="178" t="s">
        <v>721</v>
      </c>
      <c r="B169" s="177" t="s">
        <v>720</v>
      </c>
      <c r="C169" s="176">
        <v>-211.74700000000001</v>
      </c>
    </row>
    <row r="170" spans="1:3">
      <c r="A170" s="178" t="s">
        <v>719</v>
      </c>
      <c r="B170" s="177" t="s">
        <v>718</v>
      </c>
      <c r="C170" s="176">
        <v>-205.5</v>
      </c>
    </row>
    <row r="171" spans="1:3">
      <c r="A171" s="178" t="s">
        <v>717</v>
      </c>
      <c r="B171" s="177" t="s">
        <v>716</v>
      </c>
      <c r="C171" s="176">
        <v>-201.1</v>
      </c>
    </row>
    <row r="172" spans="1:3">
      <c r="A172" s="178" t="s">
        <v>715</v>
      </c>
      <c r="B172" s="177" t="s">
        <v>714</v>
      </c>
      <c r="C172" s="176">
        <v>-199.56</v>
      </c>
    </row>
    <row r="173" spans="1:3">
      <c r="A173" s="178" t="s">
        <v>713</v>
      </c>
      <c r="B173" s="177" t="s">
        <v>712</v>
      </c>
      <c r="C173" s="176">
        <v>-181.63800000000001</v>
      </c>
    </row>
    <row r="174" spans="1:3">
      <c r="A174" s="178" t="s">
        <v>711</v>
      </c>
      <c r="B174" s="177" t="s">
        <v>710</v>
      </c>
      <c r="C174" s="176">
        <v>-179.01400000000001</v>
      </c>
    </row>
    <row r="175" spans="1:3">
      <c r="A175" s="178" t="s">
        <v>709</v>
      </c>
      <c r="B175" s="177" t="s">
        <v>708</v>
      </c>
      <c r="C175" s="176">
        <v>-177.5</v>
      </c>
    </row>
    <row r="176" spans="1:3">
      <c r="A176" s="178" t="s">
        <v>707</v>
      </c>
      <c r="B176" s="177" t="s">
        <v>706</v>
      </c>
      <c r="C176" s="176">
        <v>-171.703</v>
      </c>
    </row>
    <row r="177" spans="1:3">
      <c r="A177" s="178" t="s">
        <v>705</v>
      </c>
      <c r="B177" s="177" t="s">
        <v>704</v>
      </c>
      <c r="C177" s="176">
        <v>-164.142</v>
      </c>
    </row>
    <row r="178" spans="1:3">
      <c r="A178" s="178" t="s">
        <v>703</v>
      </c>
      <c r="B178" s="177" t="s">
        <v>702</v>
      </c>
      <c r="C178" s="176">
        <v>-152.779</v>
      </c>
    </row>
    <row r="179" spans="1:3">
      <c r="A179" s="178" t="s">
        <v>294</v>
      </c>
      <c r="B179" s="177" t="s">
        <v>293</v>
      </c>
      <c r="C179" s="176">
        <v>-142.1</v>
      </c>
    </row>
    <row r="180" spans="1:3">
      <c r="A180" s="178" t="s">
        <v>268</v>
      </c>
      <c r="B180" s="177" t="s">
        <v>267</v>
      </c>
      <c r="C180" s="176">
        <v>-141.9</v>
      </c>
    </row>
    <row r="181" spans="1:3">
      <c r="A181" s="178" t="s">
        <v>701</v>
      </c>
      <c r="B181" s="177" t="s">
        <v>700</v>
      </c>
      <c r="C181" s="176">
        <v>-140.24</v>
      </c>
    </row>
    <row r="182" spans="1:3">
      <c r="A182" s="178" t="s">
        <v>699</v>
      </c>
      <c r="B182" s="177" t="s">
        <v>251</v>
      </c>
      <c r="C182" s="176">
        <v>-132.40899999999999</v>
      </c>
    </row>
    <row r="183" spans="1:3">
      <c r="A183" s="178" t="s">
        <v>272</v>
      </c>
      <c r="B183" s="177" t="s">
        <v>271</v>
      </c>
      <c r="C183" s="176">
        <v>-130</v>
      </c>
    </row>
    <row r="184" spans="1:3">
      <c r="A184" s="178" t="s">
        <v>698</v>
      </c>
      <c r="B184" s="177" t="s">
        <v>697</v>
      </c>
      <c r="C184" s="176">
        <v>-128.78100000000001</v>
      </c>
    </row>
    <row r="185" spans="1:3">
      <c r="A185" s="178" t="s">
        <v>696</v>
      </c>
      <c r="B185" s="177" t="s">
        <v>695</v>
      </c>
      <c r="C185" s="176">
        <v>-118.5</v>
      </c>
    </row>
    <row r="186" spans="1:3">
      <c r="A186" s="178" t="s">
        <v>694</v>
      </c>
      <c r="B186" s="177" t="s">
        <v>693</v>
      </c>
      <c r="C186" s="176">
        <v>-113.90600000000001</v>
      </c>
    </row>
    <row r="187" spans="1:3">
      <c r="A187" s="178" t="s">
        <v>692</v>
      </c>
      <c r="B187" s="177" t="s">
        <v>691</v>
      </c>
      <c r="C187" s="176">
        <v>-112.6</v>
      </c>
    </row>
    <row r="188" spans="1:3">
      <c r="A188" s="178" t="s">
        <v>690</v>
      </c>
      <c r="B188" s="177" t="s">
        <v>689</v>
      </c>
      <c r="C188" s="176">
        <v>-108.575</v>
      </c>
    </row>
    <row r="189" spans="1:3">
      <c r="A189" s="178" t="s">
        <v>688</v>
      </c>
      <c r="B189" s="177" t="s">
        <v>687</v>
      </c>
      <c r="C189" s="176">
        <v>-105.3</v>
      </c>
    </row>
    <row r="190" spans="1:3">
      <c r="A190" s="178" t="s">
        <v>262</v>
      </c>
      <c r="B190" s="177" t="s">
        <v>261</v>
      </c>
      <c r="C190" s="176">
        <v>-105.13500000000001</v>
      </c>
    </row>
    <row r="191" spans="1:3">
      <c r="A191" s="178" t="s">
        <v>686</v>
      </c>
      <c r="B191" s="177" t="s">
        <v>685</v>
      </c>
      <c r="C191" s="176">
        <v>-100.2</v>
      </c>
    </row>
    <row r="192" spans="1:3">
      <c r="A192" s="178" t="s">
        <v>342</v>
      </c>
      <c r="B192" s="177" t="s">
        <v>341</v>
      </c>
      <c r="C192" s="176">
        <v>-85.555000000000007</v>
      </c>
    </row>
    <row r="193" spans="1:3">
      <c r="A193" s="178" t="s">
        <v>684</v>
      </c>
      <c r="B193" s="177" t="s">
        <v>683</v>
      </c>
      <c r="C193" s="176">
        <v>-71.14</v>
      </c>
    </row>
    <row r="194" spans="1:3">
      <c r="A194" s="178" t="s">
        <v>438</v>
      </c>
      <c r="B194" s="177" t="s">
        <v>437</v>
      </c>
      <c r="C194" s="176">
        <v>-70.781000000000006</v>
      </c>
    </row>
    <row r="195" spans="1:3">
      <c r="A195" s="178" t="s">
        <v>242</v>
      </c>
      <c r="B195" s="177" t="s">
        <v>241</v>
      </c>
      <c r="C195" s="176">
        <v>-66.69</v>
      </c>
    </row>
    <row r="196" spans="1:3">
      <c r="A196" s="178" t="s">
        <v>682</v>
      </c>
      <c r="B196" s="177" t="s">
        <v>681</v>
      </c>
      <c r="C196" s="176">
        <v>-58.54</v>
      </c>
    </row>
    <row r="197" spans="1:3">
      <c r="A197" s="178" t="s">
        <v>680</v>
      </c>
      <c r="B197" s="177" t="s">
        <v>191</v>
      </c>
      <c r="C197" s="176">
        <v>-48.997999999999998</v>
      </c>
    </row>
    <row r="198" spans="1:3">
      <c r="A198" s="178" t="s">
        <v>661</v>
      </c>
      <c r="B198" s="177" t="s">
        <v>660</v>
      </c>
      <c r="C198" s="176">
        <v>-47.511000000000003</v>
      </c>
    </row>
    <row r="199" spans="1:3">
      <c r="A199" s="178" t="s">
        <v>679</v>
      </c>
      <c r="B199" s="177" t="s">
        <v>678</v>
      </c>
      <c r="C199" s="176">
        <v>-37</v>
      </c>
    </row>
    <row r="200" spans="1:3">
      <c r="A200" s="178" t="s">
        <v>677</v>
      </c>
      <c r="B200" s="177" t="s">
        <v>676</v>
      </c>
      <c r="C200" s="176">
        <v>-35</v>
      </c>
    </row>
    <row r="201" spans="1:3">
      <c r="A201" s="178" t="s">
        <v>675</v>
      </c>
      <c r="B201" s="177" t="s">
        <v>674</v>
      </c>
      <c r="C201" s="176">
        <v>-31.286999999999999</v>
      </c>
    </row>
    <row r="202" spans="1:3">
      <c r="A202" s="178" t="s">
        <v>673</v>
      </c>
      <c r="B202" s="177" t="s">
        <v>672</v>
      </c>
      <c r="C202" s="176">
        <v>-27.734999999999999</v>
      </c>
    </row>
    <row r="203" spans="1:3">
      <c r="A203" s="178" t="s">
        <v>671</v>
      </c>
      <c r="B203" s="177" t="s">
        <v>670</v>
      </c>
      <c r="C203" s="176">
        <v>-26.827999999999999</v>
      </c>
    </row>
    <row r="204" spans="1:3">
      <c r="A204" s="178" t="s">
        <v>669</v>
      </c>
      <c r="B204" s="177" t="s">
        <v>668</v>
      </c>
      <c r="C204" s="176">
        <v>-18.805</v>
      </c>
    </row>
    <row r="205" spans="1:3">
      <c r="A205" s="178" t="s">
        <v>667</v>
      </c>
      <c r="B205" s="177" t="s">
        <v>666</v>
      </c>
      <c r="C205" s="176">
        <v>-12.331</v>
      </c>
    </row>
    <row r="206" spans="1:3">
      <c r="A206" s="178" t="s">
        <v>665</v>
      </c>
      <c r="B206" s="177" t="s">
        <v>664</v>
      </c>
      <c r="C206" s="176">
        <v>12.071999999999999</v>
      </c>
    </row>
    <row r="207" spans="1:3">
      <c r="A207" s="178" t="s">
        <v>234</v>
      </c>
      <c r="B207" s="177" t="s">
        <v>233</v>
      </c>
      <c r="C207" s="176">
        <v>12.662000000000001</v>
      </c>
    </row>
    <row r="208" spans="1:3">
      <c r="A208" s="178" t="s">
        <v>663</v>
      </c>
      <c r="B208" s="177" t="s">
        <v>662</v>
      </c>
      <c r="C208" s="176">
        <v>28.154</v>
      </c>
    </row>
    <row r="209" spans="1:3">
      <c r="A209" s="178" t="s">
        <v>210</v>
      </c>
      <c r="B209" s="177" t="s">
        <v>209</v>
      </c>
      <c r="C209" s="176">
        <v>28.5</v>
      </c>
    </row>
    <row r="210" spans="1:3">
      <c r="A210" s="178" t="s">
        <v>661</v>
      </c>
      <c r="B210" s="177" t="s">
        <v>660</v>
      </c>
      <c r="C210" s="176">
        <v>47.511000000000003</v>
      </c>
    </row>
    <row r="211" spans="1:3">
      <c r="A211" s="178" t="s">
        <v>659</v>
      </c>
      <c r="B211" s="177" t="s">
        <v>658</v>
      </c>
      <c r="C211" s="176">
        <v>50</v>
      </c>
    </row>
    <row r="212" spans="1:3">
      <c r="A212" s="178" t="s">
        <v>657</v>
      </c>
      <c r="B212" s="177" t="s">
        <v>656</v>
      </c>
      <c r="C212" s="176">
        <v>54</v>
      </c>
    </row>
    <row r="213" spans="1:3">
      <c r="A213" s="178" t="s">
        <v>228</v>
      </c>
      <c r="B213" s="177" t="s">
        <v>227</v>
      </c>
      <c r="C213" s="176">
        <v>67.317999999999998</v>
      </c>
    </row>
    <row r="214" spans="1:3">
      <c r="A214" s="178" t="s">
        <v>655</v>
      </c>
      <c r="B214" s="177" t="s">
        <v>654</v>
      </c>
      <c r="C214" s="176">
        <v>81.819999999999993</v>
      </c>
    </row>
    <row r="215" spans="1:3">
      <c r="A215" s="178" t="s">
        <v>188</v>
      </c>
      <c r="B215" s="177" t="s">
        <v>187</v>
      </c>
      <c r="C215" s="176">
        <v>91.85</v>
      </c>
    </row>
    <row r="216" spans="1:3">
      <c r="A216" s="178" t="s">
        <v>653</v>
      </c>
      <c r="B216" s="177" t="s">
        <v>652</v>
      </c>
      <c r="C216" s="176">
        <v>98.1</v>
      </c>
    </row>
    <row r="217" spans="1:3">
      <c r="A217" s="178" t="s">
        <v>651</v>
      </c>
      <c r="B217" s="177" t="s">
        <v>650</v>
      </c>
      <c r="C217" s="176">
        <v>108.742</v>
      </c>
    </row>
    <row r="218" spans="1:3">
      <c r="A218" s="178" t="s">
        <v>649</v>
      </c>
      <c r="B218" s="177" t="s">
        <v>648</v>
      </c>
      <c r="C218" s="176">
        <v>120</v>
      </c>
    </row>
    <row r="219" spans="1:3">
      <c r="A219" s="178" t="s">
        <v>130</v>
      </c>
      <c r="B219" s="177" t="s">
        <v>129</v>
      </c>
      <c r="C219" s="176">
        <v>124.5</v>
      </c>
    </row>
    <row r="220" spans="1:3">
      <c r="A220" s="178" t="s">
        <v>647</v>
      </c>
      <c r="B220" s="177" t="s">
        <v>646</v>
      </c>
      <c r="C220" s="176">
        <v>135.32499999999999</v>
      </c>
    </row>
    <row r="221" spans="1:3">
      <c r="A221" s="178" t="s">
        <v>645</v>
      </c>
      <c r="B221" s="177" t="s">
        <v>644</v>
      </c>
      <c r="C221" s="176">
        <v>141.9</v>
      </c>
    </row>
    <row r="222" spans="1:3">
      <c r="A222" s="178" t="s">
        <v>212</v>
      </c>
      <c r="B222" s="177" t="s">
        <v>211</v>
      </c>
      <c r="C222" s="176">
        <v>150</v>
      </c>
    </row>
    <row r="223" spans="1:3">
      <c r="A223" s="178" t="s">
        <v>296</v>
      </c>
      <c r="B223" s="177" t="s">
        <v>295</v>
      </c>
      <c r="C223" s="176">
        <v>152.38399999999999</v>
      </c>
    </row>
    <row r="224" spans="1:3">
      <c r="A224" s="178" t="s">
        <v>643</v>
      </c>
      <c r="B224" s="177" t="s">
        <v>642</v>
      </c>
      <c r="C224" s="176">
        <v>179.07</v>
      </c>
    </row>
    <row r="225" spans="1:3">
      <c r="A225" s="178" t="s">
        <v>641</v>
      </c>
      <c r="B225" s="177" t="s">
        <v>640</v>
      </c>
      <c r="C225" s="176">
        <v>192.215</v>
      </c>
    </row>
    <row r="226" spans="1:3">
      <c r="A226" s="178" t="s">
        <v>639</v>
      </c>
      <c r="B226" s="177" t="s">
        <v>638</v>
      </c>
      <c r="C226" s="176">
        <v>200</v>
      </c>
    </row>
    <row r="227" spans="1:3">
      <c r="A227" s="178" t="s">
        <v>637</v>
      </c>
      <c r="B227" s="177" t="s">
        <v>636</v>
      </c>
      <c r="C227" s="176">
        <v>201.87</v>
      </c>
    </row>
    <row r="228" spans="1:3">
      <c r="A228" s="178" t="s">
        <v>635</v>
      </c>
      <c r="B228" s="177" t="s">
        <v>634</v>
      </c>
      <c r="C228" s="176">
        <v>206.9</v>
      </c>
    </row>
    <row r="229" spans="1:3">
      <c r="A229" s="178" t="s">
        <v>633</v>
      </c>
      <c r="B229" s="177" t="s">
        <v>632</v>
      </c>
      <c r="C229" s="176">
        <v>241.10300000000001</v>
      </c>
    </row>
    <row r="230" spans="1:3">
      <c r="A230" s="178" t="s">
        <v>631</v>
      </c>
      <c r="B230" s="177" t="s">
        <v>630</v>
      </c>
      <c r="C230" s="176">
        <v>249.98</v>
      </c>
    </row>
    <row r="231" spans="1:3">
      <c r="A231" s="178" t="s">
        <v>629</v>
      </c>
      <c r="B231" s="177" t="s">
        <v>628</v>
      </c>
      <c r="C231" s="176">
        <v>260.11200000000002</v>
      </c>
    </row>
    <row r="232" spans="1:3">
      <c r="A232" s="178" t="s">
        <v>627</v>
      </c>
      <c r="B232" s="177" t="s">
        <v>626</v>
      </c>
      <c r="C232" s="176">
        <v>269.35599999999999</v>
      </c>
    </row>
    <row r="233" spans="1:3">
      <c r="A233" s="178" t="s">
        <v>625</v>
      </c>
      <c r="B233" s="177" t="s">
        <v>624</v>
      </c>
      <c r="C233" s="176">
        <v>277.25099999999998</v>
      </c>
    </row>
    <row r="234" spans="1:3">
      <c r="A234" s="178" t="s">
        <v>623</v>
      </c>
      <c r="B234" s="177" t="s">
        <v>622</v>
      </c>
      <c r="C234" s="176">
        <v>294.42</v>
      </c>
    </row>
    <row r="235" spans="1:3">
      <c r="A235" s="178" t="s">
        <v>621</v>
      </c>
      <c r="B235" s="177" t="s">
        <v>620</v>
      </c>
      <c r="C235" s="176">
        <v>295.39999999999998</v>
      </c>
    </row>
    <row r="236" spans="1:3">
      <c r="A236" s="178" t="s">
        <v>214</v>
      </c>
      <c r="B236" s="177" t="s">
        <v>213</v>
      </c>
      <c r="C236" s="176">
        <v>300</v>
      </c>
    </row>
    <row r="237" spans="1:3">
      <c r="A237" s="178" t="s">
        <v>619</v>
      </c>
      <c r="B237" s="177" t="s">
        <v>618</v>
      </c>
      <c r="C237" s="176">
        <v>310.3</v>
      </c>
    </row>
    <row r="238" spans="1:3">
      <c r="A238" s="178" t="s">
        <v>617</v>
      </c>
      <c r="B238" s="177" t="s">
        <v>616</v>
      </c>
      <c r="C238" s="176">
        <v>397.40699999999998</v>
      </c>
    </row>
    <row r="239" spans="1:3">
      <c r="A239" s="178" t="s">
        <v>615</v>
      </c>
      <c r="B239" s="177" t="s">
        <v>614</v>
      </c>
      <c r="C239" s="176">
        <v>401.4</v>
      </c>
    </row>
    <row r="240" spans="1:3">
      <c r="A240" s="178" t="s">
        <v>418</v>
      </c>
      <c r="B240" s="177" t="s">
        <v>417</v>
      </c>
      <c r="C240" s="176">
        <v>425.036</v>
      </c>
    </row>
    <row r="241" spans="1:3">
      <c r="A241" s="178" t="s">
        <v>613</v>
      </c>
      <c r="B241" s="177" t="s">
        <v>612</v>
      </c>
      <c r="C241" s="176">
        <v>460.5</v>
      </c>
    </row>
    <row r="242" spans="1:3">
      <c r="A242" s="178" t="s">
        <v>611</v>
      </c>
      <c r="B242" s="177" t="s">
        <v>610</v>
      </c>
      <c r="C242" s="176">
        <v>470</v>
      </c>
    </row>
    <row r="243" spans="1:3">
      <c r="A243" s="178" t="s">
        <v>609</v>
      </c>
      <c r="B243" s="177" t="s">
        <v>608</v>
      </c>
      <c r="C243" s="176">
        <v>500</v>
      </c>
    </row>
    <row r="244" spans="1:3">
      <c r="A244" s="178" t="s">
        <v>607</v>
      </c>
      <c r="B244" s="177" t="s">
        <v>606</v>
      </c>
      <c r="C244" s="176">
        <v>500</v>
      </c>
    </row>
    <row r="245" spans="1:3">
      <c r="A245" s="178" t="s">
        <v>605</v>
      </c>
      <c r="B245" s="177" t="s">
        <v>604</v>
      </c>
      <c r="C245" s="176">
        <v>520.4</v>
      </c>
    </row>
    <row r="246" spans="1:3">
      <c r="A246" s="178" t="s">
        <v>603</v>
      </c>
      <c r="B246" s="177" t="s">
        <v>602</v>
      </c>
      <c r="C246" s="176">
        <v>521.15099999999995</v>
      </c>
    </row>
    <row r="247" spans="1:3" ht="26.25">
      <c r="A247" s="180" t="s">
        <v>601</v>
      </c>
      <c r="B247" s="177"/>
      <c r="C247" s="176">
        <v>522.47900000000004</v>
      </c>
    </row>
    <row r="248" spans="1:3">
      <c r="A248" s="178" t="s">
        <v>600</v>
      </c>
      <c r="B248" s="177" t="s">
        <v>599</v>
      </c>
      <c r="C248" s="176">
        <v>544</v>
      </c>
    </row>
    <row r="249" spans="1:3">
      <c r="A249" s="178" t="s">
        <v>598</v>
      </c>
      <c r="B249" s="177" t="s">
        <v>597</v>
      </c>
      <c r="C249" s="176">
        <v>569.928</v>
      </c>
    </row>
    <row r="250" spans="1:3">
      <c r="A250" s="178" t="s">
        <v>596</v>
      </c>
      <c r="B250" s="177" t="s">
        <v>595</v>
      </c>
      <c r="C250" s="176">
        <v>582.6</v>
      </c>
    </row>
    <row r="251" spans="1:3">
      <c r="A251" s="178" t="s">
        <v>594</v>
      </c>
      <c r="B251" s="177" t="s">
        <v>593</v>
      </c>
      <c r="C251" s="176">
        <v>625.84500000000003</v>
      </c>
    </row>
    <row r="252" spans="1:3">
      <c r="A252" s="178" t="s">
        <v>592</v>
      </c>
      <c r="B252" s="177" t="s">
        <v>591</v>
      </c>
      <c r="C252" s="176">
        <v>630</v>
      </c>
    </row>
    <row r="253" spans="1:3">
      <c r="A253" s="178" t="s">
        <v>590</v>
      </c>
      <c r="B253" s="177" t="s">
        <v>589</v>
      </c>
      <c r="C253" s="176">
        <v>700</v>
      </c>
    </row>
    <row r="254" spans="1:3">
      <c r="A254" s="178" t="s">
        <v>260</v>
      </c>
      <c r="B254" s="177" t="s">
        <v>588</v>
      </c>
      <c r="C254" s="176">
        <v>714.21799999999996</v>
      </c>
    </row>
    <row r="255" spans="1:3">
      <c r="A255" s="178" t="s">
        <v>302</v>
      </c>
      <c r="B255" s="177" t="s">
        <v>301</v>
      </c>
      <c r="C255" s="176">
        <v>714.322</v>
      </c>
    </row>
    <row r="256" spans="1:3">
      <c r="A256" s="178" t="s">
        <v>587</v>
      </c>
      <c r="B256" s="177" t="s">
        <v>586</v>
      </c>
      <c r="C256" s="176">
        <v>725.76400000000001</v>
      </c>
    </row>
    <row r="257" spans="1:3">
      <c r="A257" s="178" t="s">
        <v>585</v>
      </c>
      <c r="B257" s="177" t="s">
        <v>584</v>
      </c>
      <c r="C257" s="176">
        <v>758.74800000000005</v>
      </c>
    </row>
    <row r="258" spans="1:3">
      <c r="A258" s="178" t="s">
        <v>174</v>
      </c>
      <c r="B258" s="177" t="s">
        <v>173</v>
      </c>
      <c r="C258" s="176">
        <v>833.24599999999998</v>
      </c>
    </row>
    <row r="259" spans="1:3">
      <c r="A259" s="178" t="s">
        <v>202</v>
      </c>
      <c r="B259" s="177" t="s">
        <v>201</v>
      </c>
      <c r="C259" s="176">
        <v>841.19299999999998</v>
      </c>
    </row>
    <row r="260" spans="1:3">
      <c r="A260" s="178" t="s">
        <v>394</v>
      </c>
      <c r="B260" s="177" t="s">
        <v>393</v>
      </c>
      <c r="C260" s="176">
        <v>885</v>
      </c>
    </row>
    <row r="261" spans="1:3">
      <c r="A261" s="178" t="s">
        <v>583</v>
      </c>
      <c r="B261" s="177" t="s">
        <v>582</v>
      </c>
      <c r="C261" s="176">
        <v>929.75099999999998</v>
      </c>
    </row>
    <row r="262" spans="1:3">
      <c r="A262" s="178" t="s">
        <v>236</v>
      </c>
      <c r="B262" s="177" t="s">
        <v>235</v>
      </c>
      <c r="C262" s="176">
        <v>938.08100000000002</v>
      </c>
    </row>
    <row r="263" spans="1:3">
      <c r="A263" s="178" t="s">
        <v>581</v>
      </c>
      <c r="B263" s="177" t="s">
        <v>580</v>
      </c>
      <c r="C263" s="176">
        <v>1000</v>
      </c>
    </row>
    <row r="264" spans="1:3">
      <c r="A264" s="178" t="s">
        <v>579</v>
      </c>
      <c r="B264" s="177" t="s">
        <v>578</v>
      </c>
      <c r="C264" s="176">
        <v>1000</v>
      </c>
    </row>
    <row r="265" spans="1:3">
      <c r="A265" s="178" t="s">
        <v>577</v>
      </c>
      <c r="B265" s="177" t="s">
        <v>576</v>
      </c>
      <c r="C265" s="176">
        <v>1000</v>
      </c>
    </row>
    <row r="266" spans="1:3">
      <c r="A266" s="178" t="s">
        <v>575</v>
      </c>
      <c r="B266" s="177" t="s">
        <v>574</v>
      </c>
      <c r="C266" s="176">
        <v>1043.2</v>
      </c>
    </row>
    <row r="267" spans="1:3">
      <c r="A267" s="178" t="s">
        <v>573</v>
      </c>
      <c r="B267" s="177" t="s">
        <v>572</v>
      </c>
      <c r="C267" s="176">
        <v>1055.461</v>
      </c>
    </row>
    <row r="268" spans="1:3">
      <c r="A268" s="178" t="s">
        <v>390</v>
      </c>
      <c r="B268" s="177" t="s">
        <v>389</v>
      </c>
      <c r="C268" s="176">
        <v>1062.472</v>
      </c>
    </row>
    <row r="269" spans="1:3">
      <c r="A269" s="178" t="s">
        <v>571</v>
      </c>
      <c r="B269" s="177" t="s">
        <v>570</v>
      </c>
      <c r="C269" s="176">
        <v>1097.4639999999999</v>
      </c>
    </row>
    <row r="270" spans="1:3">
      <c r="A270" s="178" t="s">
        <v>569</v>
      </c>
      <c r="B270" s="177" t="s">
        <v>568</v>
      </c>
      <c r="C270" s="176">
        <v>1222.2919999999999</v>
      </c>
    </row>
    <row r="271" spans="1:3">
      <c r="A271" s="178" t="s">
        <v>567</v>
      </c>
      <c r="B271" s="177" t="s">
        <v>566</v>
      </c>
      <c r="C271" s="176">
        <v>1275.9749999999999</v>
      </c>
    </row>
    <row r="272" spans="1:3">
      <c r="A272" s="178" t="s">
        <v>565</v>
      </c>
      <c r="B272" s="177" t="s">
        <v>564</v>
      </c>
      <c r="C272" s="176">
        <v>1500</v>
      </c>
    </row>
    <row r="273" spans="1:3">
      <c r="A273" s="178" t="s">
        <v>563</v>
      </c>
      <c r="B273" s="177" t="s">
        <v>562</v>
      </c>
      <c r="C273" s="176">
        <v>1616.5139999999999</v>
      </c>
    </row>
    <row r="274" spans="1:3">
      <c r="A274" s="178" t="s">
        <v>160</v>
      </c>
      <c r="B274" s="177" t="s">
        <v>159</v>
      </c>
      <c r="C274" s="176">
        <v>1714</v>
      </c>
    </row>
    <row r="275" spans="1:3">
      <c r="A275" s="178" t="s">
        <v>561</v>
      </c>
      <c r="B275" s="177" t="s">
        <v>560</v>
      </c>
      <c r="C275" s="176">
        <v>1882.3520000000001</v>
      </c>
    </row>
    <row r="276" spans="1:3">
      <c r="A276" s="178" t="s">
        <v>559</v>
      </c>
      <c r="B276" s="177" t="s">
        <v>183</v>
      </c>
      <c r="C276" s="176">
        <v>1912</v>
      </c>
    </row>
    <row r="277" spans="1:3">
      <c r="A277" s="178" t="s">
        <v>328</v>
      </c>
      <c r="B277" s="177" t="s">
        <v>327</v>
      </c>
      <c r="C277" s="176">
        <v>1918</v>
      </c>
    </row>
    <row r="278" spans="1:3">
      <c r="A278" s="178" t="s">
        <v>558</v>
      </c>
      <c r="B278" s="177" t="s">
        <v>557</v>
      </c>
      <c r="C278" s="176">
        <v>1947</v>
      </c>
    </row>
    <row r="279" spans="1:3">
      <c r="A279" s="178" t="s">
        <v>556</v>
      </c>
      <c r="B279" s="177" t="s">
        <v>555</v>
      </c>
      <c r="C279" s="176">
        <v>2000</v>
      </c>
    </row>
    <row r="280" spans="1:3">
      <c r="A280" s="178" t="s">
        <v>554</v>
      </c>
      <c r="B280" s="177" t="s">
        <v>465</v>
      </c>
      <c r="C280" s="176">
        <v>2184.4</v>
      </c>
    </row>
    <row r="281" spans="1:3">
      <c r="A281" s="178" t="s">
        <v>553</v>
      </c>
      <c r="B281" s="177" t="s">
        <v>552</v>
      </c>
      <c r="C281" s="176">
        <v>2320.335</v>
      </c>
    </row>
    <row r="282" spans="1:3">
      <c r="A282" s="178" t="s">
        <v>551</v>
      </c>
      <c r="B282" s="177" t="s">
        <v>550</v>
      </c>
      <c r="C282" s="176">
        <v>2356.4009999999998</v>
      </c>
    </row>
    <row r="283" spans="1:3">
      <c r="A283" s="178" t="s">
        <v>549</v>
      </c>
      <c r="B283" s="177" t="s">
        <v>548</v>
      </c>
      <c r="C283" s="176">
        <v>2553.471</v>
      </c>
    </row>
    <row r="284" spans="1:3">
      <c r="A284" s="178" t="s">
        <v>547</v>
      </c>
      <c r="B284" s="177" t="s">
        <v>546</v>
      </c>
      <c r="C284" s="176">
        <v>3000</v>
      </c>
    </row>
    <row r="285" spans="1:3">
      <c r="A285" s="178" t="s">
        <v>545</v>
      </c>
      <c r="B285" s="177" t="s">
        <v>544</v>
      </c>
      <c r="C285" s="176">
        <v>3023.7660000000001</v>
      </c>
    </row>
    <row r="286" spans="1:3">
      <c r="A286" s="178" t="s">
        <v>480</v>
      </c>
      <c r="B286" s="177" t="s">
        <v>479</v>
      </c>
      <c r="C286" s="176">
        <v>3257.3</v>
      </c>
    </row>
    <row r="287" spans="1:3">
      <c r="A287" s="178" t="s">
        <v>543</v>
      </c>
      <c r="B287" s="177" t="s">
        <v>542</v>
      </c>
      <c r="C287" s="176">
        <v>3539.44</v>
      </c>
    </row>
    <row r="288" spans="1:3">
      <c r="A288" s="178" t="s">
        <v>541</v>
      </c>
      <c r="B288" s="177" t="s">
        <v>540</v>
      </c>
      <c r="C288" s="176">
        <v>3720.6</v>
      </c>
    </row>
    <row r="289" spans="1:3">
      <c r="A289" s="178" t="s">
        <v>539</v>
      </c>
      <c r="B289" s="177" t="s">
        <v>538</v>
      </c>
      <c r="C289" s="176">
        <v>3839.288</v>
      </c>
    </row>
    <row r="290" spans="1:3">
      <c r="A290" s="178" t="s">
        <v>537</v>
      </c>
      <c r="B290" s="177" t="s">
        <v>536</v>
      </c>
      <c r="C290" s="176">
        <v>3869</v>
      </c>
    </row>
    <row r="291" spans="1:3">
      <c r="A291" s="178" t="s">
        <v>535</v>
      </c>
      <c r="B291" s="177" t="s">
        <v>534</v>
      </c>
      <c r="C291" s="176">
        <v>4941.1689999999999</v>
      </c>
    </row>
    <row r="292" spans="1:3">
      <c r="A292" s="178" t="s">
        <v>533</v>
      </c>
      <c r="B292" s="177" t="s">
        <v>532</v>
      </c>
      <c r="C292" s="176">
        <v>4999.1909999999998</v>
      </c>
    </row>
    <row r="293" spans="1:3">
      <c r="A293" s="178" t="s">
        <v>531</v>
      </c>
      <c r="B293" s="177" t="s">
        <v>530</v>
      </c>
      <c r="C293" s="176">
        <v>5000</v>
      </c>
    </row>
    <row r="294" spans="1:3">
      <c r="A294" s="178" t="s">
        <v>434</v>
      </c>
      <c r="B294" s="177" t="s">
        <v>433</v>
      </c>
      <c r="C294" s="176">
        <v>5220.1899999999996</v>
      </c>
    </row>
    <row r="295" spans="1:3">
      <c r="A295" s="178" t="s">
        <v>529</v>
      </c>
      <c r="B295" s="177" t="s">
        <v>528</v>
      </c>
      <c r="C295" s="176">
        <v>6000</v>
      </c>
    </row>
    <row r="296" spans="1:3">
      <c r="A296" s="178" t="s">
        <v>366</v>
      </c>
      <c r="B296" s="177" t="s">
        <v>365</v>
      </c>
      <c r="C296" s="176">
        <v>6059.92</v>
      </c>
    </row>
    <row r="297" spans="1:3">
      <c r="A297" s="178" t="s">
        <v>396</v>
      </c>
      <c r="B297" s="177" t="s">
        <v>395</v>
      </c>
      <c r="C297" s="176">
        <v>8649.9330000000009</v>
      </c>
    </row>
    <row r="298" spans="1:3">
      <c r="A298" s="178" t="s">
        <v>468</v>
      </c>
      <c r="B298" s="177" t="s">
        <v>467</v>
      </c>
      <c r="C298" s="179">
        <v>9513.1489999999994</v>
      </c>
    </row>
    <row r="299" spans="1:3">
      <c r="A299" s="178" t="s">
        <v>178</v>
      </c>
      <c r="B299" s="177" t="s">
        <v>177</v>
      </c>
      <c r="C299" s="176">
        <v>10549.214</v>
      </c>
    </row>
    <row r="300" spans="1:3">
      <c r="A300" s="178" t="s">
        <v>527</v>
      </c>
      <c r="B300" s="177" t="s">
        <v>526</v>
      </c>
      <c r="C300" s="176">
        <v>10560</v>
      </c>
    </row>
    <row r="301" spans="1:3">
      <c r="A301" s="178" t="s">
        <v>525</v>
      </c>
      <c r="B301" s="177" t="s">
        <v>524</v>
      </c>
      <c r="C301" s="176">
        <v>16672.8</v>
      </c>
    </row>
    <row r="302" spans="1:3">
      <c r="A302" s="178" t="s">
        <v>120</v>
      </c>
      <c r="B302" s="177" t="s">
        <v>119</v>
      </c>
      <c r="C302" s="176">
        <v>21004.786</v>
      </c>
    </row>
    <row r="303" spans="1:3">
      <c r="A303" s="178" t="s">
        <v>114</v>
      </c>
      <c r="B303" s="177" t="s">
        <v>523</v>
      </c>
      <c r="C303" s="176">
        <v>71896.324999999997</v>
      </c>
    </row>
    <row r="304" spans="1:3">
      <c r="A304" s="178" t="s">
        <v>522</v>
      </c>
      <c r="B304" s="177" t="s">
        <v>521</v>
      </c>
      <c r="C304" s="176">
        <v>75000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Trésorerie consolidé</vt:lpstr>
      <vt:lpstr>CLIENT ETRANGER</vt:lpstr>
      <vt:lpstr>Fournisseur SNA</vt:lpstr>
      <vt:lpstr>fournisseur STA</vt:lpstr>
      <vt:lpstr>'CLIENT ETRANGER'!Zone_d_impression</vt:lpstr>
      <vt:lpstr>'Trésorerie consolidé'!Zone_d_impression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PDG</dc:creator>
  <cp:lastModifiedBy>AA</cp:lastModifiedBy>
  <cp:lastPrinted>2015-11-13T14:54:18Z</cp:lastPrinted>
  <dcterms:created xsi:type="dcterms:W3CDTF">2015-06-15T10:41:44Z</dcterms:created>
  <dcterms:modified xsi:type="dcterms:W3CDTF">2015-11-16T15:45:18Z</dcterms:modified>
</cp:coreProperties>
</file>