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0" windowWidth="28035" windowHeight="12285"/>
  </bookViews>
  <sheets>
    <sheet name="08-2016" sheetId="7" r:id="rId1"/>
    <sheet name="etranger" sheetId="3" r:id="rId2"/>
    <sheet name="CMT" sheetId="5" r:id="rId3"/>
    <sheet name="EXPORT" sheetId="1" r:id="rId4"/>
    <sheet name="FED" sheetId="6" r:id="rId5"/>
    <sheet name="CT" sheetId="8" r:id="rId6"/>
    <sheet name="TR" sheetId="9" r:id="rId7"/>
  </sheets>
  <definedNames>
    <definedName name="_xlnm._FilterDatabase" localSheetId="3" hidden="1">EXPORT!$A$2:$N$3</definedName>
    <definedName name="_xlnm.Print_Area" localSheetId="0">'08-2016'!$A$1:$P$62</definedName>
    <definedName name="_xlnm.Print_Area" localSheetId="2">CMT!$B$12:$H$49</definedName>
    <definedName name="_xlnm.Print_Area" localSheetId="1">etranger!$A$5:$F$31</definedName>
    <definedName name="_xlnm.Print_Area" localSheetId="3">EXPORT!$A$2:$M$62</definedName>
    <definedName name="_xlnm.Print_Area" localSheetId="4">FED!$A$10:$H$12</definedName>
  </definedNames>
  <calcPr calcId="125725"/>
</workbook>
</file>

<file path=xl/calcChain.xml><?xml version="1.0" encoding="utf-8"?>
<calcChain xmlns="http://schemas.openxmlformats.org/spreadsheetml/2006/main">
  <c r="B6" i="7"/>
  <c r="B5"/>
  <c r="D77" i="9"/>
  <c r="D834" i="8"/>
  <c r="D75" i="9"/>
  <c r="D69"/>
  <c r="D832" i="8"/>
  <c r="D821"/>
  <c r="D771"/>
  <c r="D644"/>
  <c r="D364"/>
  <c r="F5" i="7"/>
  <c r="K51" i="1" l="1"/>
  <c r="F35" i="3"/>
  <c r="D35"/>
  <c r="D30" l="1"/>
  <c r="F30"/>
  <c r="D34"/>
  <c r="F34"/>
  <c r="F26"/>
  <c r="D26"/>
  <c r="C15"/>
  <c r="F14"/>
  <c r="D14"/>
  <c r="K43" i="1"/>
  <c r="K44"/>
  <c r="M60"/>
  <c r="G60"/>
  <c r="F60"/>
  <c r="G59"/>
  <c r="F59"/>
  <c r="M59"/>
  <c r="K50"/>
  <c r="K41"/>
  <c r="K37"/>
  <c r="K10"/>
  <c r="F58" l="1"/>
  <c r="M58"/>
  <c r="G58"/>
  <c r="F56"/>
  <c r="F57"/>
  <c r="F55"/>
  <c r="M55"/>
  <c r="M56"/>
  <c r="M57"/>
  <c r="G57"/>
  <c r="K34"/>
  <c r="M51"/>
  <c r="G51"/>
  <c r="F51"/>
  <c r="F52" l="1"/>
  <c r="L9" i="7"/>
  <c r="F54" i="1"/>
  <c r="M54"/>
  <c r="G54"/>
  <c r="F40" i="7" l="1"/>
  <c r="E11" i="6" l="1"/>
  <c r="F13" i="7"/>
  <c r="M53" i="1" l="1"/>
  <c r="G53"/>
  <c r="F53"/>
  <c r="K25"/>
  <c r="F8" i="7" l="1"/>
  <c r="Q9"/>
  <c r="Q13"/>
  <c r="D38" i="3" l="1"/>
  <c r="C40"/>
  <c r="C17" l="1"/>
  <c r="F16"/>
  <c r="D16"/>
  <c r="F25"/>
  <c r="D25"/>
  <c r="F10"/>
  <c r="D10"/>
  <c r="F9"/>
  <c r="D9"/>
  <c r="F8"/>
  <c r="D8"/>
  <c r="F7"/>
  <c r="D7"/>
  <c r="C13"/>
  <c r="C29"/>
  <c r="D39"/>
  <c r="D36"/>
  <c r="F36"/>
  <c r="F33"/>
  <c r="D33"/>
  <c r="F32"/>
  <c r="D32"/>
  <c r="C42"/>
  <c r="K8" i="1"/>
  <c r="K29"/>
  <c r="K26"/>
  <c r="G49" l="1"/>
  <c r="F49"/>
  <c r="M49"/>
  <c r="G48"/>
  <c r="F48"/>
  <c r="M48"/>
  <c r="F47"/>
  <c r="M47"/>
  <c r="F46"/>
  <c r="M46"/>
  <c r="F15"/>
  <c r="M15"/>
  <c r="F14"/>
  <c r="M14"/>
  <c r="G50"/>
  <c r="F50"/>
  <c r="M50"/>
  <c r="J8" i="7" l="1"/>
  <c r="G8"/>
  <c r="H8"/>
  <c r="N4" l="1"/>
  <c r="K4" l="1"/>
  <c r="J4"/>
  <c r="K28" i="1" l="1"/>
  <c r="L58" i="7" l="1"/>
  <c r="C40"/>
  <c r="C8"/>
  <c r="S9" l="1"/>
  <c r="R40"/>
  <c r="R9"/>
  <c r="S40"/>
  <c r="J13" l="1"/>
  <c r="H40"/>
  <c r="I40"/>
  <c r="S58"/>
  <c r="S25"/>
  <c r="S13"/>
  <c r="S8" s="1"/>
  <c r="S4"/>
  <c r="S24" l="1"/>
  <c r="S61" s="1"/>
  <c r="J25" l="1"/>
  <c r="F23" l="1"/>
  <c r="K22" i="1" l="1"/>
  <c r="C24" i="7" l="1"/>
  <c r="C4"/>
  <c r="H24"/>
  <c r="H4"/>
  <c r="Q4"/>
  <c r="R4"/>
  <c r="Q8"/>
  <c r="R13"/>
  <c r="R8" s="1"/>
  <c r="Q25"/>
  <c r="R25"/>
  <c r="Q40"/>
  <c r="Q58"/>
  <c r="R58"/>
  <c r="G33" i="1"/>
  <c r="G32"/>
  <c r="G9"/>
  <c r="G38"/>
  <c r="G36"/>
  <c r="G35"/>
  <c r="G7"/>
  <c r="C61" i="7" l="1"/>
  <c r="Q24"/>
  <c r="Q61" s="1"/>
  <c r="H61"/>
  <c r="R24"/>
  <c r="R61" s="1"/>
  <c r="M44" i="1"/>
  <c r="M45"/>
  <c r="M52"/>
  <c r="G45"/>
  <c r="F45"/>
  <c r="P58" i="7"/>
  <c r="O58"/>
  <c r="N58"/>
  <c r="M58"/>
  <c r="K58"/>
  <c r="J58"/>
  <c r="I58"/>
  <c r="G58"/>
  <c r="F58"/>
  <c r="E58"/>
  <c r="D58"/>
  <c r="B58"/>
  <c r="M40"/>
  <c r="P40"/>
  <c r="O40"/>
  <c r="N40"/>
  <c r="L40"/>
  <c r="K40"/>
  <c r="J40"/>
  <c r="G40"/>
  <c r="E40"/>
  <c r="D40"/>
  <c r="B40"/>
  <c r="O25"/>
  <c r="P25"/>
  <c r="N25"/>
  <c r="M25"/>
  <c r="L25"/>
  <c r="K25"/>
  <c r="I25"/>
  <c r="G25"/>
  <c r="F25"/>
  <c r="E25"/>
  <c r="D25"/>
  <c r="B25"/>
  <c r="P13"/>
  <c r="P8" s="1"/>
  <c r="O13"/>
  <c r="O8" s="1"/>
  <c r="N13"/>
  <c r="N8" s="1"/>
  <c r="M13"/>
  <c r="M8" s="1"/>
  <c r="L13"/>
  <c r="L8" s="1"/>
  <c r="I13"/>
  <c r="I8" s="1"/>
  <c r="E13"/>
  <c r="E8" s="1"/>
  <c r="D8"/>
  <c r="B4"/>
  <c r="P4"/>
  <c r="O4"/>
  <c r="M4"/>
  <c r="L4"/>
  <c r="I4"/>
  <c r="G4"/>
  <c r="F4"/>
  <c r="E4"/>
  <c r="D4"/>
  <c r="D24" l="1"/>
  <c r="G24"/>
  <c r="G61" s="1"/>
  <c r="B24"/>
  <c r="F24"/>
  <c r="F61" s="1"/>
  <c r="K24"/>
  <c r="P24"/>
  <c r="P61" s="1"/>
  <c r="B8"/>
  <c r="O24"/>
  <c r="O61" s="1"/>
  <c r="E24"/>
  <c r="E61" s="1"/>
  <c r="L24"/>
  <c r="L61" s="1"/>
  <c r="J24"/>
  <c r="J61" s="1"/>
  <c r="M24"/>
  <c r="M61" s="1"/>
  <c r="D61"/>
  <c r="N24"/>
  <c r="N61" s="1"/>
  <c r="I24"/>
  <c r="I61" s="1"/>
  <c r="B61" l="1"/>
  <c r="F42" i="1"/>
  <c r="E8" i="6"/>
  <c r="E10"/>
  <c r="E12" s="1"/>
  <c r="F5" i="5"/>
  <c r="D6"/>
  <c r="E6"/>
  <c r="F6"/>
  <c r="F7"/>
  <c r="D8"/>
  <c r="D10" s="1"/>
  <c r="E8"/>
  <c r="F8"/>
  <c r="F10" s="1"/>
  <c r="E10"/>
  <c r="F16"/>
  <c r="F17" s="1"/>
  <c r="D17"/>
  <c r="E17"/>
  <c r="F18"/>
  <c r="F19"/>
  <c r="D20"/>
  <c r="F20" s="1"/>
  <c r="E20"/>
  <c r="F21"/>
  <c r="F22"/>
  <c r="F23"/>
  <c r="D24"/>
  <c r="E24"/>
  <c r="F24"/>
  <c r="F25"/>
  <c r="F26"/>
  <c r="D27"/>
  <c r="F27" s="1"/>
  <c r="E27"/>
  <c r="F28"/>
  <c r="F29"/>
  <c r="F30"/>
  <c r="D31"/>
  <c r="E31"/>
  <c r="F31" s="1"/>
  <c r="F32"/>
  <c r="F33"/>
  <c r="D34"/>
  <c r="E34"/>
  <c r="F34"/>
  <c r="F35"/>
  <c r="F36"/>
  <c r="D37"/>
  <c r="E37"/>
  <c r="F37" s="1"/>
  <c r="F38"/>
  <c r="D39"/>
  <c r="E39"/>
  <c r="F39" s="1"/>
  <c r="F40"/>
  <c r="F41"/>
  <c r="D42"/>
  <c r="F42" s="1"/>
  <c r="E42"/>
  <c r="F43"/>
  <c r="D44"/>
  <c r="F44" s="1"/>
  <c r="E44"/>
  <c r="F45"/>
  <c r="F46"/>
  <c r="D47"/>
  <c r="F47" s="1"/>
  <c r="E47"/>
  <c r="E49" s="1"/>
  <c r="D49"/>
  <c r="F49" l="1"/>
  <c r="F23" i="3" l="1"/>
  <c r="D23"/>
  <c r="D21" l="1"/>
  <c r="D22"/>
  <c r="D24"/>
  <c r="F24"/>
  <c r="F13" i="1"/>
  <c r="M13"/>
  <c r="F44"/>
  <c r="F43"/>
  <c r="M43"/>
  <c r="M42"/>
  <c r="G12"/>
  <c r="F12"/>
  <c r="M12"/>
  <c r="G11"/>
  <c r="F11"/>
  <c r="M11"/>
  <c r="M28" l="1"/>
  <c r="C31" i="3" l="1"/>
  <c r="C37"/>
  <c r="F22"/>
  <c r="F21"/>
  <c r="K4" i="1"/>
  <c r="F39"/>
  <c r="M39"/>
  <c r="F41"/>
  <c r="M41"/>
  <c r="F40"/>
  <c r="M40"/>
  <c r="F38" l="1"/>
  <c r="M38"/>
  <c r="A1" i="3" l="1"/>
  <c r="F10" i="1" l="1"/>
  <c r="M10"/>
  <c r="F37"/>
  <c r="M37"/>
  <c r="F36"/>
  <c r="M36"/>
  <c r="F35" l="1"/>
  <c r="M35"/>
  <c r="F34"/>
  <c r="G34"/>
  <c r="M34"/>
  <c r="F9"/>
  <c r="M9"/>
  <c r="M33"/>
  <c r="F33"/>
  <c r="M32"/>
  <c r="F32"/>
  <c r="M31"/>
  <c r="F31"/>
  <c r="M30"/>
  <c r="F30"/>
  <c r="M29"/>
  <c r="F29"/>
  <c r="F28"/>
  <c r="M27"/>
  <c r="F27"/>
  <c r="M26"/>
  <c r="F26"/>
  <c r="M25"/>
  <c r="F25"/>
  <c r="M24"/>
  <c r="F24"/>
  <c r="M23"/>
  <c r="F23"/>
  <c r="M22"/>
  <c r="F22"/>
  <c r="M21"/>
  <c r="G21"/>
  <c r="F21"/>
  <c r="M8"/>
  <c r="F8"/>
  <c r="M7"/>
  <c r="F7"/>
  <c r="M6"/>
  <c r="F6"/>
  <c r="M5"/>
  <c r="F5"/>
  <c r="M4"/>
  <c r="J4"/>
  <c r="F4"/>
  <c r="K13" i="7" l="1"/>
  <c r="K8"/>
  <c r="K61" s="1"/>
</calcChain>
</file>

<file path=xl/comments1.xml><?xml version="1.0" encoding="utf-8"?>
<comments xmlns="http://schemas.openxmlformats.org/spreadsheetml/2006/main">
  <authors>
    <author>AA</author>
  </authors>
  <commentList>
    <comment ref="F11" authorId="0">
      <text>
        <r>
          <rPr>
            <b/>
            <sz val="9"/>
            <color indexed="81"/>
            <rFont val="Tahoma"/>
            <family val="2"/>
          </rPr>
          <t>T I P</t>
        </r>
      </text>
    </comment>
  </commentList>
</comments>
</file>

<file path=xl/sharedStrings.xml><?xml version="1.0" encoding="utf-8"?>
<sst xmlns="http://schemas.openxmlformats.org/spreadsheetml/2006/main" count="2224" uniqueCount="864">
  <si>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</si>
  <si>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</si>
  <si>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</si>
  <si>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</si>
  <si>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</si>
  <si>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</si>
  <si>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</si>
  <si>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</si>
  <si>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</si>
  <si>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</si>
  <si>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</si>
  <si>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</si>
  <si>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</si>
  <si>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</si>
  <si>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</si>
  <si>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</si>
  <si>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</si>
  <si>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</si>
  <si>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</si>
  <si>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</si>
  <si>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</si>
  <si>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</si>
  <si>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</si>
  <si>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</si>
  <si>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</si>
  <si>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</si>
  <si>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</si>
  <si>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</si>
  <si>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</si>
  <si>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</si>
  <si>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</si>
  <si>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</si>
  <si>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</si>
  <si>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</si>
  <si>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</si>
  <si>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</si>
  <si>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</si>
  <si>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</si>
  <si>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</si>
  <si>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</si>
  <si>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</si>
  <si>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</si>
  <si>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</si>
  <si>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</si>
  <si>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</si>
  <si>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</si>
  <si>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</si>
  <si>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</si>
  <si>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</si>
  <si>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</si>
  <si>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</si>
  <si>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</si>
  <si>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</si>
  <si>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</si>
  <si>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</si>
  <si>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</si>
  <si>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</si>
  <si>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</si>
  <si>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</si>
  <si>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</si>
  <si>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Metaconcept</t>
  </si>
  <si>
    <t>Daramic</t>
  </si>
  <si>
    <t>Goonvean</t>
  </si>
  <si>
    <t>Accuma</t>
  </si>
  <si>
    <t>Akumsan</t>
  </si>
  <si>
    <t>Sovema</t>
  </si>
  <si>
    <t>Glatfelter</t>
  </si>
  <si>
    <t>Agic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</si>
  <si>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</si>
  <si>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</si>
  <si>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</si>
  <si>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</si>
  <si>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</si>
  <si>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</si>
  <si>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</si>
  <si>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</si>
  <si>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</si>
  <si>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</si>
  <si>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</si>
  <si>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</si>
  <si>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 xml:space="preserve">DARAMIC </t>
  </si>
  <si>
    <t>S N A</t>
  </si>
  <si>
    <t>DARAMIC</t>
  </si>
  <si>
    <t>FN160023</t>
  </si>
  <si>
    <t>FN160026</t>
  </si>
  <si>
    <t>FN160027</t>
  </si>
  <si>
    <t>FN160025</t>
  </si>
  <si>
    <t>ACCUMA 23</t>
  </si>
  <si>
    <t>ACCUMA 26</t>
  </si>
  <si>
    <t>EX160008</t>
  </si>
  <si>
    <t>EX160009</t>
  </si>
  <si>
    <t>FN160031</t>
  </si>
  <si>
    <t>FN160032</t>
  </si>
  <si>
    <t>FN160033</t>
  </si>
  <si>
    <t>EX160010</t>
  </si>
  <si>
    <t>ACCUMA 30</t>
  </si>
  <si>
    <t>TBS</t>
  </si>
  <si>
    <t>ACCUMA 28</t>
  </si>
  <si>
    <t>CMT</t>
  </si>
  <si>
    <t>Fournisseurs</t>
  </si>
  <si>
    <t>Traite SNA</t>
  </si>
  <si>
    <t>Traite STA</t>
  </si>
  <si>
    <t>Hazem</t>
  </si>
  <si>
    <t>Leasing</t>
  </si>
  <si>
    <t>Steg</t>
  </si>
  <si>
    <t>Salaires</t>
  </si>
  <si>
    <t>Recette des Finances</t>
  </si>
  <si>
    <t>Local</t>
  </si>
  <si>
    <t>Wirtz</t>
  </si>
  <si>
    <t>Augmentation Capital</t>
  </si>
  <si>
    <t>Credit de gestion</t>
  </si>
  <si>
    <t>Escompte</t>
  </si>
  <si>
    <t>Espece</t>
  </si>
  <si>
    <t>Cheque</t>
  </si>
  <si>
    <t>STB TH</t>
  </si>
  <si>
    <t>STB MEG</t>
  </si>
  <si>
    <t>STB 2</t>
  </si>
  <si>
    <t>STB</t>
  </si>
  <si>
    <t>STUSID</t>
  </si>
  <si>
    <t>SND</t>
  </si>
  <si>
    <t>TOTAL 2016</t>
  </si>
  <si>
    <t>Total 12/2016</t>
  </si>
  <si>
    <t>STB 1000MD</t>
  </si>
  <si>
    <t>BTK300MD</t>
  </si>
  <si>
    <t>Total 11/2016</t>
  </si>
  <si>
    <t>STUSIDE 800MD</t>
  </si>
  <si>
    <t>Total 09/2016</t>
  </si>
  <si>
    <t>Total 08/2016</t>
  </si>
  <si>
    <t>Total 07/2016</t>
  </si>
  <si>
    <t>BTK 1488MD</t>
  </si>
  <si>
    <t>STB 2418MD</t>
  </si>
  <si>
    <t>Total 06/2016</t>
  </si>
  <si>
    <t>Total 05/2016</t>
  </si>
  <si>
    <t>STB 200MD</t>
  </si>
  <si>
    <t>STB 800MD</t>
  </si>
  <si>
    <t>Total 03/2016</t>
  </si>
  <si>
    <t>Total 02/2016</t>
  </si>
  <si>
    <t>Total 01/2016</t>
  </si>
  <si>
    <t>INT</t>
  </si>
  <si>
    <t>PP</t>
  </si>
  <si>
    <t>Total</t>
  </si>
  <si>
    <t>Intérêt</t>
  </si>
  <si>
    <t>Principal</t>
  </si>
  <si>
    <t>Crédit</t>
  </si>
  <si>
    <t>ECHEANCIER 2016</t>
  </si>
  <si>
    <t>SNA-NOUR</t>
  </si>
  <si>
    <t>Total 12/ 2016</t>
  </si>
  <si>
    <t>STB 87MD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</si>
  <si>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</si>
  <si>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</si>
  <si>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</si>
  <si>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</si>
  <si>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</si>
  <si>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</si>
  <si>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</si>
  <si>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</si>
  <si>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</si>
  <si>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</si>
  <si>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AU 01/06/2016</t>
  </si>
  <si>
    <t>BTK</t>
  </si>
  <si>
    <t>Stusid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</si>
  <si>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</si>
  <si>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</si>
  <si>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</si>
  <si>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</si>
  <si>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</si>
  <si>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</si>
  <si>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</si>
  <si>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HAMDI JAMEL</t>
  </si>
  <si>
    <t>1R05036</t>
  </si>
  <si>
    <t>COPI  AUTOS</t>
  </si>
  <si>
    <t>3R18061</t>
  </si>
  <si>
    <t>JALEL BEN AHMED EL GABSI</t>
  </si>
  <si>
    <t>1R05103</t>
  </si>
  <si>
    <t>STE ELECTRICIA AUTO</t>
  </si>
  <si>
    <t>4R12236</t>
  </si>
  <si>
    <t>STE L'HORIZON DE PIECES DE</t>
  </si>
  <si>
    <t>1R05171</t>
  </si>
  <si>
    <t>FAOUZI MECHRGUI</t>
  </si>
  <si>
    <t>1R06141</t>
  </si>
  <si>
    <t>SOCIETE ULTRA SERVICE</t>
  </si>
  <si>
    <t>1R02185</t>
  </si>
  <si>
    <t>Echéance</t>
  </si>
  <si>
    <t>Nom</t>
  </si>
  <si>
    <t>Adr fact</t>
  </si>
  <si>
    <t>GHARBI JALEL BEN BRAHIM</t>
  </si>
  <si>
    <t>8R09006</t>
  </si>
  <si>
    <t>MOHAMED NACEUR ABDELLI</t>
  </si>
  <si>
    <t>7r17011</t>
  </si>
  <si>
    <t>SAHAR BT HABIB HAJ MAHMOUD</t>
  </si>
  <si>
    <t>4R15042</t>
  </si>
  <si>
    <t>ETS. JEDIDI RIADH</t>
  </si>
  <si>
    <t>4R12147</t>
  </si>
  <si>
    <t>ZOUARI FRERES</t>
  </si>
  <si>
    <t>3R18119</t>
  </si>
  <si>
    <t>SOCIETE PIECE AUTO ESSAID</t>
  </si>
  <si>
    <t>1R06103</t>
  </si>
  <si>
    <t>KHALED DRIDI</t>
  </si>
  <si>
    <t>1R02193</t>
  </si>
  <si>
    <t>BELGACEM BEN BOUBAKER MEJRI</t>
  </si>
  <si>
    <t>1R04105</t>
  </si>
  <si>
    <t>STE COMPTOIR NORD DE PIECES</t>
  </si>
  <si>
    <t>1R06136</t>
  </si>
  <si>
    <t>MOHAMED ZARAGA  Z P A</t>
  </si>
  <si>
    <t>1R02199</t>
  </si>
  <si>
    <t>STE CDTPR</t>
  </si>
  <si>
    <t>3r18234</t>
  </si>
  <si>
    <t>FATHI NAJJAR</t>
  </si>
  <si>
    <t>1R05071</t>
  </si>
  <si>
    <t>ETS RACHED KALBOUSSI</t>
  </si>
  <si>
    <t>4R13083</t>
  </si>
  <si>
    <t>MAKNI HANEN</t>
  </si>
  <si>
    <t>3R18373</t>
  </si>
  <si>
    <t>ANIS BEN KHALIPHA RHAIEM</t>
  </si>
  <si>
    <t>3R15038</t>
  </si>
  <si>
    <t>ETABLISSEMENT HABIB BEN NASR</t>
  </si>
  <si>
    <t>1R01478</t>
  </si>
  <si>
    <t>MED MAJID B.ABDESSALEM</t>
  </si>
  <si>
    <t>6R21066</t>
  </si>
  <si>
    <t>SIRAJ BEN ZINA</t>
  </si>
  <si>
    <t>3R18072</t>
  </si>
  <si>
    <t>NOUREDDINE CHENIB</t>
  </si>
  <si>
    <t>1R02173</t>
  </si>
  <si>
    <t>ZNAIDI HASSINE</t>
  </si>
  <si>
    <t>1R02239</t>
  </si>
  <si>
    <t>MANAI WAHID</t>
  </si>
  <si>
    <t>1R01518</t>
  </si>
  <si>
    <t>MAHDI BEN ELHEDI</t>
  </si>
  <si>
    <t>1R04136</t>
  </si>
  <si>
    <t>AYMEN LAABIDI</t>
  </si>
  <si>
    <t>8R08035</t>
  </si>
  <si>
    <t>HAMIDA SHILI</t>
  </si>
  <si>
    <t>4R14039</t>
  </si>
  <si>
    <t>STE MESTIRI ET FILS</t>
  </si>
  <si>
    <t>4R12189</t>
  </si>
  <si>
    <t>ISMAIL TOUNSI</t>
  </si>
  <si>
    <t>3R18104</t>
  </si>
  <si>
    <t>GUIDARA ABDALLAH</t>
  </si>
  <si>
    <t>3R18264</t>
  </si>
  <si>
    <t>ALI YAHYAOUI</t>
  </si>
  <si>
    <t>1R01161</t>
  </si>
  <si>
    <t>NAJET BEN MOHAMED BEN HRIZ</t>
  </si>
  <si>
    <t>1R01502</t>
  </si>
  <si>
    <t>SKHAIRIA OUANES</t>
  </si>
  <si>
    <t>1R03148</t>
  </si>
  <si>
    <t>COMPTOIR METOUIEN AUTOMOBILE</t>
  </si>
  <si>
    <t>1R01445</t>
  </si>
  <si>
    <t>DABBOUSSI MUSTAPHA</t>
  </si>
  <si>
    <t>8R10047</t>
  </si>
  <si>
    <t>KOUKI FAOUZI</t>
  </si>
  <si>
    <t>8R09044</t>
  </si>
  <si>
    <t>LOTFI B BELGACEM BOUROUISSIA</t>
  </si>
  <si>
    <t>8R09054</t>
  </si>
  <si>
    <t>ALI BEN AHMED CHAABANI</t>
  </si>
  <si>
    <t>7R16027</t>
  </si>
  <si>
    <t>MOUHAMED GDEMME</t>
  </si>
  <si>
    <t>6R21074</t>
  </si>
  <si>
    <t>SOCIETE AUTOS PIECES</t>
  </si>
  <si>
    <t>1R06038</t>
  </si>
  <si>
    <t>LES EQUIPEMENTS MARITIMES DE</t>
  </si>
  <si>
    <t>1R02194</t>
  </si>
  <si>
    <t>STE CHERIF ELECTRICITE AUTO</t>
  </si>
  <si>
    <t>1R05206</t>
  </si>
  <si>
    <t>STE. COMMERCIALE DES PIECES</t>
  </si>
  <si>
    <t>1R05042</t>
  </si>
  <si>
    <t>STE SO CO PA</t>
  </si>
  <si>
    <t>1R02224</t>
  </si>
  <si>
    <t>STE MED ALI DE PIECES DE</t>
  </si>
  <si>
    <t>1R06020</t>
  </si>
  <si>
    <t>BOUAZIZ SLAH</t>
  </si>
  <si>
    <t>1R07041</t>
  </si>
  <si>
    <t>AYMEN BEN HAMMADI BENAMOR</t>
  </si>
  <si>
    <t>1R05173</t>
  </si>
  <si>
    <t>STE MAIS</t>
  </si>
  <si>
    <t>8R10052</t>
  </si>
  <si>
    <t>SAMIR BEN SLIMEN AOUADI</t>
  </si>
  <si>
    <t>8R09060</t>
  </si>
  <si>
    <t>FEKRI BEN MOHAMED BAKLOUTI</t>
  </si>
  <si>
    <t>8R11063</t>
  </si>
  <si>
    <t>TAIEB GHRIBI</t>
  </si>
  <si>
    <t>6R23048</t>
  </si>
  <si>
    <t>STE EQUIP.INDUSTRIEL &amp; MARIT</t>
  </si>
  <si>
    <t>6R23155</t>
  </si>
  <si>
    <t>STE BEN AMOR AUTO</t>
  </si>
  <si>
    <t>1R02248</t>
  </si>
  <si>
    <t>STE ARFA AUTO PLUS</t>
  </si>
  <si>
    <t>1R02231</t>
  </si>
  <si>
    <t>AWADNI MAATOUG</t>
  </si>
  <si>
    <t>6R23139</t>
  </si>
  <si>
    <t>STE SLIM VENTE PIECES AUTOS</t>
  </si>
  <si>
    <t>3R18380</t>
  </si>
  <si>
    <t>BELEL HABIB</t>
  </si>
  <si>
    <t>3R18120</t>
  </si>
  <si>
    <t>STE MDIALE PCE AUTOMOBILES</t>
  </si>
  <si>
    <t>1R05195</t>
  </si>
  <si>
    <t>HASSINE BEN ALI HADROUG</t>
  </si>
  <si>
    <t>4R13103</t>
  </si>
  <si>
    <t>NOURA BT ABIDIB BRAHIM</t>
  </si>
  <si>
    <t>8R08032</t>
  </si>
  <si>
    <t>NEGGAZ MONGI</t>
  </si>
  <si>
    <t>4R13090</t>
  </si>
  <si>
    <t>STE MAHDIA AUTO</t>
  </si>
  <si>
    <t>4R15037</t>
  </si>
  <si>
    <t>KARAOULI PIECES DE RECHANGES</t>
  </si>
  <si>
    <t>1R04128</t>
  </si>
  <si>
    <t>STE GHAMMAM ET CIE</t>
  </si>
  <si>
    <t>1R05166</t>
  </si>
  <si>
    <t>STE BATTERY CENTER</t>
  </si>
  <si>
    <t>1R05192</t>
  </si>
  <si>
    <t>HAJJAJI NASREDDINE</t>
  </si>
  <si>
    <t>8R10044</t>
  </si>
  <si>
    <t>ZEYNEB BEN MOHAMED HEDI SAID</t>
  </si>
  <si>
    <t>6R21158</t>
  </si>
  <si>
    <t>SOCIETE MANNAI BATIMENT</t>
  </si>
  <si>
    <t>4R13028</t>
  </si>
  <si>
    <t>STE GLOBAL PIECES AUTOS</t>
  </si>
  <si>
    <t>1R02243</t>
  </si>
  <si>
    <t>SALIM AUTOS</t>
  </si>
  <si>
    <t>1R01495</t>
  </si>
  <si>
    <t>SOCIETE WORLD PARTS</t>
  </si>
  <si>
    <t>4R13115</t>
  </si>
  <si>
    <t>SOUADI ABDELKADER</t>
  </si>
  <si>
    <t>8R09023</t>
  </si>
  <si>
    <t>MOHAMED AMINE BEN AMOR</t>
  </si>
  <si>
    <t>3R18375</t>
  </si>
  <si>
    <t>STE ARIJ PIECES AUTOS</t>
  </si>
  <si>
    <t>1R02233</t>
  </si>
  <si>
    <t>EQUIP AUTO TAHER MESTIRI</t>
  </si>
  <si>
    <t>4R12231</t>
  </si>
  <si>
    <t>SALEM AGIL</t>
  </si>
  <si>
    <t>7R16041</t>
  </si>
  <si>
    <t>YACOUBI BEN MOULDI EL ABED</t>
  </si>
  <si>
    <t>7R19018</t>
  </si>
  <si>
    <t>SMPA MASMOUDI PIECES AUTOS</t>
  </si>
  <si>
    <t>1R02238</t>
  </si>
  <si>
    <t>STE.GUEDRI MOHSEN ET FRERES</t>
  </si>
  <si>
    <t>1R07013</t>
  </si>
  <si>
    <t>MATERIELS POIDS LOURDS</t>
  </si>
  <si>
    <t>1R01465</t>
  </si>
  <si>
    <t>GHRIBI ABDELMOUTALAB B.AMMAR</t>
  </si>
  <si>
    <t>6R23152</t>
  </si>
  <si>
    <t>STE POLYMEC</t>
  </si>
  <si>
    <t>1R02255</t>
  </si>
  <si>
    <t>ETS.AMOR SGHAIER ET CIE</t>
  </si>
  <si>
    <t>4R13031</t>
  </si>
  <si>
    <t>STE DREAM CAR</t>
  </si>
  <si>
    <t>3R18381</t>
  </si>
  <si>
    <t>RIDHA BEN ALI MENSI</t>
  </si>
  <si>
    <t>8R08026</t>
  </si>
  <si>
    <t>NABIL B AHMED B SALAH SMAII</t>
  </si>
  <si>
    <t>7R08001</t>
  </si>
  <si>
    <t>HAOUARI CHOKRI</t>
  </si>
  <si>
    <t>6R23143</t>
  </si>
  <si>
    <t>SOCIETE EL HOUIOUI</t>
  </si>
  <si>
    <t>6R21145</t>
  </si>
  <si>
    <t>DOUIK PIECES AUTOS</t>
  </si>
  <si>
    <t>4R12177</t>
  </si>
  <si>
    <t>STE SMART-CAR</t>
  </si>
  <si>
    <t>4R14065</t>
  </si>
  <si>
    <t>4R14061</t>
  </si>
  <si>
    <t>STE GOMRI FRERES DE PIECES</t>
  </si>
  <si>
    <t>3R15036</t>
  </si>
  <si>
    <t>SOCIETE ALI PIECES AUTOS</t>
  </si>
  <si>
    <t>3R18337</t>
  </si>
  <si>
    <t>ETAB. FARHAT BOUJELBAN</t>
  </si>
  <si>
    <t>3R18101</t>
  </si>
  <si>
    <t>STE IDEALE PIECES AUTOS SIPA</t>
  </si>
  <si>
    <t>3R18367</t>
  </si>
  <si>
    <t>KALLEL HATEM</t>
  </si>
  <si>
    <t>3R18317</t>
  </si>
  <si>
    <t>WAJDI BOUZGENDA</t>
  </si>
  <si>
    <t>3R18123</t>
  </si>
  <si>
    <t>STE DOGHRI AL BARAKA</t>
  </si>
  <si>
    <t>1R02237</t>
  </si>
  <si>
    <t>NAIM BERRICH</t>
  </si>
  <si>
    <t>1R01517</t>
  </si>
  <si>
    <t>AMOR BEN ABDRAHMENE BIBANI</t>
  </si>
  <si>
    <t>1R02148</t>
  </si>
  <si>
    <t>MONGI BEN BRAHIM</t>
  </si>
  <si>
    <t>1R05040</t>
  </si>
  <si>
    <t>MOHAMED HEDI TALBI</t>
  </si>
  <si>
    <t>1R02236</t>
  </si>
  <si>
    <t>TAHER KABOUS ROYAL AUTO</t>
  </si>
  <si>
    <t>1R05194</t>
  </si>
  <si>
    <t>ABDELKADER B YOUSSEF GHARBI</t>
  </si>
  <si>
    <t>1R04120</t>
  </si>
  <si>
    <t>SOCIETE BOUJNAH</t>
  </si>
  <si>
    <t>1R02225</t>
  </si>
  <si>
    <t>BOURAOUI LAMTI</t>
  </si>
  <si>
    <t>1R12001</t>
  </si>
  <si>
    <t>SO.CO.PI</t>
  </si>
  <si>
    <t>1R02247</t>
  </si>
  <si>
    <t>AOUADI ABDELKARIM</t>
  </si>
  <si>
    <t>8R10051</t>
  </si>
  <si>
    <t>MAKREM ZAMMALI</t>
  </si>
  <si>
    <t>8R09020</t>
  </si>
  <si>
    <t>ROJDI BEN MOHAMED KRAOUII</t>
  </si>
  <si>
    <t>8R10040</t>
  </si>
  <si>
    <t>FIDHA AMINE B FATHI B HEDI</t>
  </si>
  <si>
    <t>8R08037</t>
  </si>
  <si>
    <t>EZZEDDINE LETIFI</t>
  </si>
  <si>
    <t>7R16055</t>
  </si>
  <si>
    <t>ARBI BEN ALIU GHARBI</t>
  </si>
  <si>
    <t>7R17047</t>
  </si>
  <si>
    <t>JILANI BEN AHMED CHNINA</t>
  </si>
  <si>
    <t>6R24016</t>
  </si>
  <si>
    <t>PIECES AUTOS BEN ALAYA MED</t>
  </si>
  <si>
    <t>4R14007</t>
  </si>
  <si>
    <t>HAMDA MALEK BEN JILANI</t>
  </si>
  <si>
    <t>4R14050</t>
  </si>
  <si>
    <t>BAAZAOUI SALAH</t>
  </si>
  <si>
    <t>3R14079</t>
  </si>
  <si>
    <t>STE RANEN.PIECES DE RECHANGE</t>
  </si>
  <si>
    <t>3R18389</t>
  </si>
  <si>
    <t>S. BADREDDINE CHERIF &amp; CIES</t>
  </si>
  <si>
    <t>3R18097</t>
  </si>
  <si>
    <t>HELA FERJANI NEE AJMI</t>
  </si>
  <si>
    <t>1R06149</t>
  </si>
  <si>
    <t>KNIOUA NOUREDDINE B MOHAMOUD</t>
  </si>
  <si>
    <t>1R05184</t>
  </si>
  <si>
    <t>SOCIETE HNIA</t>
  </si>
  <si>
    <t>1R03131</t>
  </si>
  <si>
    <t>CHEDLY AOUINI</t>
  </si>
  <si>
    <t>1R02141</t>
  </si>
  <si>
    <t>STE SLIM&amp; MONCEF PICES AUTO</t>
  </si>
  <si>
    <t>1R05197</t>
  </si>
  <si>
    <t>STE HADDAD PIECES.RECHANGES</t>
  </si>
  <si>
    <t>1R05203</t>
  </si>
  <si>
    <t>STE ELECTRIQUE SERVICE AUTO</t>
  </si>
  <si>
    <t>1R06145</t>
  </si>
  <si>
    <t>SOUFIANE MANNAI</t>
  </si>
  <si>
    <t>1R07047</t>
  </si>
  <si>
    <t>MONDHER MEFTAH</t>
  </si>
  <si>
    <t>1R01470</t>
  </si>
  <si>
    <t>RAMEH JAMILA BEN SADOK</t>
  </si>
  <si>
    <t>1R01492</t>
  </si>
  <si>
    <t>Ste P I A A T.</t>
  </si>
  <si>
    <t>1R03076</t>
  </si>
  <si>
    <t>STE ALBOURAQ PIECES AUTO</t>
  </si>
  <si>
    <t>1R02257</t>
  </si>
  <si>
    <t>STE COGEPA</t>
  </si>
  <si>
    <t>1R02235</t>
  </si>
  <si>
    <t>HASSINI AHMED BEN MOHAMED</t>
  </si>
  <si>
    <t>1R03149</t>
  </si>
  <si>
    <t>STE SUD EQUIPEMENT MARITINE</t>
  </si>
  <si>
    <t>6R23150</t>
  </si>
  <si>
    <t>HACHICHA THAMEUR</t>
  </si>
  <si>
    <t>3R18053</t>
  </si>
  <si>
    <t>TURKI AHMED</t>
  </si>
  <si>
    <t>1R06151</t>
  </si>
  <si>
    <t>MOHAMMED BEN NOURI MSAKNI</t>
  </si>
  <si>
    <t>3R18353</t>
  </si>
  <si>
    <t>COMPTOIR ABDENNADHER</t>
  </si>
  <si>
    <t>3R18047</t>
  </si>
  <si>
    <t>BEJI CHEDLY</t>
  </si>
  <si>
    <t>1R01217</t>
  </si>
  <si>
    <t>HAIKEL BEN MOULDI ESSAHLI</t>
  </si>
  <si>
    <t>1R05196</t>
  </si>
  <si>
    <t>SOCIETE GENERAL DE PIECES</t>
  </si>
  <si>
    <t>3R18321</t>
  </si>
  <si>
    <t>STE SPAMM</t>
  </si>
  <si>
    <t>3R18349</t>
  </si>
  <si>
    <t>SOUAD BENT HEDI KALAI</t>
  </si>
  <si>
    <t>8R11072</t>
  </si>
  <si>
    <t>STE SAAIDI PIECES  RECHANGE</t>
  </si>
  <si>
    <t>1R05175</t>
  </si>
  <si>
    <t>JALELEDDINE B SALEM ZERELLI</t>
  </si>
  <si>
    <t>1R05034</t>
  </si>
  <si>
    <t>STE PIECES AUTOS JAPONAISES</t>
  </si>
  <si>
    <t>3R18336</t>
  </si>
  <si>
    <t>MOURAD BEN GACEM NALOUTI</t>
  </si>
  <si>
    <t>6R23118</t>
  </si>
  <si>
    <t>ABICHOU ABDELFATTAH</t>
  </si>
  <si>
    <t>6R23098</t>
  </si>
  <si>
    <t>IMED BEN ZEKRI</t>
  </si>
  <si>
    <t>1R01456</t>
  </si>
  <si>
    <t>SO.TU.PA</t>
  </si>
  <si>
    <t>1R01504</t>
  </si>
  <si>
    <t>STE GLE DE TOUT EQUIPEMENT</t>
  </si>
  <si>
    <t>7R16068</t>
  </si>
  <si>
    <t>BOUCHADDAKH KHALED</t>
  </si>
  <si>
    <t>6R23153</t>
  </si>
  <si>
    <t>HAFSIA TANNOUCH- MOBIL</t>
  </si>
  <si>
    <t>7R20002</t>
  </si>
  <si>
    <t>FAOUZI BEN ALI AKROUT</t>
  </si>
  <si>
    <t>6R21136</t>
  </si>
  <si>
    <t>OUN ALLAH SALAHEDDINE</t>
  </si>
  <si>
    <t>1R01146</t>
  </si>
  <si>
    <t>HASSEN BEN BELGACEM  DABBABI</t>
  </si>
  <si>
    <t>7R16012</t>
  </si>
  <si>
    <t>STE GHAMMOUR ENAKHIL</t>
  </si>
  <si>
    <t>8R11061</t>
  </si>
  <si>
    <t>MED DHIA BEN BRAHIM CHEFAAI</t>
  </si>
  <si>
    <t>8R11078</t>
  </si>
  <si>
    <t>BELGACEM BEN SMIDA</t>
  </si>
  <si>
    <t>7R22003</t>
  </si>
  <si>
    <t>EQUIP. AUTOS MOKNINE</t>
  </si>
  <si>
    <t>4R13048</t>
  </si>
  <si>
    <t>LIMEME FATHI BEN KHLIFA</t>
  </si>
  <si>
    <t>4R12214</t>
  </si>
  <si>
    <t>BRAHAM MAKRAM</t>
  </si>
  <si>
    <t>4R12255</t>
  </si>
  <si>
    <t>STE.MAGHR. DE PIECES DE RECH</t>
  </si>
  <si>
    <t>4R12104</t>
  </si>
  <si>
    <t>COMP.GENERAL.PIECES.RECHANGE</t>
  </si>
  <si>
    <t>3R18388</t>
  </si>
  <si>
    <t>STE COGEP AUTO</t>
  </si>
  <si>
    <t>3R18039</t>
  </si>
  <si>
    <t>STE HSOUNA FRIKHA ET FILS</t>
  </si>
  <si>
    <t>3R18274</t>
  </si>
  <si>
    <t>SOZEM</t>
  </si>
  <si>
    <t>3R18354</t>
  </si>
  <si>
    <t>HASSINE BEN MESSAOUD-AGIL</t>
  </si>
  <si>
    <t>1R07015</t>
  </si>
  <si>
    <t>HAITHEM BEN MAJID CHIHI</t>
  </si>
  <si>
    <t>1R03123</t>
  </si>
  <si>
    <t>NEJI EL JAZI</t>
  </si>
  <si>
    <t>1R05159</t>
  </si>
  <si>
    <t>STE HAMI AUTO</t>
  </si>
  <si>
    <t>1R05188</t>
  </si>
  <si>
    <t>MOUNA BEN AMMAR</t>
  </si>
  <si>
    <t>1R03116</t>
  </si>
  <si>
    <t>AMEL ZGUIDENE EP SADFI</t>
  </si>
  <si>
    <t>1R02150</t>
  </si>
  <si>
    <t>ABDELKADER MOEZ BEN LAMINE</t>
  </si>
  <si>
    <t>1R02232</t>
  </si>
  <si>
    <t>SOCIETE RECTIF</t>
  </si>
  <si>
    <t>1R05200</t>
  </si>
  <si>
    <t>MEJRI AMMAR</t>
  </si>
  <si>
    <t>1R04133</t>
  </si>
  <si>
    <t>STE DES PIECES DE RECHANGE</t>
  </si>
  <si>
    <t>3R18384</t>
  </si>
  <si>
    <t>NAILA BEN AHMED JEMAI</t>
  </si>
  <si>
    <t>1R06126</t>
  </si>
  <si>
    <t>S M E A</t>
  </si>
  <si>
    <t>3R18160</t>
  </si>
  <si>
    <t>TOTAL 10/2016</t>
  </si>
  <si>
    <t>TOTAL GENERAL</t>
  </si>
  <si>
    <t>STE ZORGATI VEHICULES</t>
  </si>
  <si>
    <t>1R12003</t>
  </si>
  <si>
    <t>INT.PIECES &amp; MATERIELS   IPM</t>
  </si>
  <si>
    <t>3R18132</t>
  </si>
  <si>
    <t>STE MAGHREB TRUCKS COMPANY</t>
  </si>
  <si>
    <t>3R18371</t>
  </si>
  <si>
    <t>BEN ALI HAMDI</t>
  </si>
  <si>
    <t>1R03141</t>
  </si>
  <si>
    <t>STE TOUS POUR LE CAMION STPC</t>
  </si>
  <si>
    <t>4R12238</t>
  </si>
  <si>
    <t>STE KRIAA GENERALE PIECES</t>
  </si>
  <si>
    <t>3R18368</t>
  </si>
  <si>
    <t>LAJNEF SAMI BEN MOHAMED</t>
  </si>
  <si>
    <t>3R18263</t>
  </si>
  <si>
    <t>RECUP 44</t>
  </si>
  <si>
    <t>C C A</t>
  </si>
  <si>
    <t>1R04135</t>
  </si>
  <si>
    <t>YAHMADI AUTO PIECES</t>
  </si>
  <si>
    <t>1R03140</t>
  </si>
  <si>
    <t>STE AYOUB DE PIECES AUTOS</t>
  </si>
  <si>
    <t>1R05199</t>
  </si>
  <si>
    <t>SOFIENE B RHOUMA "CAP AUTO"</t>
  </si>
  <si>
    <t>7R19070</t>
  </si>
  <si>
    <t>MEJDI NAJET BENT IBRAHIM</t>
  </si>
  <si>
    <t>6R21153</t>
  </si>
  <si>
    <t>STE 3B AUTO SERVICES</t>
  </si>
  <si>
    <t>INDUST. MECANIQ. MAGHREBINES</t>
  </si>
  <si>
    <t>1S01132</t>
  </si>
  <si>
    <t>FN160042</t>
  </si>
  <si>
    <t>EX160011</t>
  </si>
  <si>
    <t>EX160012</t>
  </si>
  <si>
    <t>FN160038</t>
  </si>
  <si>
    <t>FN160039</t>
  </si>
  <si>
    <t>FN160040</t>
  </si>
  <si>
    <t>FN160041</t>
  </si>
  <si>
    <t>METACONCEPT</t>
  </si>
  <si>
    <t>SOVEMA</t>
  </si>
  <si>
    <t>ACCUMA 33</t>
  </si>
  <si>
    <t>ACCUMA 34</t>
  </si>
  <si>
    <t>ACCUMA 35</t>
  </si>
  <si>
    <t>ACCUMA 36</t>
  </si>
  <si>
    <t>ACCUMA 37</t>
  </si>
  <si>
    <t>BIASIN</t>
  </si>
  <si>
    <t>CNSS</t>
  </si>
  <si>
    <t>4R12227</t>
  </si>
  <si>
    <t>HAKIM BEN SADOK KHEMIS</t>
  </si>
  <si>
    <t>1R04110</t>
  </si>
  <si>
    <t>SOCIETE ENNAJI</t>
  </si>
  <si>
    <t>1R04121</t>
  </si>
  <si>
    <t>MOHAMED BEN MOHAMED SAMIR</t>
  </si>
  <si>
    <t>7R19030</t>
  </si>
  <si>
    <t>TAIEB JANNETTE</t>
  </si>
  <si>
    <t>4R13041</t>
  </si>
  <si>
    <t>SOCIETE ZARRAD ET CIE</t>
  </si>
  <si>
    <t>1R02256</t>
  </si>
  <si>
    <t>SALIMA NSIB</t>
  </si>
  <si>
    <t>4R13020</t>
  </si>
  <si>
    <t>SEDKI LAHMAR BEN ALI</t>
  </si>
  <si>
    <t>TOTAL 11/2016</t>
  </si>
  <si>
    <t>BEJI FAYCEL</t>
  </si>
  <si>
    <t>1R03074</t>
  </si>
  <si>
    <t>ABDESSALAM HABIB</t>
  </si>
  <si>
    <t>4R13131</t>
  </si>
  <si>
    <t>STCM 14</t>
  </si>
  <si>
    <t>STCM 15</t>
  </si>
  <si>
    <t>VENTE DEVISE</t>
  </si>
  <si>
    <t>Biasin</t>
  </si>
  <si>
    <t>FN160046</t>
  </si>
  <si>
    <t>FN160050</t>
  </si>
  <si>
    <t>FN160051</t>
  </si>
  <si>
    <t>1R01509</t>
  </si>
  <si>
    <t>STE JAMEL AUTO</t>
  </si>
  <si>
    <t>1S01009</t>
  </si>
  <si>
    <t>B  S  B TOYOTA</t>
  </si>
  <si>
    <t>4R12220</t>
  </si>
  <si>
    <t>LOTFI BEN MOHAMED KRIAA</t>
  </si>
  <si>
    <t>3R18060</t>
  </si>
  <si>
    <t>G P R</t>
  </si>
  <si>
    <t>1R02192</t>
  </si>
  <si>
    <t>COMPTOIR PIECES AUTO ET</t>
  </si>
  <si>
    <t>1R02196</t>
  </si>
  <si>
    <t>SOCIETE SOPI</t>
  </si>
  <si>
    <t>4R14030</t>
  </si>
  <si>
    <t>SAADI ABDALLAH</t>
  </si>
  <si>
    <t>1R05055</t>
  </si>
  <si>
    <t>RHIM CHEDLY</t>
  </si>
  <si>
    <t>6R21028</t>
  </si>
  <si>
    <t>ETABLISSEMENT SALAH KOTNI</t>
  </si>
  <si>
    <t>3R18046</t>
  </si>
  <si>
    <t>ELECTRO-AUTO</t>
  </si>
  <si>
    <t>6R21118</t>
  </si>
  <si>
    <t>ETS SALAH KOTNI 2</t>
  </si>
  <si>
    <t>1R02222</t>
  </si>
  <si>
    <t>STE EZZAHRA PIECE AUTO"SEPA"</t>
  </si>
  <si>
    <t>1R01481</t>
  </si>
  <si>
    <t>ETABLISSEMENT DABOUSSI</t>
  </si>
  <si>
    <t>1R04055</t>
  </si>
  <si>
    <t>STE ELECTRO-MECANIQUE</t>
  </si>
  <si>
    <t>3R18076</t>
  </si>
  <si>
    <t>MAHER BEN MOHAMED HACHICHA</t>
  </si>
  <si>
    <t>3R18133</t>
  </si>
  <si>
    <t>KHENFIR MOHAMED LAMJED</t>
  </si>
  <si>
    <t>4R13112</t>
  </si>
  <si>
    <t>SOCIETE EZZAHRA</t>
  </si>
  <si>
    <t>6R24005</t>
  </si>
  <si>
    <t>KHALED SALLAY</t>
  </si>
  <si>
    <t>4R12181</t>
  </si>
  <si>
    <t>NEJIB GADHOUM</t>
  </si>
  <si>
    <t>4R13098</t>
  </si>
  <si>
    <t>ELECTRIC AUTO JEMMAL</t>
  </si>
  <si>
    <t>1R02049</t>
  </si>
  <si>
    <t>BECHIR BOUCEDRA</t>
  </si>
  <si>
    <t>6R23138</t>
  </si>
  <si>
    <t>STE ZARZIS PIECE DE RECHANGE</t>
  </si>
  <si>
    <t>1R01520</t>
  </si>
  <si>
    <t>STE DISTRIBUTION PIECES AUTO</t>
  </si>
  <si>
    <t>1R01050</t>
  </si>
  <si>
    <t>GUIZANI FETHI</t>
  </si>
  <si>
    <t>4R12196</t>
  </si>
  <si>
    <t>SKANDER MABROUK</t>
  </si>
  <si>
    <t>7R17046</t>
  </si>
  <si>
    <t>THAMEUR CHAGRAOUI</t>
  </si>
  <si>
    <t>6R23144</t>
  </si>
  <si>
    <t>HAMZA BALBALI</t>
  </si>
  <si>
    <t>1R05198</t>
  </si>
  <si>
    <t>STE EL MABROUK</t>
  </si>
  <si>
    <t>1R05148</t>
  </si>
  <si>
    <t>STE COMP. GENERAL EQUIPEMENT</t>
  </si>
  <si>
    <t>3r15029</t>
  </si>
  <si>
    <t>STE HERITIERS MHAMED SOUGUA</t>
  </si>
  <si>
    <t>6R21038</t>
  </si>
  <si>
    <t>MOHAMED BEN MOHAMED KAYEL</t>
  </si>
  <si>
    <t>1R07043</t>
  </si>
  <si>
    <t>STATION DE SERVICE SHELL</t>
  </si>
  <si>
    <t>4R12234</t>
  </si>
  <si>
    <t>FAYCEL BEN MOHAMMED ZARROUK</t>
  </si>
  <si>
    <t>3R15039</t>
  </si>
  <si>
    <t>AMINE BEN FREDJ MAHMOUD</t>
  </si>
  <si>
    <t>6R23142</t>
  </si>
  <si>
    <t>BAATOUR AYMEN</t>
  </si>
  <si>
    <t>1R04137</t>
  </si>
  <si>
    <t>BOUKERI GHASSEN</t>
  </si>
  <si>
    <t>4R15046</t>
  </si>
  <si>
    <t>STE AUTO PRO</t>
  </si>
  <si>
    <t>TOTAL 12/2016</t>
  </si>
  <si>
    <t>FN160045</t>
  </si>
  <si>
    <t>FN160054</t>
  </si>
  <si>
    <t>FN160053</t>
  </si>
  <si>
    <t>FN160055</t>
  </si>
  <si>
    <t>FN160052</t>
  </si>
  <si>
    <t>FN160058</t>
  </si>
  <si>
    <t>FN160059</t>
  </si>
  <si>
    <t>ACCUMA 38</t>
  </si>
  <si>
    <t>SOLDE au 30/09/2016</t>
  </si>
  <si>
    <t>Solde au 30/09/2016</t>
  </si>
  <si>
    <t>1R02097</t>
  </si>
  <si>
    <t>ESSAIED SALAH</t>
  </si>
  <si>
    <t>8R10053</t>
  </si>
  <si>
    <t>OUERGHI MOUNIR B ABDELMAJID</t>
  </si>
  <si>
    <t>4R12246</t>
  </si>
  <si>
    <t>EL BALDI ANIS</t>
  </si>
  <si>
    <t>1P01000</t>
  </si>
  <si>
    <t>PERSONNEL  NOUR</t>
  </si>
  <si>
    <t>7R22039</t>
  </si>
  <si>
    <t>STE AL BARAKA EQUIP.GENERALE</t>
  </si>
  <si>
    <t>1R02241</t>
  </si>
  <si>
    <t>STE YOSR DE PIECES AUTOS</t>
  </si>
  <si>
    <t>1R06037</t>
  </si>
  <si>
    <t>LOTFI BEN ALLALA  Z'HANI</t>
  </si>
  <si>
    <t>3R18207</t>
  </si>
  <si>
    <t>SMAOUI MOHSEN</t>
  </si>
  <si>
    <t>1R02254</t>
  </si>
  <si>
    <t>AGILI PIECES DETACHEES</t>
  </si>
  <si>
    <t>1R02190</t>
  </si>
  <si>
    <t>S O G E F</t>
  </si>
  <si>
    <t>1R01292</t>
  </si>
  <si>
    <t>AJIMI YASSINE  CYBER</t>
  </si>
  <si>
    <t>6R21155</t>
  </si>
  <si>
    <t>SOCIETE CHAIBI DE CARBURANT</t>
  </si>
  <si>
    <t>1R05204</t>
  </si>
  <si>
    <t>BACHA AHMED ZEKI</t>
  </si>
  <si>
    <t>4R14056</t>
  </si>
  <si>
    <t>MEHREZ BEN MOHAMED GUIZANI</t>
  </si>
  <si>
    <t>8R08023</t>
  </si>
  <si>
    <t>HOUCINE LOUSSAIEF</t>
  </si>
  <si>
    <t>1S03055</t>
  </si>
  <si>
    <t>ENTREPRISE BOUDOKHAN MOKHTAR</t>
  </si>
  <si>
    <t>1R01525</t>
  </si>
  <si>
    <t>SALAH BEN ZEKRI</t>
  </si>
  <si>
    <t>1R02191</t>
  </si>
  <si>
    <t>ETABLISS. MOURAD BEN NASR</t>
  </si>
  <si>
    <t>1R02169</t>
  </si>
  <si>
    <t>SOCIETE DELTA AUTO</t>
  </si>
  <si>
    <t>3R18378</t>
  </si>
  <si>
    <t>STE MEKINA</t>
  </si>
  <si>
    <t>1R06137</t>
  </si>
  <si>
    <t>STE LE COMBATTANT</t>
  </si>
  <si>
    <t>1R02245</t>
  </si>
  <si>
    <t>STE SUD MOTORS SRVIVES AUTO</t>
  </si>
  <si>
    <t>1R03152</t>
  </si>
  <si>
    <t>STE GLES PIECES AUTOMOBILES</t>
  </si>
  <si>
    <t>1R02219</t>
  </si>
  <si>
    <t>STE COMPTOIR DES PIECES</t>
  </si>
  <si>
    <t>8R10038</t>
  </si>
  <si>
    <t>STE MECHERGUI D'EQUIP. AUTOS</t>
  </si>
  <si>
    <t>1r01389</t>
  </si>
  <si>
    <t>STE MANEL AUTO-SOMA-</t>
  </si>
  <si>
    <t>1R01548</t>
  </si>
  <si>
    <t>BEN SALEM MALIKA</t>
  </si>
  <si>
    <t>1R05181</t>
  </si>
  <si>
    <t>MAJED BEN MED HAMMAMI</t>
  </si>
  <si>
    <t>1R04098</t>
  </si>
  <si>
    <t>GARA NABIL BEN BECHIR</t>
  </si>
  <si>
    <t>1R02211</t>
  </si>
  <si>
    <t>CHIBANI BEN SALEM TAYEB</t>
  </si>
  <si>
    <t>1R07002</t>
  </si>
  <si>
    <t>KHELIFA BEN TAIEB</t>
  </si>
  <si>
    <t>1R05187</t>
  </si>
  <si>
    <t>SAMI BEN EZZEDINE B ABDALLAH</t>
  </si>
  <si>
    <t>1R05059</t>
  </si>
  <si>
    <t>ADEL BEN ALI BICHIOU</t>
  </si>
  <si>
    <t>4R14062</t>
  </si>
  <si>
    <t>PIECES AUTOS MED AZZOUZ</t>
  </si>
  <si>
    <t>DIWANI IBRAHIM EL HEDI</t>
  </si>
  <si>
    <t>6R23149</t>
  </si>
  <si>
    <t>STE DE MAINT&amp; REP AUTOMOBILE</t>
  </si>
  <si>
    <t>1R05191</t>
  </si>
  <si>
    <t>STE ELECTRIC AUTO NABEUL</t>
  </si>
  <si>
    <t>1R06125</t>
  </si>
  <si>
    <t>NAJET BENT SALAH ZAMELI</t>
  </si>
  <si>
    <t>4R12212</t>
  </si>
  <si>
    <t>COMPTOIR DOUICK DE PIECES</t>
  </si>
  <si>
    <t>4R15035</t>
  </si>
  <si>
    <t>STE YASSINE PETROLIUM</t>
  </si>
  <si>
    <t>1R01479</t>
  </si>
  <si>
    <t>STE TURKI TOUT COMMERCE STTC</t>
  </si>
  <si>
    <t>3R18069</t>
  </si>
  <si>
    <t>SELLAMI MED TAOUFIK- TOTAL</t>
  </si>
  <si>
    <t>1R01493</t>
  </si>
  <si>
    <t>HEDIA BENT YOUSSEF TOUJANI</t>
  </si>
  <si>
    <t>4R12193</t>
  </si>
  <si>
    <t>L AUTO PIECE  HABIB HANDOUS</t>
  </si>
  <si>
    <t>1R02053</t>
  </si>
  <si>
    <t>CHENIB MOHAMED- ESSAYARA</t>
  </si>
  <si>
    <t>4R13134</t>
  </si>
  <si>
    <t>STE MEMMI-AUTO ET COMPAGNIES</t>
  </si>
  <si>
    <t>4R12228</t>
  </si>
  <si>
    <t>SOCIETE DARDOUR ET FILS</t>
  </si>
  <si>
    <t>1R02174</t>
  </si>
  <si>
    <t>SOCIETE DRIDI AUTO (SDA)</t>
  </si>
  <si>
    <t>1R05208</t>
  </si>
  <si>
    <t>STE ASIE AUTOMOBILE</t>
  </si>
  <si>
    <t>8R08036</t>
  </si>
  <si>
    <t>TITOUHI JALEL B SALEM</t>
  </si>
  <si>
    <t>3R18165</t>
  </si>
  <si>
    <t>DERBEL MAHER</t>
  </si>
  <si>
    <t>1R02250</t>
  </si>
  <si>
    <t>STE GAMA AUTO</t>
  </si>
  <si>
    <t>1R05186</t>
  </si>
  <si>
    <t>STE AFRICA DES PIECES AUTOS</t>
  </si>
  <si>
    <t>3R18289</t>
  </si>
  <si>
    <t>ALI MAHJOUBI</t>
  </si>
  <si>
    <t>6R23151</t>
  </si>
  <si>
    <t>STE M W AUTO'S</t>
  </si>
  <si>
    <t>7R19061</t>
  </si>
  <si>
    <t>STE GENERALE AUTO DU SUD</t>
  </si>
  <si>
    <t>3R18316</t>
  </si>
  <si>
    <t>STE SERVICES AUTOS SUD</t>
  </si>
  <si>
    <t>4R12245</t>
  </si>
  <si>
    <t>HAMDI BAYA ECHATTI</t>
  </si>
  <si>
    <t>4R12253</t>
  </si>
  <si>
    <t>STE MAALOUL&amp; FILS</t>
  </si>
  <si>
    <t>1R01537</t>
  </si>
  <si>
    <t>STE MEDAS</t>
  </si>
  <si>
    <t>4S12021</t>
  </si>
  <si>
    <t>SOTUDIS</t>
  </si>
  <si>
    <t>4S12065</t>
  </si>
  <si>
    <t>ETS. ZOUARI ET CIE</t>
  </si>
  <si>
    <t>1G26002</t>
  </si>
  <si>
    <t>CHIMICOULEURS</t>
  </si>
  <si>
    <t>3R18329</t>
  </si>
  <si>
    <t>MOHAMED BOUAZIZ</t>
  </si>
  <si>
    <t>1S01255</t>
  </si>
  <si>
    <t>STE FIX-N-GO</t>
  </si>
  <si>
    <t>1R02234</t>
  </si>
  <si>
    <t>STE JAPAN MOTORS COMPANY</t>
  </si>
  <si>
    <t>1R02249</t>
  </si>
  <si>
    <t>STE OUBAY DE PIECES</t>
  </si>
  <si>
    <t>3R18271</t>
  </si>
  <si>
    <t>CENTRE DE DISTRIBUT. PIECES</t>
  </si>
  <si>
    <t>3R18385</t>
  </si>
  <si>
    <t>STE PIECES AUTOS JAPONAISE</t>
  </si>
  <si>
    <t>3R18394</t>
  </si>
  <si>
    <t>STE S.P.A.M</t>
  </si>
  <si>
    <t>1R06127</t>
  </si>
  <si>
    <t>LE PRESTATAIRE  [ 1 ]</t>
  </si>
  <si>
    <t>3R18345</t>
  </si>
  <si>
    <t>GENERALE PIECES AUTO "GPA"</t>
  </si>
  <si>
    <t>4R12186</t>
  </si>
  <si>
    <t>TRAILER ET LORRY PARTS [TLP]</t>
  </si>
  <si>
    <t>1R01539</t>
  </si>
  <si>
    <t>BALTI TAREK</t>
  </si>
  <si>
    <t>1S18011</t>
  </si>
  <si>
    <t>SOCIETE CHAABANE ET CIE</t>
  </si>
  <si>
    <t>3R18356</t>
  </si>
  <si>
    <t>AHMED BEN TAHER HASSAIRI</t>
  </si>
  <si>
    <t>3R18068</t>
  </si>
  <si>
    <t>MOHAMED GHARIANI</t>
  </si>
  <si>
    <t>4R14029</t>
  </si>
  <si>
    <t>JAADI MONCEF</t>
  </si>
  <si>
    <t>1R03125</t>
  </si>
  <si>
    <t>MOHAMED B MED NEJIB REGUIGUI</t>
  </si>
  <si>
    <t>1R04037</t>
  </si>
  <si>
    <t>SOCIETE ZAGHLA FRERES</t>
  </si>
  <si>
    <t>3R18092</t>
  </si>
  <si>
    <t>C C P D</t>
  </si>
  <si>
    <t>4R12125</t>
  </si>
  <si>
    <t>KHEMAIES DOUDECH</t>
  </si>
  <si>
    <t>1T05004</t>
  </si>
  <si>
    <t>SOCIETE MAGHREBINE DES</t>
  </si>
  <si>
    <t>1S02041</t>
  </si>
  <si>
    <t>SOCIETE DE ROUTE ET BATIMENT</t>
  </si>
  <si>
    <t>TOTAL 01/2017</t>
  </si>
  <si>
    <t>TOTAL 02/2016</t>
  </si>
  <si>
    <t>TOTAL 90 JOURS</t>
  </si>
  <si>
    <t>TOTAL &gt; 90 JOURS</t>
  </si>
</sst>
</file>

<file path=xl/styles.xml><?xml version="1.0" encoding="utf-8"?>
<styleSheet xmlns="http://schemas.openxmlformats.org/spreadsheetml/2006/main">
  <numFmts count="9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i/>
      <sz val="11"/>
      <color theme="0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</cellStyleXfs>
  <cellXfs count="608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4" fontId="3" fillId="0" borderId="12" xfId="0" applyNumberFormat="1" applyFont="1" applyBorder="1"/>
    <xf numFmtId="0" fontId="3" fillId="0" borderId="12" xfId="0" applyFont="1" applyBorder="1"/>
    <xf numFmtId="4" fontId="3" fillId="0" borderId="12" xfId="0" applyNumberFormat="1" applyFont="1" applyBorder="1"/>
    <xf numFmtId="164" fontId="3" fillId="0" borderId="12" xfId="0" applyNumberFormat="1" applyFont="1" applyBorder="1"/>
    <xf numFmtId="14" fontId="3" fillId="0" borderId="13" xfId="0" applyNumberFormat="1" applyFont="1" applyBorder="1"/>
    <xf numFmtId="164" fontId="3" fillId="0" borderId="11" xfId="0" applyNumberFormat="1" applyFont="1" applyBorder="1"/>
    <xf numFmtId="4" fontId="3" fillId="0" borderId="11" xfId="0" applyNumberFormat="1" applyFont="1" applyBorder="1"/>
    <xf numFmtId="0" fontId="3" fillId="0" borderId="13" xfId="0" applyFont="1" applyBorder="1"/>
    <xf numFmtId="4" fontId="3" fillId="0" borderId="10" xfId="0" applyNumberFormat="1" applyFont="1" applyBorder="1"/>
    <xf numFmtId="0" fontId="5" fillId="0" borderId="10" xfId="0" applyFont="1" applyBorder="1"/>
    <xf numFmtId="0" fontId="5" fillId="0" borderId="11" xfId="0" applyFont="1" applyBorder="1"/>
    <xf numFmtId="14" fontId="5" fillId="0" borderId="12" xfId="0" applyNumberFormat="1" applyFont="1" applyBorder="1"/>
    <xf numFmtId="0" fontId="5" fillId="0" borderId="12" xfId="0" applyFont="1" applyBorder="1"/>
    <xf numFmtId="4" fontId="5" fillId="0" borderId="12" xfId="0" applyNumberFormat="1" applyFont="1" applyBorder="1"/>
    <xf numFmtId="164" fontId="5" fillId="0" borderId="12" xfId="0" applyNumberFormat="1" applyFont="1" applyBorder="1"/>
    <xf numFmtId="14" fontId="5" fillId="0" borderId="13" xfId="0" applyNumberFormat="1" applyFont="1" applyBorder="1"/>
    <xf numFmtId="164" fontId="5" fillId="0" borderId="11" xfId="0" applyNumberFormat="1" applyFont="1" applyBorder="1"/>
    <xf numFmtId="4" fontId="5" fillId="0" borderId="11" xfId="0" applyNumberFormat="1" applyFont="1" applyBorder="1"/>
    <xf numFmtId="0" fontId="5" fillId="0" borderId="13" xfId="0" applyFont="1" applyBorder="1"/>
    <xf numFmtId="4" fontId="5" fillId="0" borderId="10" xfId="0" applyNumberFormat="1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3" fontId="10" fillId="5" borderId="33" xfId="0" applyNumberFormat="1" applyFont="1" applyFill="1" applyBorder="1" applyAlignment="1">
      <alignment horizontal="center"/>
    </xf>
    <xf numFmtId="3" fontId="10" fillId="5" borderId="32" xfId="0" applyNumberFormat="1" applyFont="1" applyFill="1" applyBorder="1" applyAlignment="1">
      <alignment horizontal="center"/>
    </xf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13" fillId="3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14" fontId="7" fillId="0" borderId="0" xfId="0" applyNumberFormat="1" applyFont="1"/>
    <xf numFmtId="0" fontId="4" fillId="2" borderId="7" xfId="0" applyFont="1" applyFill="1" applyBorder="1" applyAlignment="1">
      <alignment horizontal="center"/>
    </xf>
    <xf numFmtId="4" fontId="4" fillId="0" borderId="9" xfId="0" applyNumberFormat="1" applyFont="1" applyFill="1" applyBorder="1"/>
    <xf numFmtId="4" fontId="4" fillId="0" borderId="2" xfId="0" applyNumberFormat="1" applyFont="1" applyFill="1" applyBorder="1"/>
    <xf numFmtId="14" fontId="4" fillId="0" borderId="3" xfId="0" applyNumberFormat="1" applyFont="1" applyFill="1" applyBorder="1" applyAlignment="1">
      <alignment horizontal="right"/>
    </xf>
    <xf numFmtId="0" fontId="7" fillId="0" borderId="0" xfId="0" applyFont="1" applyFill="1"/>
    <xf numFmtId="4" fontId="4" fillId="0" borderId="33" xfId="0" applyNumberFormat="1" applyFont="1" applyFill="1" applyBorder="1"/>
    <xf numFmtId="0" fontId="7" fillId="0" borderId="11" xfId="0" applyFont="1" applyFill="1" applyBorder="1"/>
    <xf numFmtId="0" fontId="7" fillId="0" borderId="12" xfId="0" applyFont="1" applyFill="1" applyBorder="1"/>
    <xf numFmtId="4" fontId="7" fillId="0" borderId="12" xfId="0" applyNumberFormat="1" applyFont="1" applyFill="1" applyBorder="1"/>
    <xf numFmtId="14" fontId="7" fillId="0" borderId="12" xfId="0" applyNumberFormat="1" applyFont="1" applyFill="1" applyBorder="1"/>
    <xf numFmtId="14" fontId="7" fillId="0" borderId="13" xfId="0" applyNumberFormat="1" applyFont="1" applyFill="1" applyBorder="1" applyAlignment="1">
      <alignment horizontal="right"/>
    </xf>
    <xf numFmtId="4" fontId="4" fillId="0" borderId="34" xfId="0" applyNumberFormat="1" applyFont="1" applyFill="1" applyBorder="1"/>
    <xf numFmtId="14" fontId="4" fillId="0" borderId="35" xfId="0" applyNumberFormat="1" applyFont="1" applyFill="1" applyBorder="1" applyAlignment="1">
      <alignment horizontal="right"/>
    </xf>
    <xf numFmtId="164" fontId="0" fillId="0" borderId="0" xfId="0" applyNumberFormat="1"/>
    <xf numFmtId="14" fontId="3" fillId="0" borderId="13" xfId="1" applyNumberFormat="1" applyFont="1" applyBorder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17" fillId="0" borderId="12" xfId="0" applyFont="1" applyFill="1" applyBorder="1"/>
    <xf numFmtId="4" fontId="17" fillId="0" borderId="12" xfId="0" applyNumberFormat="1" applyFont="1" applyFill="1" applyBorder="1"/>
    <xf numFmtId="14" fontId="17" fillId="0" borderId="12" xfId="0" applyNumberFormat="1" applyFont="1" applyFill="1" applyBorder="1"/>
    <xf numFmtId="14" fontId="17" fillId="0" borderId="13" xfId="0" applyNumberFormat="1" applyFont="1" applyFill="1" applyBorder="1" applyAlignment="1">
      <alignment horizontal="right"/>
    </xf>
    <xf numFmtId="0" fontId="17" fillId="0" borderId="0" xfId="0" applyFont="1" applyFill="1"/>
    <xf numFmtId="0" fontId="17" fillId="0" borderId="16" xfId="0" applyFont="1" applyFill="1" applyBorder="1"/>
    <xf numFmtId="4" fontId="17" fillId="0" borderId="16" xfId="0" applyNumberFormat="1" applyFont="1" applyFill="1" applyBorder="1"/>
    <xf numFmtId="14" fontId="17" fillId="0" borderId="17" xfId="0" applyNumberFormat="1" applyFont="1" applyFill="1" applyBorder="1" applyAlignment="1">
      <alignment horizontal="right"/>
    </xf>
    <xf numFmtId="0" fontId="17" fillId="0" borderId="15" xfId="0" applyFont="1" applyFill="1" applyBorder="1"/>
    <xf numFmtId="4" fontId="4" fillId="0" borderId="38" xfId="0" applyNumberFormat="1" applyFont="1" applyFill="1" applyBorder="1"/>
    <xf numFmtId="0" fontId="17" fillId="0" borderId="11" xfId="0" applyFont="1" applyFill="1" applyBorder="1"/>
    <xf numFmtId="14" fontId="17" fillId="0" borderId="12" xfId="0" applyNumberFormat="1" applyFont="1" applyFill="1" applyBorder="1" applyAlignment="1">
      <alignment horizontal="right"/>
    </xf>
    <xf numFmtId="14" fontId="17" fillId="0" borderId="16" xfId="0" applyNumberFormat="1" applyFont="1" applyFill="1" applyBorder="1" applyAlignment="1">
      <alignment horizontal="right"/>
    </xf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164" fontId="2" fillId="0" borderId="24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2" fillId="0" borderId="24" xfId="0" applyFont="1" applyBorder="1"/>
    <xf numFmtId="0" fontId="2" fillId="0" borderId="25" xfId="0" applyFont="1" applyBorder="1"/>
    <xf numFmtId="14" fontId="2" fillId="0" borderId="26" xfId="0" applyNumberFormat="1" applyFont="1" applyBorder="1"/>
    <xf numFmtId="0" fontId="2" fillId="0" borderId="26" xfId="0" applyFont="1" applyBorder="1"/>
    <xf numFmtId="4" fontId="2" fillId="0" borderId="26" xfId="0" applyNumberFormat="1" applyFont="1" applyBorder="1"/>
    <xf numFmtId="164" fontId="2" fillId="0" borderId="26" xfId="0" applyNumberFormat="1" applyFont="1" applyBorder="1"/>
    <xf numFmtId="14" fontId="2" fillId="0" borderId="27" xfId="0" applyNumberFormat="1" applyFont="1" applyBorder="1"/>
    <xf numFmtId="164" fontId="2" fillId="0" borderId="25" xfId="0" applyNumberFormat="1" applyFont="1" applyBorder="1"/>
    <xf numFmtId="4" fontId="2" fillId="0" borderId="25" xfId="0" applyNumberFormat="1" applyFont="1" applyBorder="1"/>
    <xf numFmtId="0" fontId="2" fillId="0" borderId="27" xfId="0" applyFont="1" applyBorder="1"/>
    <xf numFmtId="4" fontId="2" fillId="0" borderId="24" xfId="0" applyNumberFormat="1" applyFont="1" applyBorder="1"/>
    <xf numFmtId="0" fontId="6" fillId="0" borderId="24" xfId="0" applyFont="1" applyFill="1" applyBorder="1"/>
    <xf numFmtId="0" fontId="6" fillId="0" borderId="25" xfId="0" applyFont="1" applyFill="1" applyBorder="1"/>
    <xf numFmtId="14" fontId="6" fillId="0" borderId="26" xfId="0" applyNumberFormat="1" applyFont="1" applyFill="1" applyBorder="1"/>
    <xf numFmtId="4" fontId="6" fillId="0" borderId="26" xfId="0" applyNumberFormat="1" applyFont="1" applyFill="1" applyBorder="1"/>
    <xf numFmtId="164" fontId="6" fillId="0" borderId="26" xfId="0" applyNumberFormat="1" applyFont="1" applyFill="1" applyBorder="1"/>
    <xf numFmtId="14" fontId="6" fillId="0" borderId="27" xfId="1" applyNumberFormat="1" applyFont="1" applyFill="1" applyBorder="1"/>
    <xf numFmtId="164" fontId="6" fillId="0" borderId="25" xfId="0" applyNumberFormat="1" applyFont="1" applyFill="1" applyBorder="1"/>
    <xf numFmtId="0" fontId="6" fillId="0" borderId="26" xfId="0" applyFont="1" applyFill="1" applyBorder="1"/>
    <xf numFmtId="0" fontId="6" fillId="0" borderId="27" xfId="0" applyFont="1" applyFill="1" applyBorder="1"/>
    <xf numFmtId="4" fontId="6" fillId="0" borderId="25" xfId="0" applyNumberFormat="1" applyFont="1" applyFill="1" applyBorder="1"/>
    <xf numFmtId="164" fontId="6" fillId="0" borderId="24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3" fontId="6" fillId="0" borderId="13" xfId="0" applyNumberFormat="1" applyFont="1" applyBorder="1" applyAlignment="1">
      <alignment horizontal="right" indent="1"/>
    </xf>
    <xf numFmtId="3" fontId="16" fillId="6" borderId="13" xfId="0" applyNumberFormat="1" applyFont="1" applyFill="1" applyBorder="1" applyAlignment="1">
      <alignment horizontal="center"/>
    </xf>
    <xf numFmtId="3" fontId="16" fillId="6" borderId="11" xfId="0" applyNumberFormat="1" applyFont="1" applyFill="1" applyBorder="1" applyAlignment="1">
      <alignment horizontal="center"/>
    </xf>
    <xf numFmtId="3" fontId="19" fillId="7" borderId="13" xfId="0" applyNumberFormat="1" applyFont="1" applyFill="1" applyBorder="1"/>
    <xf numFmtId="3" fontId="14" fillId="7" borderId="11" xfId="0" applyNumberFormat="1" applyFont="1" applyFill="1" applyBorder="1" applyAlignment="1">
      <alignment horizontal="center"/>
    </xf>
    <xf numFmtId="3" fontId="14" fillId="7" borderId="13" xfId="0" applyNumberFormat="1" applyFont="1" applyFill="1" applyBorder="1" applyAlignment="1">
      <alignment horizontal="center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13" xfId="0" applyNumberFormat="1" applyFont="1" applyBorder="1" applyAlignment="1">
      <alignment horizontal="center"/>
    </xf>
    <xf numFmtId="3" fontId="5" fillId="3" borderId="13" xfId="0" applyNumberFormat="1" applyFont="1" applyFill="1" applyBorder="1"/>
    <xf numFmtId="3" fontId="5" fillId="3" borderId="11" xfId="0" applyNumberFormat="1" applyFont="1" applyFill="1" applyBorder="1"/>
    <xf numFmtId="166" fontId="10" fillId="5" borderId="21" xfId="0" applyNumberFormat="1" applyFont="1" applyFill="1" applyBorder="1" applyAlignment="1">
      <alignment horizontal="center"/>
    </xf>
    <xf numFmtId="166" fontId="10" fillId="5" borderId="19" xfId="0" applyNumberFormat="1" applyFont="1" applyFill="1" applyBorder="1" applyAlignment="1">
      <alignment horizontal="center"/>
    </xf>
    <xf numFmtId="3" fontId="10" fillId="5" borderId="31" xfId="0" applyNumberFormat="1" applyFont="1" applyFill="1" applyBorder="1" applyAlignment="1">
      <alignment horizontal="center"/>
    </xf>
    <xf numFmtId="3" fontId="12" fillId="6" borderId="30" xfId="0" applyNumberFormat="1" applyFont="1" applyFill="1" applyBorder="1"/>
    <xf numFmtId="0" fontId="20" fillId="0" borderId="0" xfId="0" applyFont="1" applyAlignment="1">
      <alignment horizontal="right"/>
    </xf>
    <xf numFmtId="14" fontId="20" fillId="0" borderId="0" xfId="0" applyNumberFormat="1" applyFont="1" applyAlignment="1">
      <alignment horizontal="right"/>
    </xf>
    <xf numFmtId="3" fontId="20" fillId="0" borderId="0" xfId="0" applyNumberFormat="1" applyFont="1" applyAlignment="1">
      <alignment horizontal="right"/>
    </xf>
    <xf numFmtId="3" fontId="21" fillId="8" borderId="7" xfId="0" applyNumberFormat="1" applyFont="1" applyFill="1" applyBorder="1" applyAlignment="1">
      <alignment horizontal="right"/>
    </xf>
    <xf numFmtId="3" fontId="21" fillId="8" borderId="6" xfId="0" applyNumberFormat="1" applyFont="1" applyFill="1" applyBorder="1" applyAlignment="1">
      <alignment horizontal="right"/>
    </xf>
    <xf numFmtId="3" fontId="23" fillId="9" borderId="7" xfId="0" applyNumberFormat="1" applyFont="1" applyFill="1" applyBorder="1" applyAlignment="1">
      <alignment horizontal="right"/>
    </xf>
    <xf numFmtId="3" fontId="24" fillId="9" borderId="6" xfId="0" applyNumberFormat="1" applyFont="1" applyFill="1" applyBorder="1" applyAlignment="1">
      <alignment horizontal="right"/>
    </xf>
    <xf numFmtId="14" fontId="20" fillId="0" borderId="17" xfId="0" applyNumberFormat="1" applyFont="1" applyFill="1" applyBorder="1" applyAlignment="1">
      <alignment horizontal="right"/>
    </xf>
    <xf numFmtId="14" fontId="20" fillId="0" borderId="16" xfId="0" applyNumberFormat="1" applyFont="1" applyFill="1" applyBorder="1" applyAlignment="1">
      <alignment horizontal="right"/>
    </xf>
    <xf numFmtId="3" fontId="23" fillId="0" borderId="16" xfId="0" applyNumberFormat="1" applyFont="1" applyFill="1" applyBorder="1" applyAlignment="1">
      <alignment horizontal="right"/>
    </xf>
    <xf numFmtId="3" fontId="26" fillId="0" borderId="16" xfId="0" applyNumberFormat="1" applyFont="1" applyFill="1" applyBorder="1" applyAlignment="1">
      <alignment horizontal="right"/>
    </xf>
    <xf numFmtId="14" fontId="26" fillId="0" borderId="16" xfId="0" applyNumberFormat="1" applyFont="1" applyFill="1" applyBorder="1" applyAlignment="1">
      <alignment horizontal="left"/>
    </xf>
    <xf numFmtId="0" fontId="26" fillId="0" borderId="15" xfId="0" applyFont="1" applyFill="1" applyBorder="1" applyAlignment="1">
      <alignment horizontal="left"/>
    </xf>
    <xf numFmtId="14" fontId="20" fillId="0" borderId="21" xfId="0" applyNumberFormat="1" applyFont="1" applyFill="1" applyBorder="1" applyAlignment="1">
      <alignment horizontal="right"/>
    </xf>
    <xf numFmtId="14" fontId="20" fillId="0" borderId="20" xfId="0" applyNumberFormat="1" applyFont="1" applyFill="1" applyBorder="1" applyAlignment="1">
      <alignment horizontal="right"/>
    </xf>
    <xf numFmtId="3" fontId="23" fillId="0" borderId="20" xfId="0" applyNumberFormat="1" applyFont="1" applyFill="1" applyBorder="1" applyAlignment="1">
      <alignment horizontal="right"/>
    </xf>
    <xf numFmtId="3" fontId="26" fillId="0" borderId="20" xfId="0" applyNumberFormat="1" applyFont="1" applyFill="1" applyBorder="1" applyAlignment="1">
      <alignment horizontal="right"/>
    </xf>
    <xf numFmtId="14" fontId="26" fillId="0" borderId="20" xfId="0" applyNumberFormat="1" applyFont="1" applyFill="1" applyBorder="1" applyAlignment="1">
      <alignment horizontal="left"/>
    </xf>
    <xf numFmtId="0" fontId="26" fillId="0" borderId="19" xfId="0" applyFont="1" applyFill="1" applyBorder="1" applyAlignment="1">
      <alignment horizontal="left"/>
    </xf>
    <xf numFmtId="0" fontId="20" fillId="0" borderId="0" xfId="0" applyFont="1" applyFill="1" applyAlignment="1">
      <alignment horizontal="right"/>
    </xf>
    <xf numFmtId="14" fontId="20" fillId="0" borderId="0" xfId="0" applyNumberFormat="1" applyFont="1" applyFill="1" applyAlignment="1">
      <alignment horizontal="right"/>
    </xf>
    <xf numFmtId="14" fontId="26" fillId="0" borderId="21" xfId="0" applyNumberFormat="1" applyFont="1" applyFill="1" applyBorder="1" applyAlignment="1">
      <alignment horizontal="right"/>
    </xf>
    <xf numFmtId="14" fontId="26" fillId="0" borderId="20" xfId="0" applyNumberFormat="1" applyFont="1" applyFill="1" applyBorder="1" applyAlignment="1">
      <alignment horizontal="right"/>
    </xf>
    <xf numFmtId="14" fontId="26" fillId="0" borderId="17" xfId="0" applyNumberFormat="1" applyFont="1" applyFill="1" applyBorder="1" applyAlignment="1">
      <alignment horizontal="right"/>
    </xf>
    <xf numFmtId="14" fontId="26" fillId="0" borderId="16" xfId="0" applyNumberFormat="1" applyFont="1" applyFill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7" fontId="20" fillId="0" borderId="0" xfId="0" applyNumberFormat="1" applyFont="1" applyAlignment="1">
      <alignment horizontal="right"/>
    </xf>
    <xf numFmtId="14" fontId="26" fillId="4" borderId="17" xfId="0" applyNumberFormat="1" applyFont="1" applyFill="1" applyBorder="1" applyAlignment="1">
      <alignment horizontal="right"/>
    </xf>
    <xf numFmtId="14" fontId="26" fillId="4" borderId="16" xfId="0" applyNumberFormat="1" applyFont="1" applyFill="1" applyBorder="1" applyAlignment="1">
      <alignment horizontal="right"/>
    </xf>
    <xf numFmtId="3" fontId="23" fillId="4" borderId="16" xfId="0" applyNumberFormat="1" applyFont="1" applyFill="1" applyBorder="1" applyAlignment="1">
      <alignment horizontal="right"/>
    </xf>
    <xf numFmtId="3" fontId="26" fillId="4" borderId="16" xfId="0" applyNumberFormat="1" applyFont="1" applyFill="1" applyBorder="1" applyAlignment="1">
      <alignment horizontal="right"/>
    </xf>
    <xf numFmtId="14" fontId="26" fillId="4" borderId="16" xfId="0" applyNumberFormat="1" applyFont="1" applyFill="1" applyBorder="1" applyAlignment="1">
      <alignment horizontal="left"/>
    </xf>
    <xf numFmtId="0" fontId="26" fillId="4" borderId="15" xfId="0" applyFont="1" applyFill="1" applyBorder="1" applyAlignment="1">
      <alignment horizontal="left"/>
    </xf>
    <xf numFmtId="14" fontId="26" fillId="4" borderId="21" xfId="0" applyNumberFormat="1" applyFont="1" applyFill="1" applyBorder="1" applyAlignment="1">
      <alignment horizontal="right"/>
    </xf>
    <xf numFmtId="14" fontId="26" fillId="4" borderId="20" xfId="0" applyNumberFormat="1" applyFont="1" applyFill="1" applyBorder="1" applyAlignment="1">
      <alignment horizontal="right"/>
    </xf>
    <xf numFmtId="3" fontId="23" fillId="4" borderId="20" xfId="0" applyNumberFormat="1" applyFont="1" applyFill="1" applyBorder="1" applyAlignment="1">
      <alignment horizontal="right"/>
    </xf>
    <xf numFmtId="3" fontId="26" fillId="4" borderId="20" xfId="0" applyNumberFormat="1" applyFont="1" applyFill="1" applyBorder="1" applyAlignment="1">
      <alignment horizontal="right"/>
    </xf>
    <xf numFmtId="14" fontId="26" fillId="4" borderId="20" xfId="0" applyNumberFormat="1" applyFont="1" applyFill="1" applyBorder="1" applyAlignment="1">
      <alignment horizontal="left"/>
    </xf>
    <xf numFmtId="0" fontId="26" fillId="4" borderId="19" xfId="0" applyFont="1" applyFill="1" applyBorder="1" applyAlignment="1">
      <alignment horizontal="left"/>
    </xf>
    <xf numFmtId="3" fontId="24" fillId="9" borderId="7" xfId="0" applyNumberFormat="1" applyFont="1" applyFill="1" applyBorder="1" applyAlignment="1">
      <alignment horizontal="right"/>
    </xf>
    <xf numFmtId="14" fontId="20" fillId="4" borderId="17" xfId="0" applyNumberFormat="1" applyFont="1" applyFill="1" applyBorder="1" applyAlignment="1">
      <alignment horizontal="right"/>
    </xf>
    <xf numFmtId="14" fontId="20" fillId="4" borderId="16" xfId="0" applyNumberFormat="1" applyFont="1" applyFill="1" applyBorder="1" applyAlignment="1">
      <alignment horizontal="right"/>
    </xf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21" fillId="8" borderId="7" xfId="0" applyNumberFormat="1" applyFont="1" applyFill="1" applyBorder="1" applyAlignment="1">
      <alignment horizontal="center"/>
    </xf>
    <xf numFmtId="14" fontId="21" fillId="8" borderId="6" xfId="0" applyNumberFormat="1" applyFont="1" applyFill="1" applyBorder="1" applyAlignment="1">
      <alignment horizontal="center"/>
    </xf>
    <xf numFmtId="3" fontId="21" fillId="8" borderId="6" xfId="0" applyNumberFormat="1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1" fillId="8" borderId="5" xfId="0" applyFont="1" applyFill="1" applyBorder="1" applyAlignment="1">
      <alignment horizontal="center"/>
    </xf>
    <xf numFmtId="3" fontId="26" fillId="0" borderId="0" xfId="0" applyNumberFormat="1" applyFont="1" applyAlignment="1">
      <alignment horizontal="right"/>
    </xf>
    <xf numFmtId="0" fontId="26" fillId="0" borderId="0" xfId="0" applyFont="1" applyAlignment="1">
      <alignment horizontal="right"/>
    </xf>
    <xf numFmtId="14" fontId="20" fillId="0" borderId="7" xfId="0" applyNumberFormat="1" applyFont="1" applyFill="1" applyBorder="1" applyAlignment="1">
      <alignment horizontal="right"/>
    </xf>
    <xf numFmtId="14" fontId="20" fillId="0" borderId="6" xfId="0" applyNumberFormat="1" applyFont="1" applyFill="1" applyBorder="1" applyAlignment="1">
      <alignment horizontal="right"/>
    </xf>
    <xf numFmtId="3" fontId="23" fillId="0" borderId="6" xfId="0" applyNumberFormat="1" applyFont="1" applyFill="1" applyBorder="1" applyAlignment="1">
      <alignment horizontal="right"/>
    </xf>
    <xf numFmtId="3" fontId="26" fillId="0" borderId="6" xfId="0" applyNumberFormat="1" applyFont="1" applyFill="1" applyBorder="1" applyAlignment="1">
      <alignment horizontal="right"/>
    </xf>
    <xf numFmtId="14" fontId="26" fillId="0" borderId="6" xfId="0" applyNumberFormat="1" applyFont="1" applyFill="1" applyBorder="1" applyAlignment="1">
      <alignment horizontal="left"/>
    </xf>
    <xf numFmtId="0" fontId="26" fillId="0" borderId="5" xfId="0" applyFont="1" applyFill="1" applyBorder="1" applyAlignment="1">
      <alignment horizontal="left"/>
    </xf>
    <xf numFmtId="14" fontId="26" fillId="0" borderId="7" xfId="0" applyNumberFormat="1" applyFont="1" applyFill="1" applyBorder="1" applyAlignment="1">
      <alignment horizontal="right"/>
    </xf>
    <xf numFmtId="14" fontId="26" fillId="0" borderId="6" xfId="0" applyNumberFormat="1" applyFont="1" applyFill="1" applyBorder="1" applyAlignment="1">
      <alignment horizontal="right"/>
    </xf>
    <xf numFmtId="14" fontId="21" fillId="8" borderId="9" xfId="0" applyNumberFormat="1" applyFont="1" applyFill="1" applyBorder="1" applyAlignment="1">
      <alignment horizontal="center"/>
    </xf>
    <xf numFmtId="14" fontId="21" fillId="8" borderId="8" xfId="0" applyNumberFormat="1" applyFont="1" applyFill="1" applyBorder="1" applyAlignment="1">
      <alignment horizontal="center"/>
    </xf>
    <xf numFmtId="3" fontId="21" fillId="8" borderId="9" xfId="0" applyNumberFormat="1" applyFont="1" applyFill="1" applyBorder="1" applyAlignment="1">
      <alignment horizontal="center"/>
    </xf>
    <xf numFmtId="3" fontId="21" fillId="8" borderId="23" xfId="0" applyNumberFormat="1" applyFont="1" applyFill="1" applyBorder="1" applyAlignment="1">
      <alignment horizontal="center"/>
    </xf>
    <xf numFmtId="0" fontId="21" fillId="8" borderId="23" xfId="0" applyFont="1" applyFill="1" applyBorder="1" applyAlignment="1">
      <alignment horizontal="center"/>
    </xf>
    <xf numFmtId="0" fontId="21" fillId="8" borderId="8" xfId="0" applyFont="1" applyFill="1" applyBorder="1" applyAlignment="1">
      <alignment horizontal="center"/>
    </xf>
    <xf numFmtId="3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168" fontId="0" fillId="0" borderId="0" xfId="0" applyNumberFormat="1"/>
    <xf numFmtId="4" fontId="27" fillId="2" borderId="40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9" fillId="0" borderId="28" xfId="0" applyFont="1" applyFill="1" applyBorder="1"/>
    <xf numFmtId="14" fontId="30" fillId="0" borderId="28" xfId="0" applyNumberFormat="1" applyFont="1" applyFill="1" applyBorder="1" applyAlignment="1">
      <alignment horizontal="right"/>
    </xf>
    <xf numFmtId="14" fontId="30" fillId="0" borderId="28" xfId="0" applyNumberFormat="1" applyFont="1" applyFill="1" applyBorder="1"/>
    <xf numFmtId="4" fontId="30" fillId="0" borderId="28" xfId="0" applyNumberFormat="1" applyFont="1" applyFill="1" applyBorder="1"/>
    <xf numFmtId="169" fontId="30" fillId="0" borderId="28" xfId="0" applyNumberFormat="1" applyFont="1" applyFill="1" applyBorder="1"/>
    <xf numFmtId="170" fontId="30" fillId="0" borderId="28" xfId="0" applyNumberFormat="1" applyFont="1" applyFill="1" applyBorder="1"/>
    <xf numFmtId="0" fontId="30" fillId="0" borderId="28" xfId="0" applyFont="1" applyFill="1" applyBorder="1"/>
    <xf numFmtId="171" fontId="27" fillId="2" borderId="40" xfId="0" applyNumberFormat="1" applyFont="1" applyFill="1" applyBorder="1" applyAlignment="1">
      <alignment horizontal="right"/>
    </xf>
    <xf numFmtId="171" fontId="0" fillId="0" borderId="28" xfId="0" applyNumberFormat="1" applyFill="1" applyBorder="1" applyAlignment="1">
      <alignment horizontal="right" wrapText="1"/>
    </xf>
    <xf numFmtId="0" fontId="0" fillId="0" borderId="28" xfId="0" applyFill="1" applyBorder="1" applyAlignment="1">
      <alignment wrapText="1"/>
    </xf>
    <xf numFmtId="0" fontId="27" fillId="0" borderId="2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/>
    </xf>
    <xf numFmtId="0" fontId="27" fillId="2" borderId="23" xfId="0" applyFont="1" applyFill="1" applyBorder="1" applyAlignment="1">
      <alignment horizontal="center"/>
    </xf>
    <xf numFmtId="0" fontId="27" fillId="2" borderId="43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2" borderId="44" xfId="0" applyFont="1" applyFill="1" applyBorder="1" applyAlignment="1">
      <alignment horizontal="center"/>
    </xf>
    <xf numFmtId="0" fontId="27" fillId="2" borderId="8" xfId="0" applyFont="1" applyFill="1" applyBorder="1" applyAlignment="1">
      <alignment horizontal="center"/>
    </xf>
    <xf numFmtId="0" fontId="31" fillId="0" borderId="28" xfId="0" applyFont="1" applyFill="1" applyBorder="1" applyAlignment="1">
      <alignment horizontal="left" vertical="center"/>
    </xf>
    <xf numFmtId="0" fontId="26" fillId="4" borderId="11" xfId="0" applyFont="1" applyFill="1" applyBorder="1" applyAlignment="1">
      <alignment horizontal="left"/>
    </xf>
    <xf numFmtId="14" fontId="26" fillId="4" borderId="12" xfId="0" applyNumberFormat="1" applyFont="1" applyFill="1" applyBorder="1" applyAlignment="1">
      <alignment horizontal="left"/>
    </xf>
    <xf numFmtId="3" fontId="26" fillId="4" borderId="12" xfId="0" applyNumberFormat="1" applyFont="1" applyFill="1" applyBorder="1" applyAlignment="1">
      <alignment horizontal="right"/>
    </xf>
    <xf numFmtId="3" fontId="23" fillId="4" borderId="12" xfId="0" applyNumberFormat="1" applyFont="1" applyFill="1" applyBorder="1" applyAlignment="1">
      <alignment horizontal="right"/>
    </xf>
    <xf numFmtId="14" fontId="26" fillId="4" borderId="12" xfId="0" applyNumberFormat="1" applyFont="1" applyFill="1" applyBorder="1" applyAlignment="1">
      <alignment horizontal="right"/>
    </xf>
    <xf numFmtId="14" fontId="26" fillId="4" borderId="13" xfId="0" applyNumberFormat="1" applyFont="1" applyFill="1" applyBorder="1" applyAlignment="1">
      <alignment horizontal="right"/>
    </xf>
    <xf numFmtId="3" fontId="10" fillId="5" borderId="45" xfId="0" applyNumberFormat="1" applyFont="1" applyFill="1" applyBorder="1" applyAlignment="1">
      <alignment horizontal="center"/>
    </xf>
    <xf numFmtId="166" fontId="10" fillId="5" borderId="20" xfId="0" applyNumberFormat="1" applyFont="1" applyFill="1" applyBorder="1" applyAlignment="1">
      <alignment horizontal="center"/>
    </xf>
    <xf numFmtId="3" fontId="11" fillId="0" borderId="12" xfId="0" applyNumberFormat="1" applyFont="1" applyBorder="1"/>
    <xf numFmtId="3" fontId="5" fillId="3" borderId="12" xfId="0" applyNumberFormat="1" applyFont="1" applyFill="1" applyBorder="1"/>
    <xf numFmtId="3" fontId="10" fillId="0" borderId="12" xfId="0" applyNumberFormat="1" applyFont="1" applyBorder="1"/>
    <xf numFmtId="3" fontId="19" fillId="7" borderId="12" xfId="0" applyNumberFormat="1" applyFont="1" applyFill="1" applyBorder="1"/>
    <xf numFmtId="3" fontId="16" fillId="6" borderId="12" xfId="0" applyNumberFormat="1" applyFont="1" applyFill="1" applyBorder="1" applyAlignment="1">
      <alignment horizontal="center"/>
    </xf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0" fontId="7" fillId="4" borderId="0" xfId="0" applyFont="1" applyFill="1"/>
    <xf numFmtId="0" fontId="4" fillId="4" borderId="0" xfId="0" applyFont="1" applyFill="1"/>
    <xf numFmtId="3" fontId="11" fillId="0" borderId="46" xfId="0" applyNumberFormat="1" applyFont="1" applyBorder="1" applyAlignment="1">
      <alignment horizontal="center"/>
    </xf>
    <xf numFmtId="3" fontId="5" fillId="3" borderId="46" xfId="0" applyNumberFormat="1" applyFont="1" applyFill="1" applyBorder="1"/>
    <xf numFmtId="3" fontId="10" fillId="0" borderId="46" xfId="0" applyNumberFormat="1" applyFont="1" applyBorder="1" applyAlignment="1">
      <alignment horizontal="center"/>
    </xf>
    <xf numFmtId="3" fontId="14" fillId="7" borderId="46" xfId="0" applyNumberFormat="1" applyFont="1" applyFill="1" applyBorder="1" applyAlignment="1">
      <alignment horizontal="center"/>
    </xf>
    <xf numFmtId="3" fontId="10" fillId="0" borderId="46" xfId="0" applyNumberFormat="1" applyFont="1" applyBorder="1" applyAlignment="1">
      <alignment horizontal="right"/>
    </xf>
    <xf numFmtId="3" fontId="6" fillId="0" borderId="46" xfId="0" applyNumberFormat="1" applyFont="1" applyBorder="1" applyAlignment="1">
      <alignment horizontal="right" indent="1"/>
    </xf>
    <xf numFmtId="3" fontId="11" fillId="0" borderId="46" xfId="0" applyNumberFormat="1" applyFont="1" applyBorder="1" applyAlignment="1">
      <alignment horizontal="right" indent="1"/>
    </xf>
    <xf numFmtId="3" fontId="10" fillId="0" borderId="46" xfId="0" applyNumberFormat="1" applyFont="1" applyBorder="1"/>
    <xf numFmtId="3" fontId="10" fillId="5" borderId="28" xfId="0" applyNumberFormat="1" applyFont="1" applyFill="1" applyBorder="1" applyAlignment="1">
      <alignment horizontal="center"/>
    </xf>
    <xf numFmtId="166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7" xfId="0" applyNumberFormat="1" applyFont="1" applyBorder="1" applyAlignment="1">
      <alignment horizontal="center"/>
    </xf>
    <xf numFmtId="3" fontId="11" fillId="0" borderId="30" xfId="0" applyNumberFormat="1" applyFont="1" applyBorder="1" applyAlignment="1">
      <alignment horizontal="center"/>
    </xf>
    <xf numFmtId="3" fontId="12" fillId="6" borderId="15" xfId="0" applyNumberFormat="1" applyFont="1" applyFill="1" applyBorder="1"/>
    <xf numFmtId="3" fontId="12" fillId="6" borderId="16" xfId="0" applyNumberFormat="1" applyFont="1" applyFill="1" applyBorder="1"/>
    <xf numFmtId="3" fontId="12" fillId="6" borderId="17" xfId="0" applyNumberFormat="1" applyFont="1" applyFill="1" applyBorder="1"/>
    <xf numFmtId="3" fontId="11" fillId="0" borderId="48" xfId="0" applyNumberFormat="1" applyFont="1" applyBorder="1"/>
    <xf numFmtId="3" fontId="11" fillId="0" borderId="30" xfId="0" applyNumberFormat="1" applyFont="1" applyBorder="1"/>
    <xf numFmtId="3" fontId="34" fillId="0" borderId="12" xfId="0" applyNumberFormat="1" applyFont="1" applyBorder="1"/>
    <xf numFmtId="14" fontId="6" fillId="0" borderId="27" xfId="0" applyNumberFormat="1" applyFont="1" applyFill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0" fontId="36" fillId="0" borderId="0" xfId="0" applyFont="1"/>
    <xf numFmtId="0" fontId="18" fillId="0" borderId="5" xfId="0" applyFont="1" applyBorder="1"/>
    <xf numFmtId="0" fontId="18" fillId="0" borderId="6" xfId="0" applyFont="1" applyBorder="1"/>
    <xf numFmtId="164" fontId="18" fillId="0" borderId="7" xfId="0" applyNumberFormat="1" applyFont="1" applyBorder="1"/>
    <xf numFmtId="164" fontId="36" fillId="0" borderId="7" xfId="0" applyNumberFormat="1" applyFont="1" applyBorder="1"/>
    <xf numFmtId="3" fontId="7" fillId="0" borderId="12" xfId="0" applyNumberFormat="1" applyFont="1" applyBorder="1" applyAlignment="1">
      <alignment horizontal="right" indent="1"/>
    </xf>
    <xf numFmtId="3" fontId="10" fillId="7" borderId="11" xfId="0" applyNumberFormat="1" applyFont="1" applyFill="1" applyBorder="1" applyAlignment="1">
      <alignment horizontal="center"/>
    </xf>
    <xf numFmtId="3" fontId="10" fillId="7" borderId="46" xfId="0" applyNumberFormat="1" applyFont="1" applyFill="1" applyBorder="1" applyAlignment="1">
      <alignment horizontal="center"/>
    </xf>
    <xf numFmtId="3" fontId="10" fillId="7" borderId="13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3" fontId="10" fillId="0" borderId="49" xfId="0" applyNumberFormat="1" applyFont="1" applyBorder="1" applyAlignment="1">
      <alignment horizontal="right"/>
    </xf>
    <xf numFmtId="3" fontId="11" fillId="11" borderId="12" xfId="0" applyNumberFormat="1" applyFont="1" applyFill="1" applyBorder="1"/>
    <xf numFmtId="3" fontId="11" fillId="11" borderId="13" xfId="0" applyNumberFormat="1" applyFont="1" applyFill="1" applyBorder="1" applyAlignment="1">
      <alignment horizontal="right" indent="1"/>
    </xf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3" fontId="19" fillId="0" borderId="12" xfId="0" applyNumberFormat="1" applyFont="1" applyBorder="1" applyAlignment="1">
      <alignment horizontal="right" indent="1"/>
    </xf>
    <xf numFmtId="0" fontId="6" fillId="0" borderId="24" xfId="0" applyFont="1" applyBorder="1"/>
    <xf numFmtId="0" fontId="6" fillId="0" borderId="25" xfId="0" applyFont="1" applyBorder="1"/>
    <xf numFmtId="14" fontId="6" fillId="0" borderId="26" xfId="0" applyNumberFormat="1" applyFont="1" applyBorder="1"/>
    <xf numFmtId="0" fontId="6" fillId="0" borderId="26" xfId="0" applyFont="1" applyBorder="1"/>
    <xf numFmtId="4" fontId="6" fillId="0" borderId="26" xfId="0" applyNumberFormat="1" applyFont="1" applyBorder="1"/>
    <xf numFmtId="164" fontId="6" fillId="0" borderId="26" xfId="0" applyNumberFormat="1" applyFont="1" applyBorder="1"/>
    <xf numFmtId="14" fontId="6" fillId="0" borderId="27" xfId="0" applyNumberFormat="1" applyFont="1" applyBorder="1"/>
    <xf numFmtId="164" fontId="6" fillId="0" borderId="25" xfId="0" applyNumberFormat="1" applyFont="1" applyBorder="1"/>
    <xf numFmtId="4" fontId="6" fillId="0" borderId="25" xfId="0" applyNumberFormat="1" applyFont="1" applyBorder="1"/>
    <xf numFmtId="0" fontId="6" fillId="0" borderId="27" xfId="0" applyFont="1" applyBorder="1"/>
    <xf numFmtId="4" fontId="6" fillId="0" borderId="24" xfId="0" applyNumberFormat="1" applyFont="1" applyBorder="1"/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4" fontId="4" fillId="0" borderId="0" xfId="0" applyNumberFormat="1" applyFont="1"/>
    <xf numFmtId="0" fontId="7" fillId="0" borderId="19" xfId="0" applyFont="1" applyFill="1" applyBorder="1"/>
    <xf numFmtId="4" fontId="7" fillId="0" borderId="20" xfId="0" applyNumberFormat="1" applyFont="1" applyFill="1" applyBorder="1"/>
    <xf numFmtId="14" fontId="7" fillId="0" borderId="20" xfId="0" applyNumberFormat="1" applyFont="1" applyFill="1" applyBorder="1"/>
    <xf numFmtId="14" fontId="7" fillId="0" borderId="21" xfId="0" applyNumberFormat="1" applyFont="1" applyFill="1" applyBorder="1" applyAlignment="1">
      <alignment horizontal="right"/>
    </xf>
    <xf numFmtId="14" fontId="17" fillId="0" borderId="16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0" fontId="17" fillId="0" borderId="26" xfId="0" applyFont="1" applyFill="1" applyBorder="1"/>
    <xf numFmtId="4" fontId="17" fillId="0" borderId="26" xfId="0" applyNumberFormat="1" applyFont="1" applyFill="1" applyBorder="1"/>
    <xf numFmtId="14" fontId="17" fillId="0" borderId="26" xfId="0" applyNumberFormat="1" applyFont="1" applyFill="1" applyBorder="1" applyAlignment="1">
      <alignment horizontal="right"/>
    </xf>
    <xf numFmtId="14" fontId="17" fillId="0" borderId="27" xfId="0" applyNumberFormat="1" applyFont="1" applyFill="1" applyBorder="1" applyAlignment="1">
      <alignment horizontal="right"/>
    </xf>
    <xf numFmtId="14" fontId="7" fillId="0" borderId="21" xfId="0" applyNumberFormat="1" applyFont="1" applyFill="1" applyBorder="1"/>
    <xf numFmtId="14" fontId="5" fillId="0" borderId="13" xfId="1" applyNumberFormat="1" applyFont="1" applyBorder="1"/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14" fontId="5" fillId="0" borderId="27" xfId="0" applyNumberFormat="1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164" fontId="5" fillId="0" borderId="24" xfId="0" applyNumberFormat="1" applyFont="1" applyFill="1" applyBorder="1"/>
    <xf numFmtId="43" fontId="5" fillId="0" borderId="0" xfId="1" applyFont="1" applyFill="1"/>
    <xf numFmtId="0" fontId="3" fillId="0" borderId="24" xfId="0" applyFont="1" applyFill="1" applyBorder="1"/>
    <xf numFmtId="0" fontId="3" fillId="0" borderId="25" xfId="0" applyFont="1" applyFill="1" applyBorder="1"/>
    <xf numFmtId="14" fontId="3" fillId="0" borderId="26" xfId="0" applyNumberFormat="1" applyFont="1" applyFill="1" applyBorder="1"/>
    <xf numFmtId="0" fontId="3" fillId="0" borderId="26" xfId="0" applyFont="1" applyFill="1" applyBorder="1"/>
    <xf numFmtId="4" fontId="3" fillId="0" borderId="26" xfId="0" applyNumberFormat="1" applyFont="1" applyFill="1" applyBorder="1"/>
    <xf numFmtId="164" fontId="3" fillId="0" borderId="26" xfId="0" applyNumberFormat="1" applyFont="1" applyFill="1" applyBorder="1"/>
    <xf numFmtId="14" fontId="3" fillId="0" borderId="27" xfId="1" applyNumberFormat="1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164" fontId="3" fillId="0" borderId="24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5" fillId="10" borderId="10" xfId="0" applyFont="1" applyFill="1" applyBorder="1"/>
    <xf numFmtId="0" fontId="5" fillId="10" borderId="11" xfId="0" applyFont="1" applyFill="1" applyBorder="1"/>
    <xf numFmtId="14" fontId="5" fillId="10" borderId="12" xfId="0" applyNumberFormat="1" applyFont="1" applyFill="1" applyBorder="1"/>
    <xf numFmtId="0" fontId="5" fillId="10" borderId="12" xfId="0" applyFont="1" applyFill="1" applyBorder="1"/>
    <xf numFmtId="4" fontId="5" fillId="10" borderId="12" xfId="0" applyNumberFormat="1" applyFont="1" applyFill="1" applyBorder="1"/>
    <xf numFmtId="164" fontId="5" fillId="10" borderId="12" xfId="0" applyNumberFormat="1" applyFont="1" applyFill="1" applyBorder="1"/>
    <xf numFmtId="14" fontId="5" fillId="10" borderId="13" xfId="1" applyNumberFormat="1" applyFont="1" applyFill="1" applyBorder="1"/>
    <xf numFmtId="164" fontId="5" fillId="10" borderId="11" xfId="0" applyNumberFormat="1" applyFont="1" applyFill="1" applyBorder="1"/>
    <xf numFmtId="14" fontId="5" fillId="10" borderId="13" xfId="0" applyNumberFormat="1" applyFont="1" applyFill="1" applyBorder="1"/>
    <xf numFmtId="4" fontId="5" fillId="10" borderId="11" xfId="0" applyNumberFormat="1" applyFont="1" applyFill="1" applyBorder="1"/>
    <xf numFmtId="0" fontId="5" fillId="10" borderId="13" xfId="0" applyFont="1" applyFill="1" applyBorder="1"/>
    <xf numFmtId="4" fontId="5" fillId="10" borderId="10" xfId="0" applyNumberFormat="1" applyFont="1" applyFill="1" applyBorder="1"/>
    <xf numFmtId="3" fontId="11" fillId="3" borderId="12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4" fontId="4" fillId="0" borderId="26" xfId="0" applyNumberFormat="1" applyFont="1" applyFill="1" applyBorder="1"/>
    <xf numFmtId="0" fontId="4" fillId="0" borderId="12" xfId="0" applyFont="1" applyBorder="1"/>
    <xf numFmtId="4" fontId="4" fillId="0" borderId="26" xfId="0" applyNumberFormat="1" applyFont="1" applyFill="1" applyBorder="1"/>
    <xf numFmtId="164" fontId="4" fillId="0" borderId="26" xfId="0" applyNumberFormat="1" applyFont="1" applyFill="1" applyBorder="1"/>
    <xf numFmtId="14" fontId="4" fillId="0" borderId="27" xfId="1" applyNumberFormat="1" applyFont="1" applyFill="1" applyBorder="1"/>
    <xf numFmtId="164" fontId="4" fillId="0" borderId="25" xfId="0" applyNumberFormat="1" applyFont="1" applyFill="1" applyBorder="1"/>
    <xf numFmtId="0" fontId="4" fillId="0" borderId="26" xfId="0" applyFont="1" applyFill="1" applyBorder="1"/>
    <xf numFmtId="14" fontId="4" fillId="0" borderId="27" xfId="0" applyNumberFormat="1" applyFont="1" applyFill="1" applyBorder="1"/>
    <xf numFmtId="4" fontId="4" fillId="0" borderId="25" xfId="0" applyNumberFormat="1" applyFont="1" applyFill="1" applyBorder="1"/>
    <xf numFmtId="0" fontId="4" fillId="0" borderId="27" xfId="0" applyFont="1" applyFill="1" applyBorder="1"/>
    <xf numFmtId="164" fontId="4" fillId="0" borderId="24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14" fontId="2" fillId="4" borderId="27" xfId="1" applyNumberFormat="1" applyFont="1" applyFill="1" applyBorder="1"/>
    <xf numFmtId="164" fontId="6" fillId="4" borderId="25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164" fontId="2" fillId="4" borderId="24" xfId="0" applyNumberFormat="1" applyFont="1" applyFill="1" applyBorder="1"/>
    <xf numFmtId="0" fontId="7" fillId="0" borderId="16" xfId="0" applyFont="1" applyFill="1" applyBorder="1"/>
    <xf numFmtId="14" fontId="7" fillId="0" borderId="16" xfId="0" applyNumberFormat="1" applyFont="1" applyFill="1" applyBorder="1"/>
    <xf numFmtId="14" fontId="7" fillId="0" borderId="17" xfId="0" applyNumberFormat="1" applyFont="1" applyFill="1" applyBorder="1"/>
    <xf numFmtId="0" fontId="7" fillId="3" borderId="19" xfId="0" applyFont="1" applyFill="1" applyBorder="1"/>
    <xf numFmtId="0" fontId="7" fillId="3" borderId="20" xfId="0" applyFont="1" applyFill="1" applyBorder="1"/>
    <xf numFmtId="4" fontId="7" fillId="3" borderId="20" xfId="0" applyNumberFormat="1" applyFont="1" applyFill="1" applyBorder="1"/>
    <xf numFmtId="14" fontId="7" fillId="3" borderId="20" xfId="0" applyNumberFormat="1" applyFont="1" applyFill="1" applyBorder="1"/>
    <xf numFmtId="0" fontId="4" fillId="3" borderId="0" xfId="0" applyFont="1" applyFill="1"/>
    <xf numFmtId="0" fontId="7" fillId="3" borderId="0" xfId="0" applyFont="1" applyFill="1"/>
    <xf numFmtId="0" fontId="6" fillId="4" borderId="24" xfId="0" applyFont="1" applyFill="1" applyBorder="1"/>
    <xf numFmtId="0" fontId="6" fillId="4" borderId="25" xfId="0" applyFont="1" applyFill="1" applyBorder="1"/>
    <xf numFmtId="14" fontId="6" fillId="4" borderId="26" xfId="0" applyNumberFormat="1" applyFont="1" applyFill="1" applyBorder="1"/>
    <xf numFmtId="0" fontId="6" fillId="4" borderId="12" xfId="0" applyFont="1" applyFill="1" applyBorder="1"/>
    <xf numFmtId="4" fontId="6" fillId="4" borderId="26" xfId="0" applyNumberFormat="1" applyFont="1" applyFill="1" applyBorder="1"/>
    <xf numFmtId="164" fontId="6" fillId="4" borderId="26" xfId="0" applyNumberFormat="1" applyFont="1" applyFill="1" applyBorder="1"/>
    <xf numFmtId="14" fontId="6" fillId="4" borderId="27" xfId="1" applyNumberFormat="1" applyFont="1" applyFill="1" applyBorder="1"/>
    <xf numFmtId="0" fontId="6" fillId="4" borderId="26" xfId="0" applyFont="1" applyFill="1" applyBorder="1"/>
    <xf numFmtId="0" fontId="6" fillId="4" borderId="27" xfId="0" applyFont="1" applyFill="1" applyBorder="1"/>
    <xf numFmtId="4" fontId="6" fillId="4" borderId="25" xfId="0" applyNumberFormat="1" applyFont="1" applyFill="1" applyBorder="1"/>
    <xf numFmtId="164" fontId="6" fillId="4" borderId="24" xfId="0" applyNumberFormat="1" applyFont="1" applyFill="1" applyBorder="1"/>
    <xf numFmtId="0" fontId="17" fillId="0" borderId="5" xfId="0" applyFont="1" applyFill="1" applyBorder="1"/>
    <xf numFmtId="0" fontId="17" fillId="0" borderId="6" xfId="0" applyFont="1" applyFill="1" applyBorder="1"/>
    <xf numFmtId="4" fontId="17" fillId="0" borderId="6" xfId="0" applyNumberFormat="1" applyFont="1" applyFill="1" applyBorder="1"/>
    <xf numFmtId="14" fontId="17" fillId="0" borderId="6" xfId="0" applyNumberFormat="1" applyFont="1" applyFill="1" applyBorder="1" applyAlignment="1">
      <alignment horizontal="right"/>
    </xf>
    <xf numFmtId="14" fontId="17" fillId="0" borderId="7" xfId="0" applyNumberFormat="1" applyFont="1" applyFill="1" applyBorder="1" applyAlignment="1">
      <alignment horizontal="right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4" fontId="7" fillId="0" borderId="6" xfId="0" applyNumberFormat="1" applyFont="1" applyFill="1" applyBorder="1"/>
    <xf numFmtId="14" fontId="7" fillId="0" borderId="7" xfId="0" applyNumberFormat="1" applyFont="1" applyFill="1" applyBorder="1" applyAlignment="1">
      <alignment horizontal="right"/>
    </xf>
    <xf numFmtId="14" fontId="7" fillId="3" borderId="21" xfId="0" applyNumberFormat="1" applyFont="1" applyFill="1" applyBorder="1"/>
    <xf numFmtId="4" fontId="17" fillId="3" borderId="12" xfId="0" applyNumberFormat="1" applyFont="1" applyFill="1" applyBorder="1"/>
    <xf numFmtId="4" fontId="7" fillId="3" borderId="6" xfId="0" applyNumberFormat="1" applyFont="1" applyFill="1" applyBorder="1"/>
    <xf numFmtId="4" fontId="17" fillId="3" borderId="26" xfId="0" applyNumberFormat="1" applyFont="1" applyFill="1" applyBorder="1"/>
    <xf numFmtId="4" fontId="17" fillId="3" borderId="6" xfId="0" applyNumberFormat="1" applyFont="1" applyFill="1" applyBorder="1"/>
    <xf numFmtId="4" fontId="7" fillId="3" borderId="12" xfId="0" applyNumberFormat="1" applyFont="1" applyFill="1" applyBorder="1"/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1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4" fillId="0" borderId="37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5" fillId="9" borderId="5" xfId="0" applyFont="1" applyFill="1" applyBorder="1" applyAlignment="1">
      <alignment horizontal="left"/>
    </xf>
    <xf numFmtId="0" fontId="25" fillId="9" borderId="6" xfId="0" applyFont="1" applyFill="1" applyBorder="1" applyAlignment="1">
      <alignment horizontal="left"/>
    </xf>
    <xf numFmtId="14" fontId="20" fillId="9" borderId="22" xfId="0" applyNumberFormat="1" applyFont="1" applyFill="1" applyBorder="1" applyAlignment="1">
      <alignment horizontal="right"/>
    </xf>
    <xf numFmtId="14" fontId="20" fillId="9" borderId="39" xfId="0" applyNumberFormat="1" applyFont="1" applyFill="1" applyBorder="1" applyAlignment="1">
      <alignment horizontal="right"/>
    </xf>
    <xf numFmtId="14" fontId="20" fillId="9" borderId="0" xfId="0" applyNumberFormat="1" applyFont="1" applyFill="1" applyBorder="1" applyAlignment="1">
      <alignment horizontal="right"/>
    </xf>
    <xf numFmtId="14" fontId="20" fillId="9" borderId="2" xfId="0" applyNumberFormat="1" applyFont="1" applyFill="1" applyBorder="1" applyAlignment="1">
      <alignment horizontal="right"/>
    </xf>
    <xf numFmtId="14" fontId="20" fillId="9" borderId="3" xfId="0" applyNumberFormat="1" applyFont="1" applyFill="1" applyBorder="1" applyAlignment="1">
      <alignment horizontal="right"/>
    </xf>
    <xf numFmtId="14" fontId="20" fillId="9" borderId="34" xfId="0" applyNumberFormat="1" applyFont="1" applyFill="1" applyBorder="1" applyAlignment="1">
      <alignment horizontal="right"/>
    </xf>
    <xf numFmtId="14" fontId="20" fillId="9" borderId="35" xfId="0" applyNumberFormat="1" applyFont="1" applyFill="1" applyBorder="1" applyAlignment="1">
      <alignment horizontal="right"/>
    </xf>
    <xf numFmtId="0" fontId="22" fillId="8" borderId="5" xfId="0" applyFont="1" applyFill="1" applyBorder="1" applyAlignment="1">
      <alignment horizontal="right"/>
    </xf>
    <xf numFmtId="0" fontId="22" fillId="8" borderId="6" xfId="0" applyFont="1" applyFill="1" applyBorder="1" applyAlignment="1">
      <alignment horizontal="right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8" fillId="2" borderId="42" xfId="0" applyFont="1" applyFill="1" applyBorder="1" applyAlignment="1">
      <alignment horizontal="left"/>
    </xf>
    <xf numFmtId="0" fontId="28" fillId="2" borderId="22" xfId="0" applyFont="1" applyFill="1" applyBorder="1" applyAlignment="1">
      <alignment horizontal="left"/>
    </xf>
    <xf numFmtId="0" fontId="28" fillId="2" borderId="41" xfId="0" applyFont="1" applyFill="1" applyBorder="1" applyAlignment="1">
      <alignment horizontal="left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0" fillId="0" borderId="0" xfId="0" applyFont="1"/>
    <xf numFmtId="164" fontId="0" fillId="0" borderId="0" xfId="0" applyNumberFormat="1" applyFont="1"/>
    <xf numFmtId="0" fontId="0" fillId="0" borderId="19" xfId="0" applyFont="1" applyBorder="1"/>
    <xf numFmtId="0" fontId="0" fillId="0" borderId="20" xfId="0" applyFont="1" applyBorder="1"/>
    <xf numFmtId="14" fontId="0" fillId="0" borderId="20" xfId="0" applyNumberFormat="1" applyFont="1" applyBorder="1"/>
    <xf numFmtId="164" fontId="0" fillId="0" borderId="21" xfId="0" applyNumberFormat="1" applyFont="1" applyBorder="1"/>
    <xf numFmtId="0" fontId="0" fillId="0" borderId="11" xfId="0" applyFont="1" applyBorder="1"/>
    <xf numFmtId="0" fontId="0" fillId="0" borderId="12" xfId="0" applyFont="1" applyBorder="1"/>
    <xf numFmtId="14" fontId="0" fillId="0" borderId="12" xfId="0" applyNumberFormat="1" applyFont="1" applyBorder="1"/>
    <xf numFmtId="164" fontId="0" fillId="0" borderId="13" xfId="0" applyNumberFormat="1" applyFont="1" applyBorder="1"/>
    <xf numFmtId="0" fontId="0" fillId="0" borderId="15" xfId="0" applyFont="1" applyBorder="1"/>
    <xf numFmtId="0" fontId="0" fillId="0" borderId="16" xfId="0" applyFont="1" applyBorder="1"/>
    <xf numFmtId="14" fontId="0" fillId="0" borderId="16" xfId="0" applyNumberFormat="1" applyFont="1" applyBorder="1"/>
    <xf numFmtId="164" fontId="0" fillId="0" borderId="17" xfId="0" applyNumberFormat="1" applyFont="1" applyBorder="1"/>
    <xf numFmtId="0" fontId="0" fillId="0" borderId="19" xfId="0" applyBorder="1"/>
    <xf numFmtId="0" fontId="0" fillId="0" borderId="20" xfId="0" applyBorder="1"/>
    <xf numFmtId="14" fontId="0" fillId="0" borderId="20" xfId="0" applyNumberFormat="1" applyBorder="1"/>
    <xf numFmtId="164" fontId="0" fillId="0" borderId="21" xfId="0" applyNumberFormat="1" applyBorder="1"/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64" fontId="0" fillId="0" borderId="13" xfId="0" applyNumberFormat="1" applyBorder="1"/>
    <xf numFmtId="0" fontId="0" fillId="0" borderId="15" xfId="0" applyBorder="1"/>
    <xf numFmtId="0" fontId="0" fillId="0" borderId="16" xfId="0" applyBorder="1"/>
    <xf numFmtId="14" fontId="0" fillId="0" borderId="16" xfId="0" applyNumberFormat="1" applyBorder="1"/>
    <xf numFmtId="164" fontId="0" fillId="0" borderId="17" xfId="0" applyNumberFormat="1" applyBorder="1"/>
  </cellXfs>
  <cellStyles count="5">
    <cellStyle name="Milliers" xfId="1" builtinId="3"/>
    <cellStyle name="Milliers 2" xfId="2"/>
    <cellStyle name="Normal" xfId="0" builtinId="0"/>
    <cellStyle name="Normal 2" xfId="3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7"/>
  <sheetViews>
    <sheetView tabSelected="1" zoomScale="70" zoomScaleNormal="70" workbookViewId="0">
      <pane ySplit="2" topLeftCell="A6" activePane="bottomLeft" state="frozen"/>
      <selection activeCell="D38" sqref="D38"/>
      <selection pane="bottomLeft" activeCell="B47" sqref="B47:B55"/>
    </sheetView>
  </sheetViews>
  <sheetFormatPr baseColWidth="10" defaultRowHeight="15"/>
  <cols>
    <col min="1" max="1" width="26.85546875" style="60" bestFit="1" customWidth="1"/>
    <col min="2" max="16" width="15" style="165" customWidth="1"/>
    <col min="17" max="19" width="15" style="60" customWidth="1"/>
    <col min="20" max="16384" width="11.42578125" style="60"/>
  </cols>
  <sheetData>
    <row r="1" spans="1:19" s="59" customFormat="1" thickBot="1">
      <c r="B1" s="543" t="s">
        <v>119</v>
      </c>
      <c r="C1" s="544"/>
      <c r="D1" s="545"/>
      <c r="E1" s="543" t="s">
        <v>45</v>
      </c>
      <c r="F1" s="546"/>
      <c r="G1" s="546"/>
      <c r="H1" s="546"/>
      <c r="I1" s="546"/>
      <c r="J1" s="546"/>
      <c r="K1" s="545"/>
      <c r="L1" s="546" t="s">
        <v>46</v>
      </c>
      <c r="M1" s="546"/>
      <c r="N1" s="546"/>
      <c r="O1" s="546"/>
      <c r="P1" s="545"/>
      <c r="Q1" s="317" t="s">
        <v>157</v>
      </c>
      <c r="R1" s="317" t="s">
        <v>162</v>
      </c>
      <c r="S1" s="317" t="s">
        <v>165</v>
      </c>
    </row>
    <row r="2" spans="1:19" ht="15.75" thickBot="1">
      <c r="B2" s="193" t="s">
        <v>117</v>
      </c>
      <c r="C2" s="317" t="s">
        <v>115</v>
      </c>
      <c r="D2" s="61" t="s">
        <v>118</v>
      </c>
      <c r="E2" s="193" t="s">
        <v>159</v>
      </c>
      <c r="F2" s="62" t="s">
        <v>117</v>
      </c>
      <c r="G2" s="62" t="s">
        <v>116</v>
      </c>
      <c r="H2" s="317" t="s">
        <v>115</v>
      </c>
      <c r="I2" s="62" t="s">
        <v>160</v>
      </c>
      <c r="J2" s="62" t="s">
        <v>47</v>
      </c>
      <c r="K2" s="61" t="s">
        <v>48</v>
      </c>
      <c r="L2" s="293" t="s">
        <v>160</v>
      </c>
      <c r="M2" s="62" t="s">
        <v>115</v>
      </c>
      <c r="N2" s="62" t="s">
        <v>114</v>
      </c>
      <c r="O2" s="62" t="s">
        <v>47</v>
      </c>
      <c r="P2" s="61" t="s">
        <v>48</v>
      </c>
      <c r="Q2" s="317" t="s">
        <v>115</v>
      </c>
      <c r="R2" s="317" t="s">
        <v>163</v>
      </c>
      <c r="S2" s="317" t="s">
        <v>163</v>
      </c>
    </row>
    <row r="3" spans="1:19" s="64" customFormat="1" ht="15.75" thickBot="1">
      <c r="A3" s="63" t="s">
        <v>691</v>
      </c>
      <c r="B3" s="192">
        <v>-573754.42099999997</v>
      </c>
      <c r="C3" s="294">
        <v>19121.741000000002</v>
      </c>
      <c r="D3" s="191">
        <v>44384.099000000002</v>
      </c>
      <c r="E3" s="192">
        <v>662.87300000000005</v>
      </c>
      <c r="F3" s="294">
        <v>-2407237.3169999998</v>
      </c>
      <c r="G3" s="294">
        <v>-38952.845999999998</v>
      </c>
      <c r="H3" s="294">
        <v>9822.2900000000009</v>
      </c>
      <c r="I3" s="294">
        <v>3466.36</v>
      </c>
      <c r="J3" s="294">
        <v>168420.72</v>
      </c>
      <c r="K3" s="191">
        <v>131093.23000000001</v>
      </c>
      <c r="L3" s="192">
        <v>0</v>
      </c>
      <c r="M3" s="294">
        <v>-99026.826000000001</v>
      </c>
      <c r="N3" s="294">
        <v>-881074.31400000001</v>
      </c>
      <c r="O3" s="294">
        <v>748.73</v>
      </c>
      <c r="P3" s="191">
        <v>60717.63</v>
      </c>
      <c r="Q3" s="318">
        <v>16412.347000000002</v>
      </c>
      <c r="R3" s="318">
        <v>48489.398999999998</v>
      </c>
      <c r="S3" s="318">
        <v>70084.648000000001</v>
      </c>
    </row>
    <row r="4" spans="1:19" s="1" customFormat="1" ht="13.5" thickBot="1">
      <c r="A4" s="65" t="s">
        <v>49</v>
      </c>
      <c r="B4" s="322">
        <f>SUM(B5:B7)</f>
        <v>520781.408</v>
      </c>
      <c r="C4" s="323">
        <f>SUM(C5:C7)</f>
        <v>0</v>
      </c>
      <c r="D4" s="324">
        <f t="shared" ref="D4:P4" si="0">SUM(D5:D7)</f>
        <v>0</v>
      </c>
      <c r="E4" s="322">
        <f t="shared" si="0"/>
        <v>0</v>
      </c>
      <c r="F4" s="323">
        <f>SUM(F5:F7)</f>
        <v>30000</v>
      </c>
      <c r="G4" s="323">
        <f t="shared" si="0"/>
        <v>0</v>
      </c>
      <c r="H4" s="323">
        <f t="shared" ref="H4" si="1">SUM(H5:H7)</f>
        <v>0</v>
      </c>
      <c r="I4" s="323">
        <f t="shared" si="0"/>
        <v>0</v>
      </c>
      <c r="J4" s="323">
        <f>SUM(J5:J7)</f>
        <v>0</v>
      </c>
      <c r="K4" s="324">
        <f>SUM(K5:K7)</f>
        <v>0</v>
      </c>
      <c r="L4" s="322">
        <f t="shared" si="0"/>
        <v>0</v>
      </c>
      <c r="M4" s="323">
        <f t="shared" si="0"/>
        <v>0</v>
      </c>
      <c r="N4" s="323">
        <f>SUM(N5:N7)</f>
        <v>0</v>
      </c>
      <c r="O4" s="323">
        <f t="shared" si="0"/>
        <v>0</v>
      </c>
      <c r="P4" s="324">
        <f t="shared" si="0"/>
        <v>0</v>
      </c>
      <c r="Q4" s="194">
        <f t="shared" ref="Q4:R4" si="2">SUM(Q5:Q7)</f>
        <v>0</v>
      </c>
      <c r="R4" s="194">
        <f t="shared" si="2"/>
        <v>0</v>
      </c>
      <c r="S4" s="194">
        <f t="shared" ref="S4" si="3">SUM(S5:S7)</f>
        <v>0</v>
      </c>
    </row>
    <row r="5" spans="1:19">
      <c r="A5" s="53" t="s">
        <v>113</v>
      </c>
      <c r="B5" s="319">
        <f>356024.888-136400</f>
        <v>219624.88799999998</v>
      </c>
      <c r="C5" s="320"/>
      <c r="D5" s="321"/>
      <c r="E5" s="319"/>
      <c r="F5" s="325">
        <f>B50+D50</f>
        <v>30000</v>
      </c>
      <c r="G5" s="325"/>
      <c r="H5" s="325"/>
      <c r="I5" s="325"/>
      <c r="J5" s="325"/>
      <c r="K5" s="326"/>
      <c r="L5" s="325"/>
      <c r="M5" s="325"/>
      <c r="N5" s="325"/>
      <c r="O5" s="325"/>
      <c r="P5" s="326"/>
      <c r="Q5" s="184"/>
      <c r="R5" s="184"/>
      <c r="S5" s="184"/>
    </row>
    <row r="6" spans="1:19">
      <c r="A6" s="53" t="s">
        <v>111</v>
      </c>
      <c r="B6" s="187">
        <f>53640.682+11943.501+27871.349+4300.988+67000</f>
        <v>164756.52000000002</v>
      </c>
      <c r="C6" s="309"/>
      <c r="D6" s="188"/>
      <c r="E6" s="187"/>
      <c r="F6" s="295"/>
      <c r="G6" s="295"/>
      <c r="H6" s="295"/>
      <c r="I6" s="295"/>
      <c r="J6" s="295"/>
      <c r="K6" s="184"/>
      <c r="L6" s="295"/>
      <c r="M6" s="295"/>
      <c r="N6" s="295"/>
      <c r="O6" s="295"/>
      <c r="P6" s="184"/>
      <c r="Q6" s="184"/>
      <c r="R6" s="184"/>
      <c r="S6" s="184"/>
    </row>
    <row r="7" spans="1:19">
      <c r="A7" s="53" t="s">
        <v>50</v>
      </c>
      <c r="B7" s="187">
        <v>136400</v>
      </c>
      <c r="C7" s="309"/>
      <c r="D7" s="188"/>
      <c r="E7" s="187"/>
      <c r="F7" s="295"/>
      <c r="G7" s="295"/>
      <c r="H7" s="295"/>
      <c r="I7" s="295"/>
      <c r="J7" s="295"/>
      <c r="K7" s="184"/>
      <c r="L7" s="295"/>
      <c r="M7" s="295"/>
      <c r="N7" s="295"/>
      <c r="O7" s="295"/>
      <c r="P7" s="184"/>
      <c r="Q7" s="184"/>
      <c r="R7" s="184"/>
      <c r="S7" s="184"/>
    </row>
    <row r="8" spans="1:19">
      <c r="A8" s="66" t="s">
        <v>51</v>
      </c>
      <c r="B8" s="190">
        <f>B9+B10+B12+B13+B19+B21</f>
        <v>0</v>
      </c>
      <c r="C8" s="310">
        <f>C9+C10+C12+C13+C19+C21</f>
        <v>0</v>
      </c>
      <c r="D8" s="189">
        <f>D9+D10+D12+D13+D19+D21</f>
        <v>0</v>
      </c>
      <c r="E8" s="190">
        <f>E9+E10+E12+E13+E19+E21</f>
        <v>0</v>
      </c>
      <c r="F8" s="296">
        <f>F9+F10+F11+F12+F13</f>
        <v>0</v>
      </c>
      <c r="G8" s="296">
        <f t="shared" ref="G8:I8" si="4">G9+G10+G12+G13+G19+G21+G11</f>
        <v>0</v>
      </c>
      <c r="H8" s="296">
        <f t="shared" si="4"/>
        <v>0</v>
      </c>
      <c r="I8" s="296">
        <f t="shared" si="4"/>
        <v>0</v>
      </c>
      <c r="J8" s="296">
        <f>J14+J15+J16+J17+J18+J19</f>
        <v>0</v>
      </c>
      <c r="K8" s="189">
        <f>K14+K15+K16+K17+K18+K19</f>
        <v>0</v>
      </c>
      <c r="L8" s="296">
        <f>L9+L10+L12+L13+L19+L21</f>
        <v>0</v>
      </c>
      <c r="M8" s="296">
        <f>M9+M10+M12+M13+M19+M21+M20</f>
        <v>0</v>
      </c>
      <c r="N8" s="296">
        <f>N9+N10+N12+N13+N19+N21+N20</f>
        <v>0</v>
      </c>
      <c r="O8" s="296">
        <f>O9+O10+O12+O13+O19+O21</f>
        <v>0</v>
      </c>
      <c r="P8" s="189">
        <f>P9+P10+P12+P13+P19+P21</f>
        <v>0</v>
      </c>
      <c r="Q8" s="189">
        <f>Q9+Q10+Q12+Q13+Q19+Q21</f>
        <v>0</v>
      </c>
      <c r="R8" s="189">
        <f>R9+R10+R12+R13+R19+R21</f>
        <v>0</v>
      </c>
      <c r="S8" s="189">
        <f>S9+S10+S12+S13+S19+S21</f>
        <v>0</v>
      </c>
    </row>
    <row r="9" spans="1:19">
      <c r="A9" s="53" t="s">
        <v>113</v>
      </c>
      <c r="B9" s="187"/>
      <c r="C9" s="309"/>
      <c r="D9" s="188"/>
      <c r="E9" s="187"/>
      <c r="F9" s="295"/>
      <c r="G9" s="295"/>
      <c r="H9" s="295"/>
      <c r="I9" s="295"/>
      <c r="J9" s="295"/>
      <c r="K9" s="184"/>
      <c r="L9" s="295">
        <f>+I48</f>
        <v>0</v>
      </c>
      <c r="M9" s="295"/>
      <c r="N9" s="295"/>
      <c r="O9" s="295"/>
      <c r="P9" s="184"/>
      <c r="Q9" s="184">
        <f>G54</f>
        <v>0</v>
      </c>
      <c r="R9" s="184">
        <f>+N52+F52</f>
        <v>0</v>
      </c>
      <c r="S9" s="184">
        <f>+F56</f>
        <v>0</v>
      </c>
    </row>
    <row r="10" spans="1:19">
      <c r="A10" s="53" t="s">
        <v>112</v>
      </c>
      <c r="B10" s="187"/>
      <c r="C10" s="309"/>
      <c r="D10" s="188"/>
      <c r="E10" s="187"/>
      <c r="F10" s="295"/>
      <c r="G10" s="295"/>
      <c r="H10" s="295"/>
      <c r="I10" s="295"/>
      <c r="J10" s="295"/>
      <c r="K10" s="184"/>
      <c r="L10" s="295"/>
      <c r="M10" s="295"/>
      <c r="N10" s="295"/>
      <c r="O10" s="295"/>
      <c r="P10" s="184"/>
      <c r="Q10" s="184"/>
      <c r="R10" s="184"/>
      <c r="S10" s="184"/>
    </row>
    <row r="11" spans="1:19">
      <c r="A11" s="53" t="s">
        <v>553</v>
      </c>
      <c r="B11" s="187"/>
      <c r="C11" s="309"/>
      <c r="D11" s="188"/>
      <c r="E11" s="187"/>
      <c r="F11" s="354"/>
      <c r="G11" s="295"/>
      <c r="H11" s="295"/>
      <c r="I11" s="295"/>
      <c r="J11" s="295"/>
      <c r="K11" s="184"/>
      <c r="L11" s="295"/>
      <c r="M11" s="295"/>
      <c r="N11" s="295"/>
      <c r="O11" s="295"/>
      <c r="P11" s="184"/>
      <c r="Q11" s="184"/>
      <c r="R11" s="184"/>
      <c r="S11" s="184"/>
    </row>
    <row r="12" spans="1:19">
      <c r="A12" s="53" t="s">
        <v>111</v>
      </c>
      <c r="B12" s="187"/>
      <c r="C12" s="309"/>
      <c r="D12" s="188"/>
      <c r="E12" s="187"/>
      <c r="F12" s="295"/>
      <c r="G12" s="295"/>
      <c r="H12" s="295"/>
      <c r="I12" s="295"/>
      <c r="J12" s="295"/>
      <c r="K12" s="184"/>
      <c r="L12" s="295"/>
      <c r="M12" s="295"/>
      <c r="N12" s="295"/>
      <c r="O12" s="295"/>
      <c r="P12" s="184"/>
      <c r="Q12" s="184"/>
      <c r="R12" s="184"/>
      <c r="S12" s="184"/>
    </row>
    <row r="13" spans="1:19" s="59" customFormat="1" ht="14.25">
      <c r="A13" s="33" t="s">
        <v>50</v>
      </c>
      <c r="B13" s="185"/>
      <c r="C13" s="311"/>
      <c r="D13" s="186"/>
      <c r="E13" s="171">
        <f t="shared" ref="E13:I13" si="5">SUM(E14:E18)</f>
        <v>0</v>
      </c>
      <c r="F13" s="297">
        <f>SUM(F14:F21)</f>
        <v>0</v>
      </c>
      <c r="G13" s="297">
        <v>0</v>
      </c>
      <c r="H13" s="297"/>
      <c r="I13" s="297">
        <f t="shared" si="5"/>
        <v>0</v>
      </c>
      <c r="J13" s="297">
        <f>SUM(J14:J19)</f>
        <v>0</v>
      </c>
      <c r="K13" s="170">
        <f>SUM(K14:K18)</f>
        <v>0</v>
      </c>
      <c r="L13" s="297">
        <f t="shared" ref="L13:P13" si="6">SUM(L14:L18)</f>
        <v>0</v>
      </c>
      <c r="M13" s="297">
        <f t="shared" si="6"/>
        <v>0</v>
      </c>
      <c r="N13" s="297">
        <f t="shared" si="6"/>
        <v>0</v>
      </c>
      <c r="O13" s="297">
        <f t="shared" si="6"/>
        <v>0</v>
      </c>
      <c r="P13" s="170">
        <f t="shared" si="6"/>
        <v>0</v>
      </c>
      <c r="Q13" s="170">
        <f>F54</f>
        <v>0</v>
      </c>
      <c r="R13" s="170">
        <f t="shared" ref="R13" si="7">SUM(R14:R18)</f>
        <v>0</v>
      </c>
      <c r="S13" s="170">
        <f t="shared" ref="S13" si="8">SUM(S14:S18)</f>
        <v>0</v>
      </c>
    </row>
    <row r="14" spans="1:19">
      <c r="A14" s="67" t="s">
        <v>52</v>
      </c>
      <c r="B14" s="185"/>
      <c r="C14" s="311"/>
      <c r="D14" s="186"/>
      <c r="E14" s="185"/>
      <c r="F14" s="295"/>
      <c r="G14" s="295"/>
      <c r="H14" s="295"/>
      <c r="I14" s="295"/>
      <c r="J14" s="467"/>
      <c r="K14" s="184"/>
      <c r="L14" s="295"/>
      <c r="M14" s="295"/>
      <c r="N14" s="295"/>
      <c r="O14" s="341"/>
      <c r="P14" s="184"/>
      <c r="Q14" s="184"/>
      <c r="R14" s="184"/>
      <c r="S14" s="184"/>
    </row>
    <row r="15" spans="1:19">
      <c r="A15" s="67" t="s">
        <v>53</v>
      </c>
      <c r="B15" s="185"/>
      <c r="C15" s="311"/>
      <c r="D15" s="186"/>
      <c r="E15" s="185"/>
      <c r="F15" s="295"/>
      <c r="G15" s="295"/>
      <c r="H15" s="295"/>
      <c r="I15" s="295"/>
      <c r="J15" s="295"/>
      <c r="K15" s="184"/>
      <c r="L15" s="295"/>
      <c r="M15" s="295"/>
      <c r="N15" s="295"/>
      <c r="O15" s="295"/>
      <c r="P15" s="184"/>
      <c r="Q15" s="184"/>
      <c r="R15" s="184"/>
      <c r="S15" s="184"/>
    </row>
    <row r="16" spans="1:19">
      <c r="A16" s="67" t="s">
        <v>54</v>
      </c>
      <c r="B16" s="185"/>
      <c r="C16" s="311"/>
      <c r="D16" s="186"/>
      <c r="E16" s="185"/>
      <c r="F16" s="295"/>
      <c r="G16" s="295"/>
      <c r="H16" s="295"/>
      <c r="I16" s="295"/>
      <c r="J16" s="295"/>
      <c r="K16" s="184"/>
      <c r="L16" s="295"/>
      <c r="M16" s="295"/>
      <c r="N16" s="295"/>
      <c r="O16" s="295"/>
      <c r="P16" s="184"/>
      <c r="Q16" s="184"/>
      <c r="R16" s="184"/>
      <c r="S16" s="184"/>
    </row>
    <row r="17" spans="1:19">
      <c r="A17" s="67" t="s">
        <v>55</v>
      </c>
      <c r="B17" s="185"/>
      <c r="C17" s="311"/>
      <c r="D17" s="186"/>
      <c r="E17" s="185"/>
      <c r="F17" s="295"/>
      <c r="G17" s="295"/>
      <c r="H17" s="295"/>
      <c r="I17" s="295"/>
      <c r="J17" s="295"/>
      <c r="K17" s="184"/>
      <c r="L17" s="295"/>
      <c r="M17" s="295"/>
      <c r="N17" s="295"/>
      <c r="O17" s="295"/>
      <c r="P17" s="184"/>
      <c r="Q17" s="184"/>
      <c r="R17" s="184"/>
      <c r="S17" s="184"/>
    </row>
    <row r="18" spans="1:19">
      <c r="A18" s="67" t="s">
        <v>56</v>
      </c>
      <c r="B18" s="185"/>
      <c r="C18" s="311"/>
      <c r="D18" s="186"/>
      <c r="E18" s="185"/>
      <c r="F18" s="295"/>
      <c r="G18" s="295"/>
      <c r="H18" s="295"/>
      <c r="I18" s="295"/>
      <c r="K18" s="184"/>
      <c r="L18" s="295"/>
      <c r="M18" s="295"/>
      <c r="N18" s="295"/>
      <c r="O18" s="295"/>
      <c r="P18" s="184"/>
      <c r="Q18" s="184"/>
      <c r="R18" s="184"/>
      <c r="S18" s="184"/>
    </row>
    <row r="19" spans="1:19">
      <c r="A19" s="53" t="s">
        <v>110</v>
      </c>
      <c r="B19" s="185"/>
      <c r="C19" s="311"/>
      <c r="D19" s="186"/>
      <c r="E19" s="185"/>
      <c r="F19" s="327"/>
      <c r="G19" s="295"/>
      <c r="H19" s="295"/>
      <c r="I19" s="295"/>
      <c r="J19" s="295"/>
      <c r="K19" s="184"/>
      <c r="L19" s="295"/>
      <c r="M19" s="295"/>
      <c r="N19" s="295"/>
      <c r="O19" s="295"/>
      <c r="P19" s="184"/>
      <c r="Q19" s="184"/>
      <c r="R19" s="184"/>
      <c r="S19" s="184"/>
    </row>
    <row r="20" spans="1:19">
      <c r="A20" s="53" t="s">
        <v>164</v>
      </c>
      <c r="B20" s="185"/>
      <c r="C20" s="311"/>
      <c r="D20" s="186"/>
      <c r="E20" s="185"/>
      <c r="F20" s="327"/>
      <c r="G20" s="295"/>
      <c r="H20" s="295"/>
      <c r="I20" s="295"/>
      <c r="J20" s="295"/>
      <c r="K20" s="184"/>
      <c r="L20" s="295"/>
      <c r="M20" s="295"/>
      <c r="N20" s="295"/>
      <c r="O20" s="295"/>
      <c r="P20" s="184"/>
      <c r="Q20" s="184"/>
      <c r="R20" s="184"/>
      <c r="S20" s="184"/>
    </row>
    <row r="21" spans="1:19">
      <c r="A21" s="53" t="s">
        <v>2</v>
      </c>
      <c r="B21" s="185"/>
      <c r="C21" s="311"/>
      <c r="D21" s="186"/>
      <c r="E21" s="185"/>
      <c r="F21" s="295"/>
      <c r="G21" s="295"/>
      <c r="H21" s="295"/>
      <c r="I21" s="295"/>
      <c r="J21" s="295"/>
      <c r="K21" s="184"/>
      <c r="L21" s="295"/>
      <c r="M21" s="295"/>
      <c r="N21" s="295"/>
      <c r="O21" s="295"/>
      <c r="P21" s="184"/>
      <c r="Q21" s="184"/>
      <c r="R21" s="184"/>
      <c r="S21" s="184"/>
    </row>
    <row r="22" spans="1:19">
      <c r="A22" s="183" t="s">
        <v>109</v>
      </c>
      <c r="B22" s="348"/>
      <c r="C22" s="349"/>
      <c r="D22" s="350"/>
      <c r="E22" s="348"/>
      <c r="F22" s="351">
        <v>1000000</v>
      </c>
      <c r="G22" s="351"/>
      <c r="H22" s="351"/>
      <c r="I22" s="351"/>
      <c r="J22" s="351"/>
      <c r="K22" s="352"/>
      <c r="L22" s="351"/>
      <c r="M22" s="351"/>
      <c r="N22" s="351"/>
      <c r="O22" s="351"/>
      <c r="P22" s="352"/>
      <c r="Q22" s="352"/>
      <c r="R22" s="352"/>
      <c r="S22" s="352"/>
    </row>
    <row r="23" spans="1:19">
      <c r="A23" s="183" t="s">
        <v>98</v>
      </c>
      <c r="B23" s="181"/>
      <c r="C23" s="312"/>
      <c r="D23" s="182"/>
      <c r="E23" s="181"/>
      <c r="F23" s="298">
        <f>3500000-1150000-1000000</f>
        <v>1350000</v>
      </c>
      <c r="G23" s="298"/>
      <c r="H23" s="298"/>
      <c r="I23" s="298"/>
      <c r="J23" s="298"/>
      <c r="K23" s="180"/>
      <c r="L23" s="298"/>
      <c r="M23" s="298"/>
      <c r="N23" s="298"/>
      <c r="O23" s="298"/>
      <c r="P23" s="180"/>
      <c r="Q23" s="180"/>
      <c r="R23" s="180"/>
      <c r="S23" s="180"/>
    </row>
    <row r="24" spans="1:19">
      <c r="A24" s="68" t="s">
        <v>57</v>
      </c>
      <c r="B24" s="179">
        <f>B25+B40+B58</f>
        <v>28571.72</v>
      </c>
      <c r="C24" s="179">
        <f>C25+C40+C58</f>
        <v>0</v>
      </c>
      <c r="D24" s="178">
        <f t="shared" ref="D24:P24" si="9">D25+D40+D58</f>
        <v>30000</v>
      </c>
      <c r="E24" s="179">
        <f t="shared" si="9"/>
        <v>0</v>
      </c>
      <c r="F24" s="299">
        <f t="shared" si="9"/>
        <v>0</v>
      </c>
      <c r="G24" s="299">
        <f t="shared" si="9"/>
        <v>0</v>
      </c>
      <c r="H24" s="299">
        <f t="shared" ref="H24" si="10">H25+H40+H58</f>
        <v>0</v>
      </c>
      <c r="I24" s="299">
        <f t="shared" si="9"/>
        <v>0</v>
      </c>
      <c r="J24" s="299">
        <f t="shared" si="9"/>
        <v>0</v>
      </c>
      <c r="K24" s="178">
        <f t="shared" si="9"/>
        <v>0</v>
      </c>
      <c r="L24" s="299">
        <f t="shared" si="9"/>
        <v>0</v>
      </c>
      <c r="M24" s="299">
        <f t="shared" si="9"/>
        <v>0</v>
      </c>
      <c r="N24" s="299">
        <f t="shared" si="9"/>
        <v>0</v>
      </c>
      <c r="O24" s="299">
        <f t="shared" si="9"/>
        <v>0</v>
      </c>
      <c r="P24" s="178">
        <f t="shared" si="9"/>
        <v>0</v>
      </c>
      <c r="Q24" s="178">
        <f t="shared" ref="Q24:R24" si="11">Q25+Q40+Q58</f>
        <v>0</v>
      </c>
      <c r="R24" s="178">
        <f t="shared" si="11"/>
        <v>0</v>
      </c>
      <c r="S24" s="178">
        <f t="shared" ref="S24" si="12">S25+S40+S58</f>
        <v>0</v>
      </c>
    </row>
    <row r="25" spans="1:19" s="59" customFormat="1" ht="14.25">
      <c r="A25" s="69" t="s">
        <v>58</v>
      </c>
      <c r="B25" s="173">
        <f>SUM(B26:B39)</f>
        <v>0</v>
      </c>
      <c r="C25" s="313"/>
      <c r="D25" s="172">
        <f t="shared" ref="D25:P25" si="13">SUM(D26:D39)</f>
        <v>0</v>
      </c>
      <c r="E25" s="173">
        <f t="shared" si="13"/>
        <v>0</v>
      </c>
      <c r="F25" s="300">
        <f t="shared" si="13"/>
        <v>0</v>
      </c>
      <c r="G25" s="300">
        <f t="shared" si="13"/>
        <v>0</v>
      </c>
      <c r="H25" s="300"/>
      <c r="I25" s="300">
        <f t="shared" si="13"/>
        <v>0</v>
      </c>
      <c r="J25" s="300">
        <f>SUM(J26:J39)</f>
        <v>0</v>
      </c>
      <c r="K25" s="172">
        <f t="shared" si="13"/>
        <v>0</v>
      </c>
      <c r="L25" s="300">
        <f t="shared" si="13"/>
        <v>0</v>
      </c>
      <c r="M25" s="300">
        <f t="shared" si="13"/>
        <v>0</v>
      </c>
      <c r="N25" s="300">
        <f t="shared" si="13"/>
        <v>0</v>
      </c>
      <c r="O25" s="300">
        <f t="shared" si="13"/>
        <v>0</v>
      </c>
      <c r="P25" s="172">
        <f t="shared" si="13"/>
        <v>0</v>
      </c>
      <c r="Q25" s="172">
        <f t="shared" ref="Q25:R25" si="14">SUM(Q26:Q39)</f>
        <v>0</v>
      </c>
      <c r="R25" s="172">
        <f t="shared" si="14"/>
        <v>0</v>
      </c>
      <c r="S25" s="172">
        <f t="shared" ref="S25" si="15">SUM(S26:S39)</f>
        <v>0</v>
      </c>
    </row>
    <row r="26" spans="1:19" s="1" customFormat="1" ht="12.75">
      <c r="A26" s="70" t="s">
        <v>59</v>
      </c>
      <c r="B26" s="176"/>
      <c r="C26" s="314"/>
      <c r="D26" s="177"/>
      <c r="E26" s="176"/>
      <c r="F26" s="301"/>
      <c r="G26" s="301"/>
      <c r="H26" s="301"/>
      <c r="I26" s="301"/>
      <c r="J26" s="301"/>
      <c r="K26" s="175"/>
      <c r="L26" s="301"/>
      <c r="M26" s="301"/>
      <c r="N26" s="301"/>
      <c r="O26" s="301"/>
      <c r="P26" s="175"/>
      <c r="Q26" s="175"/>
      <c r="R26" s="175"/>
      <c r="S26" s="175"/>
    </row>
    <row r="27" spans="1:19" s="1" customFormat="1" ht="12.75">
      <c r="A27" s="70" t="s">
        <v>60</v>
      </c>
      <c r="B27" s="176"/>
      <c r="C27" s="314"/>
      <c r="D27" s="177"/>
      <c r="E27" s="176"/>
      <c r="F27" s="301"/>
      <c r="G27" s="301"/>
      <c r="H27" s="301"/>
      <c r="I27" s="301"/>
      <c r="J27" s="301"/>
      <c r="K27" s="175"/>
      <c r="L27" s="301"/>
      <c r="M27" s="301"/>
      <c r="N27" s="301"/>
      <c r="O27" s="301"/>
      <c r="P27" s="175"/>
      <c r="Q27" s="175"/>
      <c r="R27" s="175"/>
      <c r="S27" s="175"/>
    </row>
    <row r="28" spans="1:19" s="1" customFormat="1" ht="12.75">
      <c r="A28" s="70" t="s">
        <v>604</v>
      </c>
      <c r="B28" s="176"/>
      <c r="C28" s="314"/>
      <c r="D28" s="177"/>
      <c r="E28" s="176"/>
      <c r="F28" s="301"/>
      <c r="G28" s="301"/>
      <c r="H28" s="301"/>
      <c r="I28" s="301"/>
      <c r="J28" s="301"/>
      <c r="K28" s="175"/>
      <c r="L28" s="301"/>
      <c r="M28" s="301"/>
      <c r="N28" s="301"/>
      <c r="O28" s="301"/>
      <c r="P28" s="175"/>
      <c r="Q28" s="175"/>
      <c r="R28" s="175"/>
      <c r="S28" s="175"/>
    </row>
    <row r="29" spans="1:19" s="1" customFormat="1" ht="12.75">
      <c r="A29" s="70" t="s">
        <v>61</v>
      </c>
      <c r="B29" s="176"/>
      <c r="C29" s="314"/>
      <c r="D29" s="177"/>
      <c r="E29" s="176"/>
      <c r="F29" s="301"/>
      <c r="G29" s="301"/>
      <c r="H29" s="301"/>
      <c r="I29" s="301"/>
      <c r="J29" s="301"/>
      <c r="K29" s="175"/>
      <c r="L29" s="301"/>
      <c r="M29" s="301"/>
      <c r="N29" s="301"/>
      <c r="O29" s="301"/>
      <c r="P29" s="175"/>
      <c r="Q29" s="175"/>
      <c r="R29" s="175"/>
      <c r="S29" s="175"/>
    </row>
    <row r="30" spans="1:19" s="1" customFormat="1" ht="12.75">
      <c r="A30" s="70" t="s">
        <v>96</v>
      </c>
      <c r="B30" s="176"/>
      <c r="C30" s="314"/>
      <c r="D30" s="177"/>
      <c r="E30" s="176"/>
      <c r="F30" s="301"/>
      <c r="G30" s="301"/>
      <c r="H30" s="301"/>
      <c r="I30" s="301"/>
      <c r="J30" s="301"/>
      <c r="K30" s="175"/>
      <c r="L30" s="301"/>
      <c r="M30" s="301"/>
      <c r="N30" s="301"/>
      <c r="O30" s="301"/>
      <c r="P30" s="175"/>
      <c r="Q30" s="175"/>
      <c r="R30" s="175"/>
      <c r="S30" s="175"/>
    </row>
    <row r="31" spans="1:19" s="1" customFormat="1" ht="12.75">
      <c r="A31" s="70" t="s">
        <v>552</v>
      </c>
      <c r="B31" s="176"/>
      <c r="C31" s="314"/>
      <c r="D31" s="177"/>
      <c r="E31" s="176"/>
      <c r="F31" s="301"/>
      <c r="G31" s="301"/>
      <c r="H31" s="301"/>
      <c r="I31" s="301"/>
      <c r="J31" s="347"/>
      <c r="K31" s="175"/>
      <c r="L31" s="301"/>
      <c r="M31" s="301"/>
      <c r="N31" s="301"/>
      <c r="O31" s="301"/>
      <c r="P31" s="175"/>
      <c r="Q31" s="175"/>
      <c r="R31" s="175"/>
      <c r="S31" s="175"/>
    </row>
    <row r="32" spans="1:19" s="1" customFormat="1" ht="12.75">
      <c r="A32" s="70" t="s">
        <v>62</v>
      </c>
      <c r="B32" s="176"/>
      <c r="C32" s="314"/>
      <c r="D32" s="177"/>
      <c r="E32" s="176"/>
      <c r="F32" s="301"/>
      <c r="G32" s="301"/>
      <c r="H32" s="301"/>
      <c r="I32" s="301"/>
      <c r="J32" s="301"/>
      <c r="K32" s="175"/>
      <c r="L32" s="301"/>
      <c r="M32" s="301"/>
      <c r="N32" s="301"/>
      <c r="O32" s="301"/>
      <c r="P32" s="175"/>
      <c r="Q32" s="175"/>
      <c r="R32" s="175"/>
      <c r="S32" s="175"/>
    </row>
    <row r="33" spans="1:19" s="1" customFormat="1" ht="12.75">
      <c r="A33" s="70" t="s">
        <v>63</v>
      </c>
      <c r="B33" s="176"/>
      <c r="C33" s="314"/>
      <c r="D33" s="177"/>
      <c r="E33" s="176"/>
      <c r="F33" s="301"/>
      <c r="G33" s="301"/>
      <c r="H33" s="301"/>
      <c r="I33" s="301"/>
      <c r="J33" s="301"/>
      <c r="K33" s="175"/>
      <c r="L33" s="301"/>
      <c r="M33" s="301"/>
      <c r="N33" s="301"/>
      <c r="O33" s="301"/>
      <c r="P33" s="175"/>
      <c r="Q33" s="175"/>
      <c r="R33" s="175"/>
      <c r="S33" s="175"/>
    </row>
    <row r="34" spans="1:19" s="1" customFormat="1" ht="12.75">
      <c r="A34" s="70" t="s">
        <v>64</v>
      </c>
      <c r="B34" s="176"/>
      <c r="C34" s="314"/>
      <c r="D34" s="177"/>
      <c r="E34" s="176"/>
      <c r="F34" s="301"/>
      <c r="G34" s="301"/>
      <c r="H34" s="301"/>
      <c r="I34" s="301"/>
      <c r="J34" s="301"/>
      <c r="K34" s="175"/>
      <c r="L34" s="301"/>
      <c r="M34" s="301"/>
      <c r="N34" s="301"/>
      <c r="O34" s="301"/>
      <c r="P34" s="175"/>
      <c r="Q34" s="175"/>
      <c r="R34" s="175"/>
      <c r="S34" s="175"/>
    </row>
    <row r="35" spans="1:19" s="1" customFormat="1" ht="12.75">
      <c r="A35" s="70" t="s">
        <v>108</v>
      </c>
      <c r="B35" s="176"/>
      <c r="C35" s="314"/>
      <c r="D35" s="177"/>
      <c r="E35" s="176"/>
      <c r="F35" s="301"/>
      <c r="G35" s="301"/>
      <c r="H35" s="301"/>
      <c r="I35" s="301"/>
      <c r="J35" s="301"/>
      <c r="K35" s="175"/>
      <c r="L35" s="301"/>
      <c r="M35" s="301"/>
      <c r="N35" s="301"/>
      <c r="O35" s="301"/>
      <c r="P35" s="175"/>
      <c r="Q35" s="175"/>
      <c r="R35" s="175"/>
      <c r="S35" s="175"/>
    </row>
    <row r="36" spans="1:19" s="1" customFormat="1" ht="12.75">
      <c r="A36" s="70" t="s">
        <v>65</v>
      </c>
      <c r="B36" s="176"/>
      <c r="C36" s="314"/>
      <c r="D36" s="177"/>
      <c r="E36" s="176"/>
      <c r="F36" s="301"/>
      <c r="G36" s="301"/>
      <c r="H36" s="301"/>
      <c r="I36" s="301"/>
      <c r="J36" s="301"/>
      <c r="K36" s="175"/>
      <c r="L36" s="301"/>
      <c r="M36" s="301"/>
      <c r="N36" s="301"/>
      <c r="O36" s="301"/>
      <c r="P36" s="175"/>
      <c r="Q36" s="175"/>
      <c r="R36" s="175"/>
      <c r="S36" s="175"/>
    </row>
    <row r="37" spans="1:19" s="1" customFormat="1" ht="12.75">
      <c r="A37" s="70" t="s">
        <v>66</v>
      </c>
      <c r="B37" s="176"/>
      <c r="C37" s="314"/>
      <c r="D37" s="177"/>
      <c r="E37" s="176"/>
      <c r="F37" s="301"/>
      <c r="G37" s="301"/>
      <c r="H37" s="301"/>
      <c r="I37" s="301"/>
      <c r="J37" s="301"/>
      <c r="K37" s="175"/>
      <c r="L37" s="301"/>
      <c r="M37" s="301"/>
      <c r="N37" s="301"/>
      <c r="O37" s="301"/>
      <c r="P37" s="175"/>
      <c r="Q37" s="175"/>
      <c r="R37" s="175"/>
      <c r="S37" s="175"/>
    </row>
    <row r="38" spans="1:19" s="1" customFormat="1" ht="12.75">
      <c r="A38" s="70" t="s">
        <v>67</v>
      </c>
      <c r="B38" s="176"/>
      <c r="C38" s="314"/>
      <c r="D38" s="177"/>
      <c r="E38" s="176"/>
      <c r="F38" s="301"/>
      <c r="G38" s="301"/>
      <c r="H38" s="301"/>
      <c r="I38" s="301"/>
      <c r="J38" s="301"/>
      <c r="K38" s="175"/>
      <c r="L38" s="301"/>
      <c r="M38" s="301"/>
      <c r="N38" s="301"/>
      <c r="O38" s="301"/>
      <c r="P38" s="175"/>
      <c r="Q38" s="175"/>
      <c r="R38" s="175"/>
      <c r="S38" s="175"/>
    </row>
    <row r="39" spans="1:19" s="1" customFormat="1" ht="12.75">
      <c r="A39" s="70" t="s">
        <v>15</v>
      </c>
      <c r="B39" s="176"/>
      <c r="C39" s="314"/>
      <c r="D39" s="177"/>
      <c r="E39" s="176"/>
      <c r="F39" s="301"/>
      <c r="G39" s="301"/>
      <c r="H39" s="301"/>
      <c r="I39" s="301"/>
      <c r="J39" s="301"/>
      <c r="K39" s="175"/>
      <c r="L39" s="301"/>
      <c r="M39" s="301"/>
      <c r="N39" s="301"/>
      <c r="O39" s="301"/>
      <c r="P39" s="175"/>
      <c r="Q39" s="175"/>
      <c r="R39" s="175"/>
      <c r="S39" s="175"/>
    </row>
    <row r="40" spans="1:19" s="59" customFormat="1" ht="14.25">
      <c r="A40" s="174" t="s">
        <v>107</v>
      </c>
      <c r="B40" s="173">
        <f>SUM(B41:B55)</f>
        <v>28571.72</v>
      </c>
      <c r="C40" s="353">
        <f>SUM(C41:C55)</f>
        <v>0</v>
      </c>
      <c r="D40" s="172">
        <f>SUM(D41:D55)</f>
        <v>30000</v>
      </c>
      <c r="E40" s="173">
        <f>SUM(E41:E55)</f>
        <v>0</v>
      </c>
      <c r="F40" s="300">
        <f>SUM(F41:F57)</f>
        <v>0</v>
      </c>
      <c r="G40" s="300">
        <f>SUM(G41:G55)</f>
        <v>0</v>
      </c>
      <c r="H40" s="300">
        <f t="shared" ref="H40:I40" si="16">SUM(H41:H55)</f>
        <v>0</v>
      </c>
      <c r="I40" s="300">
        <f t="shared" si="16"/>
        <v>0</v>
      </c>
      <c r="J40" s="300">
        <f t="shared" ref="J40:P40" si="17">SUM(J41:J55)</f>
        <v>0</v>
      </c>
      <c r="K40" s="172">
        <f t="shared" si="17"/>
        <v>0</v>
      </c>
      <c r="L40" s="300">
        <f t="shared" si="17"/>
        <v>0</v>
      </c>
      <c r="M40" s="300">
        <f t="shared" si="17"/>
        <v>0</v>
      </c>
      <c r="N40" s="300">
        <f t="shared" si="17"/>
        <v>0</v>
      </c>
      <c r="O40" s="300">
        <f t="shared" si="17"/>
        <v>0</v>
      </c>
      <c r="P40" s="172">
        <f t="shared" si="17"/>
        <v>0</v>
      </c>
      <c r="Q40" s="172">
        <f t="shared" ref="Q40" si="18">SUM(Q41:Q55)</f>
        <v>0</v>
      </c>
      <c r="R40" s="172">
        <f>SUM(R41:R57)</f>
        <v>0</v>
      </c>
      <c r="S40" s="172">
        <f>SUM(S41:S57)</f>
        <v>0</v>
      </c>
    </row>
    <row r="41" spans="1:19">
      <c r="A41" s="70" t="s">
        <v>106</v>
      </c>
      <c r="B41" s="169"/>
      <c r="C41" s="315"/>
      <c r="D41" s="168"/>
      <c r="E41" s="169"/>
      <c r="F41" s="302"/>
      <c r="G41" s="302"/>
      <c r="H41" s="302"/>
      <c r="I41" s="302"/>
      <c r="J41" s="302"/>
      <c r="K41" s="168"/>
      <c r="L41" s="302"/>
      <c r="M41" s="302"/>
      <c r="N41" s="302"/>
      <c r="O41" s="302"/>
      <c r="P41" s="168"/>
      <c r="Q41" s="168"/>
      <c r="R41" s="168">
        <v>0</v>
      </c>
      <c r="S41" s="168"/>
    </row>
    <row r="42" spans="1:19">
      <c r="A42" s="70" t="s">
        <v>105</v>
      </c>
      <c r="B42" s="169">
        <v>28571.72</v>
      </c>
      <c r="C42" s="315"/>
      <c r="D42" s="168"/>
      <c r="E42" s="169"/>
      <c r="F42" s="302"/>
      <c r="G42" s="302"/>
      <c r="H42" s="302"/>
      <c r="I42" s="302"/>
      <c r="J42" s="302"/>
      <c r="K42" s="168"/>
      <c r="L42" s="302"/>
      <c r="M42" s="302"/>
      <c r="N42" s="302"/>
      <c r="O42" s="302"/>
      <c r="P42" s="168"/>
      <c r="Q42" s="168"/>
      <c r="R42" s="168"/>
      <c r="S42" s="168"/>
    </row>
    <row r="43" spans="1:19">
      <c r="A43" s="70" t="s">
        <v>581</v>
      </c>
      <c r="B43" s="169"/>
      <c r="C43" s="315"/>
      <c r="D43" s="168"/>
      <c r="E43" s="169"/>
      <c r="F43" s="302"/>
      <c r="G43" s="302"/>
      <c r="H43" s="302"/>
      <c r="I43" s="302"/>
      <c r="J43" s="302"/>
      <c r="K43" s="168"/>
      <c r="L43" s="302"/>
      <c r="M43" s="302"/>
      <c r="N43" s="302"/>
      <c r="O43" s="302"/>
      <c r="P43" s="168"/>
      <c r="Q43" s="168"/>
      <c r="R43" s="168"/>
      <c r="S43" s="168"/>
    </row>
    <row r="44" spans="1:19">
      <c r="A44" s="70" t="s">
        <v>104</v>
      </c>
      <c r="B44" s="169"/>
      <c r="C44" s="315"/>
      <c r="D44" s="168"/>
      <c r="E44" s="169"/>
      <c r="F44" s="302"/>
      <c r="G44" s="302"/>
      <c r="H44" s="302"/>
      <c r="I44" s="302"/>
      <c r="J44" s="302"/>
      <c r="K44" s="168"/>
      <c r="L44" s="302"/>
      <c r="M44" s="302"/>
      <c r="N44" s="302"/>
      <c r="O44" s="302"/>
      <c r="P44" s="168"/>
      <c r="Q44" s="168"/>
      <c r="R44" s="168"/>
      <c r="S44" s="168"/>
    </row>
    <row r="45" spans="1:19">
      <c r="A45" s="70" t="s">
        <v>103</v>
      </c>
      <c r="B45" s="169"/>
      <c r="C45" s="315"/>
      <c r="D45" s="168"/>
      <c r="E45" s="169"/>
      <c r="F45" s="302"/>
      <c r="G45" s="302"/>
      <c r="H45" s="302"/>
      <c r="I45" s="302"/>
      <c r="J45" s="302"/>
      <c r="K45" s="168"/>
      <c r="L45" s="302"/>
      <c r="M45" s="302"/>
      <c r="N45" s="302"/>
      <c r="O45" s="302"/>
      <c r="P45" s="168"/>
      <c r="Q45" s="168"/>
      <c r="R45" s="168"/>
      <c r="S45" s="168"/>
    </row>
    <row r="46" spans="1:19">
      <c r="A46" s="70" t="s">
        <v>102</v>
      </c>
      <c r="B46" s="169"/>
      <c r="C46" s="315"/>
      <c r="D46" s="168"/>
      <c r="E46" s="169"/>
      <c r="F46" s="358"/>
      <c r="G46" s="302"/>
      <c r="H46" s="302"/>
      <c r="I46" s="302"/>
      <c r="J46" s="302"/>
      <c r="K46" s="168"/>
      <c r="L46" s="302"/>
      <c r="M46" s="302"/>
      <c r="N46" s="302"/>
      <c r="O46" s="302"/>
      <c r="P46" s="168"/>
      <c r="Q46" s="168"/>
      <c r="R46" s="168"/>
      <c r="S46" s="168"/>
    </row>
    <row r="47" spans="1:19">
      <c r="A47" s="70" t="s">
        <v>101</v>
      </c>
      <c r="B47" s="169"/>
      <c r="C47" s="315"/>
      <c r="D47" s="168"/>
      <c r="E47" s="169"/>
      <c r="F47" s="302"/>
      <c r="G47" s="302"/>
      <c r="H47" s="302"/>
      <c r="I47" s="302"/>
      <c r="J47" s="302"/>
      <c r="K47" s="168"/>
      <c r="L47" s="302"/>
      <c r="M47" s="302"/>
      <c r="N47" s="302"/>
      <c r="O47" s="302"/>
      <c r="P47" s="168"/>
      <c r="Q47" s="168"/>
      <c r="R47" s="168"/>
      <c r="S47" s="168"/>
    </row>
    <row r="48" spans="1:19" s="59" customFormat="1">
      <c r="A48" s="70" t="s">
        <v>46</v>
      </c>
      <c r="B48" s="169"/>
      <c r="C48" s="315"/>
      <c r="D48" s="168"/>
      <c r="E48" s="169"/>
      <c r="F48" s="302"/>
      <c r="G48" s="302"/>
      <c r="H48" s="302"/>
      <c r="I48" s="302"/>
      <c r="J48" s="302"/>
      <c r="K48" s="168"/>
      <c r="L48" s="302"/>
      <c r="M48" s="302"/>
      <c r="N48" s="340"/>
      <c r="O48" s="302"/>
      <c r="P48" s="168"/>
      <c r="Q48" s="168"/>
      <c r="R48" s="168"/>
      <c r="S48" s="168"/>
    </row>
    <row r="49" spans="1:19" s="59" customFormat="1">
      <c r="A49" s="70" t="s">
        <v>100</v>
      </c>
      <c r="B49" s="169"/>
      <c r="C49" s="315"/>
      <c r="D49" s="168"/>
      <c r="E49" s="169"/>
      <c r="F49" s="302"/>
      <c r="G49" s="302"/>
      <c r="H49" s="302"/>
      <c r="I49" s="302"/>
      <c r="J49" s="302"/>
      <c r="K49" s="168"/>
      <c r="L49" s="302"/>
      <c r="M49" s="302"/>
      <c r="N49" s="302"/>
      <c r="O49" s="302"/>
      <c r="P49" s="168"/>
      <c r="Q49" s="168"/>
      <c r="R49" s="168"/>
      <c r="S49" s="168"/>
    </row>
    <row r="50" spans="1:19">
      <c r="A50" s="70" t="s">
        <v>45</v>
      </c>
      <c r="B50" s="169"/>
      <c r="C50" s="315"/>
      <c r="D50" s="168">
        <v>30000</v>
      </c>
      <c r="E50" s="169"/>
      <c r="F50" s="302"/>
      <c r="G50" s="302"/>
      <c r="H50" s="302"/>
      <c r="I50" s="302"/>
      <c r="J50" s="302"/>
      <c r="K50" s="357"/>
      <c r="L50" s="302"/>
      <c r="M50" s="302"/>
      <c r="N50" s="302"/>
      <c r="O50" s="302"/>
      <c r="P50" s="168"/>
      <c r="Q50" s="355"/>
      <c r="R50" s="168"/>
      <c r="S50" s="168"/>
    </row>
    <row r="51" spans="1:19">
      <c r="A51" s="70" t="s">
        <v>603</v>
      </c>
      <c r="B51" s="169"/>
      <c r="C51" s="315"/>
      <c r="D51" s="168"/>
      <c r="E51" s="169"/>
      <c r="F51" s="302"/>
      <c r="G51" s="302"/>
      <c r="H51" s="302"/>
      <c r="I51" s="302"/>
      <c r="J51" s="302"/>
      <c r="K51" s="357"/>
      <c r="L51" s="302"/>
      <c r="M51" s="302"/>
      <c r="N51" s="302"/>
      <c r="O51" s="302"/>
      <c r="P51" s="168"/>
      <c r="Q51" s="357"/>
      <c r="R51" s="168"/>
      <c r="S51" s="168"/>
    </row>
    <row r="52" spans="1:19">
      <c r="A52" s="70" t="s">
        <v>166</v>
      </c>
      <c r="B52" s="169"/>
      <c r="C52" s="315"/>
      <c r="D52" s="168"/>
      <c r="E52" s="169"/>
      <c r="F52" s="302"/>
      <c r="G52" s="302"/>
      <c r="H52" s="302"/>
      <c r="I52" s="302"/>
      <c r="J52" s="302"/>
      <c r="K52" s="168"/>
      <c r="L52" s="302"/>
      <c r="M52" s="302"/>
      <c r="N52" s="302"/>
      <c r="O52" s="302"/>
      <c r="P52" s="168"/>
      <c r="Q52" s="168"/>
      <c r="R52" s="168"/>
      <c r="S52" s="168"/>
    </row>
    <row r="53" spans="1:19">
      <c r="A53" s="70" t="s">
        <v>165</v>
      </c>
      <c r="B53" s="169"/>
      <c r="C53" s="315"/>
      <c r="D53" s="168"/>
      <c r="E53" s="169"/>
      <c r="F53" s="302"/>
      <c r="G53" s="302"/>
      <c r="H53" s="302"/>
      <c r="I53" s="302"/>
      <c r="J53" s="302"/>
      <c r="K53" s="168"/>
      <c r="L53" s="302"/>
      <c r="M53" s="302"/>
      <c r="N53" s="302"/>
      <c r="O53" s="302"/>
      <c r="P53" s="168"/>
      <c r="Q53" s="168"/>
      <c r="R53" s="168"/>
      <c r="S53" s="168"/>
    </row>
    <row r="54" spans="1:19">
      <c r="A54" s="70" t="s">
        <v>157</v>
      </c>
      <c r="B54" s="169"/>
      <c r="C54" s="315"/>
      <c r="D54" s="168"/>
      <c r="E54" s="169"/>
      <c r="F54" s="358"/>
      <c r="G54" s="302"/>
      <c r="H54" s="302"/>
      <c r="I54" s="302"/>
      <c r="J54" s="302"/>
      <c r="K54" s="168"/>
      <c r="L54" s="302"/>
      <c r="M54" s="302"/>
      <c r="N54" s="302"/>
      <c r="O54" s="302"/>
      <c r="P54" s="168"/>
      <c r="Q54" s="168"/>
      <c r="R54" s="168"/>
      <c r="S54" s="168"/>
    </row>
    <row r="55" spans="1:19">
      <c r="A55" s="70" t="s">
        <v>99</v>
      </c>
      <c r="B55" s="169"/>
      <c r="C55" s="315"/>
      <c r="D55" s="168"/>
      <c r="E55" s="169"/>
      <c r="F55" s="302"/>
      <c r="G55" s="302"/>
      <c r="H55" s="302"/>
      <c r="I55" s="302"/>
      <c r="J55" s="302"/>
      <c r="K55" s="168"/>
      <c r="L55" s="302"/>
      <c r="M55" s="302"/>
      <c r="N55" s="302"/>
      <c r="O55" s="302"/>
      <c r="P55" s="168"/>
      <c r="Q55" s="168"/>
      <c r="R55" s="168"/>
      <c r="S55" s="168"/>
    </row>
    <row r="56" spans="1:19">
      <c r="A56" s="70" t="s">
        <v>167</v>
      </c>
      <c r="B56" s="169"/>
      <c r="C56" s="315"/>
      <c r="D56" s="168"/>
      <c r="E56" s="169"/>
      <c r="F56" s="302"/>
      <c r="G56" s="302"/>
      <c r="H56" s="302"/>
      <c r="I56" s="302"/>
      <c r="J56" s="302"/>
      <c r="K56" s="168"/>
      <c r="L56" s="302"/>
      <c r="M56" s="302"/>
      <c r="N56" s="302"/>
      <c r="O56" s="302"/>
      <c r="P56" s="168"/>
      <c r="Q56" s="168"/>
      <c r="R56" s="168"/>
      <c r="S56" s="168"/>
    </row>
    <row r="57" spans="1:19">
      <c r="A57" s="70" t="s">
        <v>164</v>
      </c>
      <c r="B57" s="169"/>
      <c r="C57" s="315"/>
      <c r="D57" s="168"/>
      <c r="E57" s="169"/>
      <c r="F57" s="302"/>
      <c r="G57" s="302"/>
      <c r="H57" s="302"/>
      <c r="I57" s="302"/>
      <c r="J57" s="302"/>
      <c r="K57" s="168"/>
      <c r="L57" s="302"/>
      <c r="M57" s="302"/>
      <c r="N57" s="302"/>
      <c r="O57" s="302"/>
      <c r="P57" s="168"/>
      <c r="Q57" s="168"/>
      <c r="R57" s="168"/>
      <c r="S57" s="168"/>
    </row>
    <row r="58" spans="1:19" s="59" customFormat="1" ht="14.25">
      <c r="A58" s="71" t="s">
        <v>68</v>
      </c>
      <c r="B58" s="171">
        <f>SUM(B59:B60)</f>
        <v>0</v>
      </c>
      <c r="C58" s="316"/>
      <c r="D58" s="170">
        <f t="shared" ref="D58:P58" si="19">SUM(D59:D60)</f>
        <v>0</v>
      </c>
      <c r="E58" s="171">
        <f t="shared" si="19"/>
        <v>0</v>
      </c>
      <c r="F58" s="297">
        <f t="shared" si="19"/>
        <v>0</v>
      </c>
      <c r="G58" s="297">
        <f t="shared" si="19"/>
        <v>0</v>
      </c>
      <c r="H58" s="297"/>
      <c r="I58" s="297">
        <f t="shared" si="19"/>
        <v>0</v>
      </c>
      <c r="J58" s="297">
        <f t="shared" si="19"/>
        <v>0</v>
      </c>
      <c r="K58" s="170">
        <f t="shared" si="19"/>
        <v>0</v>
      </c>
      <c r="L58" s="297">
        <f t="shared" si="19"/>
        <v>0</v>
      </c>
      <c r="M58" s="297">
        <f t="shared" si="19"/>
        <v>0</v>
      </c>
      <c r="N58" s="297">
        <f t="shared" si="19"/>
        <v>0</v>
      </c>
      <c r="O58" s="297">
        <f t="shared" si="19"/>
        <v>0</v>
      </c>
      <c r="P58" s="170">
        <f t="shared" si="19"/>
        <v>0</v>
      </c>
      <c r="Q58" s="170">
        <f t="shared" ref="Q58:R58" si="20">SUM(Q59:Q60)</f>
        <v>0</v>
      </c>
      <c r="R58" s="170">
        <f t="shared" si="20"/>
        <v>0</v>
      </c>
      <c r="S58" s="170">
        <f t="shared" ref="S58" si="21">SUM(S59:S60)</f>
        <v>0</v>
      </c>
    </row>
    <row r="59" spans="1:19">
      <c r="A59" s="70" t="s">
        <v>98</v>
      </c>
      <c r="B59" s="169"/>
      <c r="C59" s="315"/>
      <c r="D59" s="168"/>
      <c r="E59" s="169"/>
      <c r="F59" s="302"/>
      <c r="G59" s="302"/>
      <c r="H59" s="302"/>
      <c r="I59" s="302"/>
      <c r="J59" s="302"/>
      <c r="K59" s="168"/>
      <c r="L59" s="302"/>
      <c r="M59" s="302"/>
      <c r="N59" s="302"/>
      <c r="O59" s="302"/>
      <c r="P59" s="168"/>
      <c r="Q59" s="168"/>
      <c r="R59" s="168"/>
      <c r="S59" s="168"/>
    </row>
    <row r="60" spans="1:19">
      <c r="A60" s="70" t="s">
        <v>2</v>
      </c>
      <c r="B60" s="169"/>
      <c r="C60" s="315"/>
      <c r="D60" s="168"/>
      <c r="E60" s="169"/>
      <c r="F60" s="302"/>
      <c r="G60" s="302"/>
      <c r="H60" s="302"/>
      <c r="I60" s="302"/>
      <c r="J60" s="302"/>
      <c r="K60" s="168"/>
      <c r="L60" s="302"/>
      <c r="M60" s="302"/>
      <c r="N60" s="302"/>
      <c r="O60" s="302"/>
      <c r="P60" s="168"/>
      <c r="Q60" s="168"/>
      <c r="R60" s="168"/>
      <c r="S60" s="168"/>
    </row>
    <row r="61" spans="1:19" s="64" customFormat="1">
      <c r="A61" s="72" t="s">
        <v>692</v>
      </c>
      <c r="B61" s="303">
        <f t="shared" ref="B61:S61" si="22">B3+B4+B8-B24</f>
        <v>-81544.732999999978</v>
      </c>
      <c r="C61" s="305">
        <f t="shared" si="22"/>
        <v>19121.741000000002</v>
      </c>
      <c r="D61" s="304">
        <f t="shared" si="22"/>
        <v>14384.099000000002</v>
      </c>
      <c r="E61" s="303">
        <f t="shared" si="22"/>
        <v>662.87300000000005</v>
      </c>
      <c r="F61" s="305">
        <f>F3+F4+F8-F24</f>
        <v>-2377237.3169999998</v>
      </c>
      <c r="G61" s="305">
        <f t="shared" si="22"/>
        <v>-38952.845999999998</v>
      </c>
      <c r="H61" s="305">
        <f t="shared" si="22"/>
        <v>9822.2900000000009</v>
      </c>
      <c r="I61" s="305">
        <f t="shared" si="22"/>
        <v>3466.36</v>
      </c>
      <c r="J61" s="305">
        <f t="shared" si="22"/>
        <v>168420.72</v>
      </c>
      <c r="K61" s="304">
        <f>K3+K4+K8-K24</f>
        <v>131093.23000000001</v>
      </c>
      <c r="L61" s="305">
        <f t="shared" si="22"/>
        <v>0</v>
      </c>
      <c r="M61" s="305">
        <f t="shared" si="22"/>
        <v>-99026.826000000001</v>
      </c>
      <c r="N61" s="305">
        <f t="shared" si="22"/>
        <v>-881074.31400000001</v>
      </c>
      <c r="O61" s="305">
        <f t="shared" si="22"/>
        <v>748.73</v>
      </c>
      <c r="P61" s="304">
        <f t="shared" si="22"/>
        <v>60717.63</v>
      </c>
      <c r="Q61" s="304">
        <f t="shared" si="22"/>
        <v>16412.347000000002</v>
      </c>
      <c r="R61" s="304">
        <f t="shared" si="22"/>
        <v>48489.398999999998</v>
      </c>
      <c r="S61" s="304">
        <f t="shared" si="22"/>
        <v>70084.648000000001</v>
      </c>
    </row>
    <row r="62" spans="1:19" s="64" customFormat="1" ht="15.75" thickBot="1">
      <c r="A62" s="73" t="s">
        <v>69</v>
      </c>
      <c r="B62" s="167">
        <v>-200000</v>
      </c>
      <c r="C62" s="306">
        <v>0</v>
      </c>
      <c r="D62" s="166">
        <v>0</v>
      </c>
      <c r="E62" s="167">
        <v>0</v>
      </c>
      <c r="F62" s="306">
        <v>-2000000</v>
      </c>
      <c r="G62" s="306">
        <v>0</v>
      </c>
      <c r="H62" s="306">
        <v>0</v>
      </c>
      <c r="I62" s="306">
        <v>-250000</v>
      </c>
      <c r="J62" s="306">
        <v>0</v>
      </c>
      <c r="K62" s="166">
        <v>0</v>
      </c>
      <c r="L62" s="306">
        <v>0</v>
      </c>
      <c r="M62" s="306">
        <v>0</v>
      </c>
      <c r="N62" s="306">
        <v>-420000</v>
      </c>
      <c r="O62" s="306">
        <v>0</v>
      </c>
      <c r="P62" s="166">
        <v>0</v>
      </c>
      <c r="Q62" s="166">
        <v>0</v>
      </c>
      <c r="R62" s="166">
        <v>-100000</v>
      </c>
      <c r="S62" s="166">
        <v>0</v>
      </c>
    </row>
    <row r="63" spans="1:19">
      <c r="A63" s="1"/>
    </row>
    <row r="64" spans="1:19">
      <c r="A64" s="1"/>
    </row>
    <row r="65" spans="1:1">
      <c r="A65" s="1"/>
    </row>
    <row r="66" spans="1:1">
      <c r="A66" s="1"/>
    </row>
    <row r="67" spans="1:1">
      <c r="A67" s="1"/>
    </row>
  </sheetData>
  <mergeCells count="3">
    <mergeCell ref="B1:D1"/>
    <mergeCell ref="E1:K1"/>
    <mergeCell ref="L1:P1"/>
  </mergeCells>
  <pageMargins left="0" right="0" top="0" bottom="0" header="0" footer="0"/>
  <pageSetup paperSize="9" scale="57" orientation="landscape" horizontalDpi="180" verticalDpi="180" r:id="rId1"/>
  <ignoredErrors>
    <ignoredError sqref="N8 J13 J4 N4 Q13 F40" formula="1"/>
    <ignoredError sqref="F13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2"/>
  <sheetViews>
    <sheetView workbookViewId="0">
      <selection activeCell="C7" activeCellId="2" sqref="C16 C14 C7:C8"/>
    </sheetView>
  </sheetViews>
  <sheetFormatPr baseColWidth="10" defaultRowHeight="12.75"/>
  <cols>
    <col min="1" max="1" width="15.5703125" style="52" bestFit="1" customWidth="1"/>
    <col min="2" max="2" width="9.42578125" style="52" bestFit="1" customWidth="1"/>
    <col min="3" max="3" width="10.85546875" style="52" bestFit="1" customWidth="1"/>
    <col min="4" max="4" width="9.28515625" style="52" bestFit="1" customWidth="1"/>
    <col min="5" max="5" width="14.28515625" style="52" bestFit="1" customWidth="1"/>
    <col min="6" max="6" width="10.42578125" style="52" bestFit="1" customWidth="1"/>
    <col min="7" max="7" width="0" style="52" hidden="1" customWidth="1"/>
    <col min="8" max="16384" width="11.42578125" style="52"/>
  </cols>
  <sheetData>
    <row r="1" spans="1:6">
      <c r="A1" s="74">
        <f ca="1">TODAY()</f>
        <v>42644</v>
      </c>
    </row>
    <row r="2" spans="1:6">
      <c r="A2" s="52" t="s">
        <v>70</v>
      </c>
      <c r="C2" s="75">
        <v>42369</v>
      </c>
      <c r="D2" s="52">
        <v>2.2161300000000002</v>
      </c>
    </row>
    <row r="3" spans="1:6">
      <c r="A3" s="52" t="s">
        <v>71</v>
      </c>
      <c r="C3" s="75">
        <v>42369</v>
      </c>
      <c r="D3" s="52">
        <v>2.04074</v>
      </c>
    </row>
    <row r="4" spans="1:6" ht="13.5" thickBot="1">
      <c r="A4" s="52" t="s">
        <v>72</v>
      </c>
      <c r="C4" s="75">
        <v>42369</v>
      </c>
      <c r="D4" s="52">
        <v>3.0085600000000001</v>
      </c>
    </row>
    <row r="5" spans="1:6" ht="13.5" thickBot="1">
      <c r="A5" s="551" t="s">
        <v>73</v>
      </c>
      <c r="B5" s="552"/>
      <c r="C5" s="552"/>
      <c r="D5" s="552"/>
      <c r="E5" s="552"/>
      <c r="F5" s="553"/>
    </row>
    <row r="6" spans="1:6" ht="13.5" thickBot="1">
      <c r="A6" s="5" t="s">
        <v>74</v>
      </c>
      <c r="B6" s="6" t="s">
        <v>75</v>
      </c>
      <c r="C6" s="6" t="s">
        <v>76</v>
      </c>
      <c r="D6" s="6" t="s">
        <v>77</v>
      </c>
      <c r="E6" s="6" t="s">
        <v>78</v>
      </c>
      <c r="F6" s="76" t="s">
        <v>13</v>
      </c>
    </row>
    <row r="7" spans="1:6">
      <c r="A7" s="114" t="s">
        <v>575</v>
      </c>
      <c r="B7" s="104" t="s">
        <v>16</v>
      </c>
      <c r="C7" s="538">
        <v>10719.22</v>
      </c>
      <c r="D7" s="105">
        <f t="shared" ref="D7:D10" si="0">+C7*$D$2</f>
        <v>23755.185018600001</v>
      </c>
      <c r="E7" s="115">
        <v>42551</v>
      </c>
      <c r="F7" s="107">
        <f t="shared" ref="F7:F10" si="1">+E7+60</f>
        <v>42611</v>
      </c>
    </row>
    <row r="8" spans="1:6">
      <c r="A8" s="114" t="s">
        <v>576</v>
      </c>
      <c r="B8" s="104" t="s">
        <v>16</v>
      </c>
      <c r="C8" s="538">
        <v>12854.53</v>
      </c>
      <c r="D8" s="105">
        <f t="shared" si="0"/>
        <v>28487.309568900004</v>
      </c>
      <c r="E8" s="115">
        <v>42556</v>
      </c>
      <c r="F8" s="107">
        <f t="shared" si="1"/>
        <v>42616</v>
      </c>
    </row>
    <row r="9" spans="1:6">
      <c r="A9" s="114" t="s">
        <v>577</v>
      </c>
      <c r="B9" s="104" t="s">
        <v>16</v>
      </c>
      <c r="C9" s="540">
        <v>12780.74</v>
      </c>
      <c r="D9" s="414">
        <f t="shared" si="0"/>
        <v>28323.781336200002</v>
      </c>
      <c r="E9" s="415">
        <v>42558</v>
      </c>
      <c r="F9" s="416">
        <f t="shared" si="1"/>
        <v>42618</v>
      </c>
    </row>
    <row r="10" spans="1:6">
      <c r="A10" s="114" t="s">
        <v>578</v>
      </c>
      <c r="B10" s="104" t="s">
        <v>16</v>
      </c>
      <c r="C10" s="540">
        <v>989.39</v>
      </c>
      <c r="D10" s="414">
        <f t="shared" si="0"/>
        <v>2192.6168607</v>
      </c>
      <c r="E10" s="415">
        <v>42559</v>
      </c>
      <c r="F10" s="416">
        <f t="shared" si="1"/>
        <v>42619</v>
      </c>
    </row>
    <row r="11" spans="1:6">
      <c r="A11" s="114"/>
      <c r="B11" s="413"/>
      <c r="C11" s="414"/>
      <c r="D11" s="414"/>
      <c r="E11" s="415"/>
      <c r="F11" s="416"/>
    </row>
    <row r="12" spans="1:6" ht="13.5" thickBot="1">
      <c r="A12" s="112"/>
      <c r="B12" s="109"/>
      <c r="C12" s="110"/>
      <c r="D12" s="110"/>
      <c r="E12" s="116"/>
      <c r="F12" s="111"/>
    </row>
    <row r="13" spans="1:6" ht="13.5" thickBot="1">
      <c r="A13" s="556" t="s">
        <v>79</v>
      </c>
      <c r="B13" s="557"/>
      <c r="C13" s="113">
        <f>SUM(C7:C12)</f>
        <v>37343.879999999997</v>
      </c>
    </row>
    <row r="14" spans="1:6" s="80" customFormat="1" ht="13.5" thickBot="1">
      <c r="A14" s="527" t="s">
        <v>80</v>
      </c>
      <c r="B14" s="528" t="s">
        <v>16</v>
      </c>
      <c r="C14" s="541">
        <v>19379.22</v>
      </c>
      <c r="D14" s="529">
        <f>+C14*$D$2</f>
        <v>42946.870818600008</v>
      </c>
      <c r="E14" s="530">
        <v>42577</v>
      </c>
      <c r="F14" s="531">
        <f>+E14+90</f>
        <v>42667</v>
      </c>
    </row>
    <row r="15" spans="1:6" ht="13.5" thickBot="1">
      <c r="A15" s="554" t="s">
        <v>79</v>
      </c>
      <c r="B15" s="555"/>
      <c r="C15" s="81">
        <f>SUM(C14)</f>
        <v>19379.22</v>
      </c>
    </row>
    <row r="16" spans="1:6" s="80" customFormat="1" ht="13.5" thickBot="1">
      <c r="A16" s="510" t="s">
        <v>580</v>
      </c>
      <c r="B16" s="511" t="s">
        <v>16</v>
      </c>
      <c r="C16" s="512">
        <v>3954.85</v>
      </c>
      <c r="D16" s="512">
        <f>+C16*$D$2</f>
        <v>8764.4617305000011</v>
      </c>
      <c r="E16" s="513">
        <v>42542</v>
      </c>
      <c r="F16" s="537">
        <f>+E16+60</f>
        <v>42602</v>
      </c>
    </row>
    <row r="17" spans="1:12" s="80" customFormat="1" ht="13.5" thickBot="1">
      <c r="A17" s="547" t="s">
        <v>79</v>
      </c>
      <c r="B17" s="548"/>
      <c r="C17" s="370">
        <f>SUM(C16:C16)</f>
        <v>3954.85</v>
      </c>
      <c r="D17" s="87"/>
      <c r="E17" s="88"/>
      <c r="F17" s="88"/>
      <c r="I17" s="52"/>
      <c r="J17" s="52"/>
      <c r="K17" s="52"/>
      <c r="L17" s="52"/>
    </row>
    <row r="18" spans="1:12" ht="13.5" thickBot="1"/>
    <row r="19" spans="1:12" ht="13.5" thickBot="1">
      <c r="A19" s="551" t="s">
        <v>81</v>
      </c>
      <c r="B19" s="552"/>
      <c r="C19" s="552"/>
      <c r="D19" s="552"/>
      <c r="E19" s="552"/>
      <c r="F19" s="553"/>
    </row>
    <row r="20" spans="1:12" ht="13.5" thickBot="1">
      <c r="A20" s="5" t="s">
        <v>74</v>
      </c>
      <c r="B20" s="6" t="s">
        <v>75</v>
      </c>
      <c r="C20" s="6" t="s">
        <v>76</v>
      </c>
      <c r="D20" s="6" t="s">
        <v>77</v>
      </c>
      <c r="E20" s="6" t="s">
        <v>78</v>
      </c>
      <c r="F20" s="76" t="s">
        <v>13</v>
      </c>
    </row>
    <row r="21" spans="1:12" s="31" customFormat="1">
      <c r="A21" s="82" t="s">
        <v>87</v>
      </c>
      <c r="B21" s="104" t="s">
        <v>16</v>
      </c>
      <c r="C21" s="538">
        <v>8922.64</v>
      </c>
      <c r="D21" s="84">
        <f t="shared" ref="D21:D26" si="2">C21*$D$2</f>
        <v>19773.730183200001</v>
      </c>
      <c r="E21" s="106">
        <v>42460</v>
      </c>
      <c r="F21" s="107">
        <f t="shared" ref="F21:F26" si="3">+E21+60</f>
        <v>42520</v>
      </c>
      <c r="G21" s="308"/>
      <c r="H21" s="514"/>
      <c r="I21" s="108"/>
      <c r="J21" s="108"/>
      <c r="K21" s="108"/>
      <c r="L21" s="108"/>
    </row>
    <row r="22" spans="1:12">
      <c r="A22" s="82" t="s">
        <v>88</v>
      </c>
      <c r="B22" s="104" t="s">
        <v>16</v>
      </c>
      <c r="C22" s="538">
        <v>6231.58</v>
      </c>
      <c r="D22" s="84">
        <f t="shared" si="2"/>
        <v>13809.991385400001</v>
      </c>
      <c r="E22" s="106">
        <v>42489</v>
      </c>
      <c r="F22" s="107">
        <f t="shared" si="3"/>
        <v>42549</v>
      </c>
      <c r="H22" s="515"/>
      <c r="I22" s="31"/>
      <c r="J22" s="31"/>
      <c r="K22" s="31"/>
      <c r="L22" s="31"/>
    </row>
    <row r="23" spans="1:12">
      <c r="A23" s="82" t="s">
        <v>97</v>
      </c>
      <c r="B23" s="104" t="s">
        <v>16</v>
      </c>
      <c r="C23" s="538">
        <v>2542.7800000000002</v>
      </c>
      <c r="D23" s="105">
        <f t="shared" si="2"/>
        <v>5635.1310414000009</v>
      </c>
      <c r="E23" s="106">
        <v>42496</v>
      </c>
      <c r="F23" s="107">
        <f t="shared" si="3"/>
        <v>42556</v>
      </c>
      <c r="G23" s="307"/>
      <c r="H23" s="515"/>
      <c r="I23" s="31"/>
      <c r="J23" s="31"/>
      <c r="K23" s="405"/>
      <c r="L23" s="31"/>
    </row>
    <row r="24" spans="1:12">
      <c r="A24" s="82" t="s">
        <v>95</v>
      </c>
      <c r="B24" s="104" t="s">
        <v>16</v>
      </c>
      <c r="C24" s="538">
        <v>6953.89</v>
      </c>
      <c r="D24" s="84">
        <f t="shared" si="2"/>
        <v>15410.724245700001</v>
      </c>
      <c r="E24" s="106">
        <v>42515</v>
      </c>
      <c r="F24" s="107">
        <f t="shared" si="3"/>
        <v>42575</v>
      </c>
      <c r="H24" s="515"/>
      <c r="I24" s="31"/>
      <c r="J24" s="31"/>
      <c r="K24" s="31"/>
      <c r="L24" s="31"/>
    </row>
    <row r="25" spans="1:12">
      <c r="A25" s="82" t="s">
        <v>579</v>
      </c>
      <c r="B25" s="104" t="s">
        <v>16</v>
      </c>
      <c r="C25" s="538">
        <v>10722.35</v>
      </c>
      <c r="D25" s="84">
        <f t="shared" si="2"/>
        <v>23762.121505500003</v>
      </c>
      <c r="E25" s="106">
        <v>42559</v>
      </c>
      <c r="F25" s="107">
        <f t="shared" si="3"/>
        <v>42619</v>
      </c>
      <c r="I25" s="31"/>
      <c r="J25" s="31"/>
      <c r="K25" s="31"/>
      <c r="L25" s="31"/>
    </row>
    <row r="26" spans="1:12">
      <c r="A26" s="82" t="s">
        <v>690</v>
      </c>
      <c r="B26" s="104" t="s">
        <v>16</v>
      </c>
      <c r="C26" s="105">
        <v>14549.46</v>
      </c>
      <c r="D26" s="84">
        <f t="shared" si="2"/>
        <v>32243.494789799999</v>
      </c>
      <c r="E26" s="106">
        <v>42615</v>
      </c>
      <c r="F26" s="107">
        <f t="shared" si="3"/>
        <v>42675</v>
      </c>
      <c r="I26" s="31"/>
      <c r="J26" s="31"/>
      <c r="K26" s="31"/>
      <c r="L26" s="31"/>
    </row>
    <row r="27" spans="1:12">
      <c r="A27" s="82"/>
      <c r="B27" s="104"/>
      <c r="C27" s="105"/>
      <c r="D27" s="84"/>
      <c r="E27" s="106"/>
      <c r="F27" s="107"/>
      <c r="I27" s="31"/>
      <c r="J27" s="31"/>
      <c r="K27" s="31"/>
      <c r="L27" s="31"/>
    </row>
    <row r="28" spans="1:12" ht="13.5" thickBot="1">
      <c r="A28" s="411"/>
      <c r="B28" s="109"/>
      <c r="C28" s="110"/>
      <c r="D28" s="412"/>
      <c r="E28" s="410"/>
      <c r="F28" s="111"/>
      <c r="I28" s="31"/>
      <c r="J28" s="31"/>
      <c r="K28" s="31"/>
      <c r="L28" s="31"/>
    </row>
    <row r="29" spans="1:12" s="80" customFormat="1" ht="13.5" thickBot="1">
      <c r="A29" s="549" t="s">
        <v>79</v>
      </c>
      <c r="B29" s="550"/>
      <c r="C29" s="77">
        <f>SUM(C21:C28)</f>
        <v>49922.7</v>
      </c>
      <c r="D29" s="87"/>
      <c r="E29" s="88"/>
      <c r="F29" s="88"/>
      <c r="I29" s="52"/>
      <c r="J29" s="52"/>
      <c r="K29" s="52"/>
      <c r="L29" s="52"/>
    </row>
    <row r="30" spans="1:12" s="80" customFormat="1" ht="13.5" thickBot="1">
      <c r="A30" s="532" t="s">
        <v>82</v>
      </c>
      <c r="B30" s="533" t="s">
        <v>16</v>
      </c>
      <c r="C30" s="539">
        <v>28695.18</v>
      </c>
      <c r="D30" s="534">
        <f>+C30*D2</f>
        <v>63592.249253400005</v>
      </c>
      <c r="E30" s="535">
        <v>42577</v>
      </c>
      <c r="F30" s="536">
        <f>+E30+90</f>
        <v>42667</v>
      </c>
      <c r="I30" s="108"/>
      <c r="J30" s="108"/>
      <c r="K30" s="108"/>
      <c r="L30" s="108"/>
    </row>
    <row r="31" spans="1:12" ht="13.5" thickBot="1">
      <c r="A31" s="549" t="s">
        <v>79</v>
      </c>
      <c r="B31" s="550"/>
      <c r="C31" s="77">
        <f>SUM(C30:C30)</f>
        <v>28695.18</v>
      </c>
      <c r="D31" s="78"/>
      <c r="E31" s="79"/>
      <c r="F31" s="79"/>
      <c r="I31" s="31"/>
      <c r="J31" s="31"/>
      <c r="K31" s="31"/>
      <c r="L31" s="31"/>
    </row>
    <row r="32" spans="1:12" s="80" customFormat="1">
      <c r="A32" s="406" t="s">
        <v>574</v>
      </c>
      <c r="B32" s="95" t="s">
        <v>16</v>
      </c>
      <c r="C32" s="512">
        <v>5040</v>
      </c>
      <c r="D32" s="84">
        <f t="shared" ref="D32:D36" si="4">C32*$D$2</f>
        <v>11169.2952</v>
      </c>
      <c r="E32" s="408">
        <v>42566</v>
      </c>
      <c r="F32" s="409">
        <f>+E32+30</f>
        <v>42596</v>
      </c>
    </row>
    <row r="33" spans="1:12" s="108" customFormat="1">
      <c r="A33" s="82" t="s">
        <v>574</v>
      </c>
      <c r="B33" s="83" t="s">
        <v>16</v>
      </c>
      <c r="C33" s="542">
        <v>884.7</v>
      </c>
      <c r="D33" s="84">
        <f t="shared" si="4"/>
        <v>1960.6102110000002</v>
      </c>
      <c r="E33" s="85">
        <v>42550</v>
      </c>
      <c r="F33" s="86">
        <f>+E33+30</f>
        <v>42580</v>
      </c>
      <c r="I33" s="117"/>
      <c r="J33" s="117"/>
      <c r="K33" s="117"/>
      <c r="L33" s="117"/>
    </row>
    <row r="34" spans="1:12" s="108" customFormat="1">
      <c r="A34" s="82" t="s">
        <v>574</v>
      </c>
      <c r="B34" s="83" t="s">
        <v>16</v>
      </c>
      <c r="C34" s="542">
        <v>4195.3999999999996</v>
      </c>
      <c r="D34" s="84">
        <f t="shared" si="4"/>
        <v>9297.551802</v>
      </c>
      <c r="E34" s="85">
        <v>42578</v>
      </c>
      <c r="F34" s="86">
        <f>+E34+30</f>
        <v>42608</v>
      </c>
      <c r="I34" s="117"/>
      <c r="J34" s="117"/>
      <c r="K34" s="117"/>
      <c r="L34" s="117"/>
    </row>
    <row r="35" spans="1:12" s="108" customFormat="1">
      <c r="A35" s="82" t="s">
        <v>574</v>
      </c>
      <c r="B35" s="83" t="s">
        <v>16</v>
      </c>
      <c r="C35" s="542">
        <v>287</v>
      </c>
      <c r="D35" s="84">
        <f t="shared" si="4"/>
        <v>636.02931000000001</v>
      </c>
      <c r="E35" s="85">
        <v>42599</v>
      </c>
      <c r="F35" s="86">
        <f>+E35+30</f>
        <v>42629</v>
      </c>
      <c r="I35" s="117"/>
      <c r="J35" s="117"/>
      <c r="K35" s="117"/>
      <c r="L35" s="117"/>
    </row>
    <row r="36" spans="1:12" s="117" customFormat="1" ht="13.5" thickBot="1">
      <c r="A36" s="82" t="s">
        <v>574</v>
      </c>
      <c r="B36" s="83" t="s">
        <v>16</v>
      </c>
      <c r="C36" s="84">
        <v>4270.4799999999996</v>
      </c>
      <c r="D36" s="84">
        <f t="shared" si="4"/>
        <v>9463.938842399999</v>
      </c>
      <c r="E36" s="85">
        <v>42535</v>
      </c>
      <c r="F36" s="86">
        <f>+E36+30</f>
        <v>42565</v>
      </c>
      <c r="I36" s="80"/>
      <c r="J36" s="80"/>
      <c r="K36" s="80"/>
      <c r="L36" s="80"/>
    </row>
    <row r="37" spans="1:12" s="31" customFormat="1" ht="13.5" thickBot="1">
      <c r="A37" s="549" t="s">
        <v>79</v>
      </c>
      <c r="B37" s="550"/>
      <c r="C37" s="77">
        <f>SUM(C32:C36)</f>
        <v>14677.579999999998</v>
      </c>
      <c r="D37" s="87"/>
      <c r="E37" s="88"/>
      <c r="F37" s="88"/>
      <c r="I37" s="52"/>
      <c r="J37" s="52"/>
      <c r="K37" s="52"/>
      <c r="L37" s="52"/>
    </row>
    <row r="38" spans="1:12">
      <c r="A38" s="406" t="s">
        <v>601</v>
      </c>
      <c r="B38" s="95" t="s">
        <v>16</v>
      </c>
      <c r="C38" s="407">
        <v>166479.72</v>
      </c>
      <c r="D38" s="407">
        <f>+C38*$D$2</f>
        <v>368940.70188360004</v>
      </c>
      <c r="E38" s="408"/>
      <c r="F38" s="417"/>
    </row>
    <row r="39" spans="1:12" s="80" customFormat="1" ht="13.5" thickBot="1">
      <c r="A39" s="411" t="s">
        <v>602</v>
      </c>
      <c r="B39" s="507" t="s">
        <v>16</v>
      </c>
      <c r="C39" s="412">
        <v>165730.4</v>
      </c>
      <c r="D39" s="412">
        <f>+C39*$D$2</f>
        <v>367280.11135200004</v>
      </c>
      <c r="E39" s="508"/>
      <c r="F39" s="509"/>
    </row>
    <row r="40" spans="1:12" s="80" customFormat="1" ht="13.5" thickBot="1">
      <c r="A40" s="547" t="s">
        <v>79</v>
      </c>
      <c r="B40" s="548"/>
      <c r="C40" s="370">
        <f>SUM(C38:C39)</f>
        <v>332210.12</v>
      </c>
      <c r="D40" s="87"/>
      <c r="E40" s="88"/>
      <c r="F40" s="88"/>
    </row>
    <row r="41" spans="1:12" s="80" customFormat="1" ht="13.5" thickBot="1">
      <c r="A41" s="406" t="s">
        <v>573</v>
      </c>
      <c r="B41" s="95" t="s">
        <v>16</v>
      </c>
      <c r="C41" s="407"/>
      <c r="D41" s="407"/>
      <c r="E41" s="408"/>
      <c r="F41" s="417"/>
    </row>
    <row r="42" spans="1:12" s="80" customFormat="1" ht="13.5" thickBot="1">
      <c r="A42" s="547" t="s">
        <v>79</v>
      </c>
      <c r="B42" s="548"/>
      <c r="C42" s="370">
        <f>SUM(C41:C41)</f>
        <v>0</v>
      </c>
      <c r="D42" s="87"/>
      <c r="E42" s="88"/>
      <c r="F42" s="88"/>
      <c r="I42" s="52"/>
      <c r="J42" s="52"/>
      <c r="K42" s="52"/>
      <c r="L42" s="52"/>
    </row>
  </sheetData>
  <sortState ref="A51:F53">
    <sortCondition ref="E51:E53"/>
  </sortState>
  <mergeCells count="10">
    <mergeCell ref="A42:B42"/>
    <mergeCell ref="A31:B31"/>
    <mergeCell ref="A37:B37"/>
    <mergeCell ref="A40:B40"/>
    <mergeCell ref="A5:F5"/>
    <mergeCell ref="A15:B15"/>
    <mergeCell ref="A19:F19"/>
    <mergeCell ref="A29:B29"/>
    <mergeCell ref="A13:B13"/>
    <mergeCell ref="A17:B17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49"/>
  <sheetViews>
    <sheetView topLeftCell="A16" workbookViewId="0">
      <selection activeCell="I36" sqref="I36"/>
    </sheetView>
  </sheetViews>
  <sheetFormatPr baseColWidth="10" defaultColWidth="11.42578125" defaultRowHeight="14.25"/>
  <cols>
    <col min="1" max="1" width="11.42578125" style="195"/>
    <col min="2" max="2" width="16.28515625" style="195" bestFit="1" customWidth="1"/>
    <col min="3" max="3" width="12.140625" style="195" bestFit="1" customWidth="1"/>
    <col min="4" max="4" width="11.140625" style="197" bestFit="1" customWidth="1"/>
    <col min="5" max="5" width="9.42578125" style="197" bestFit="1" customWidth="1"/>
    <col min="6" max="6" width="11.140625" style="197" bestFit="1" customWidth="1"/>
    <col min="7" max="8" width="21.140625" style="196" customWidth="1"/>
    <col min="9" max="9" width="16.140625" style="196" bestFit="1" customWidth="1"/>
    <col min="10" max="12" width="14" style="195" bestFit="1" customWidth="1"/>
    <col min="13" max="13" width="7.28515625" style="195" bestFit="1" customWidth="1"/>
    <col min="14" max="14" width="11.85546875" style="195" bestFit="1" customWidth="1"/>
    <col min="15" max="15" width="9.140625" style="195" bestFit="1" customWidth="1"/>
    <col min="16" max="16" width="7.7109375" style="195" bestFit="1" customWidth="1"/>
    <col min="17" max="17" width="6.42578125" style="195" bestFit="1" customWidth="1"/>
    <col min="18" max="16384" width="11.42578125" style="195"/>
  </cols>
  <sheetData>
    <row r="1" spans="2:9">
      <c r="B1" s="558" t="s">
        <v>148</v>
      </c>
      <c r="C1" s="558"/>
      <c r="D1" s="558"/>
      <c r="E1" s="558"/>
      <c r="F1" s="558"/>
    </row>
    <row r="2" spans="2:9">
      <c r="B2" s="558" t="s">
        <v>144</v>
      </c>
      <c r="C2" s="558"/>
      <c r="D2" s="558"/>
      <c r="E2" s="558"/>
      <c r="F2" s="558"/>
    </row>
    <row r="3" spans="2:9" ht="15" thickBot="1">
      <c r="B3" s="261"/>
      <c r="C3" s="261"/>
      <c r="D3" s="260"/>
      <c r="E3" s="260"/>
      <c r="F3" s="260"/>
    </row>
    <row r="4" spans="2:9" s="237" customFormat="1" ht="15" thickBot="1">
      <c r="B4" s="259" t="s">
        <v>143</v>
      </c>
      <c r="C4" s="258" t="s">
        <v>10</v>
      </c>
      <c r="D4" s="257" t="s">
        <v>142</v>
      </c>
      <c r="E4" s="257" t="s">
        <v>141</v>
      </c>
      <c r="F4" s="256" t="s">
        <v>140</v>
      </c>
      <c r="G4" s="255" t="s">
        <v>139</v>
      </c>
      <c r="H4" s="254" t="s">
        <v>138</v>
      </c>
      <c r="I4" s="238"/>
    </row>
    <row r="5" spans="2:9" s="214" customFormat="1" ht="15" thickBot="1">
      <c r="B5" s="251" t="s">
        <v>147</v>
      </c>
      <c r="C5" s="250">
        <v>42551</v>
      </c>
      <c r="D5" s="249">
        <v>6228.5709999999999</v>
      </c>
      <c r="E5" s="249">
        <v>823</v>
      </c>
      <c r="F5" s="248">
        <f>SUM(D5:E5)</f>
        <v>7051.5709999999999</v>
      </c>
      <c r="G5" s="253"/>
      <c r="H5" s="252"/>
      <c r="I5" s="215"/>
    </row>
    <row r="6" spans="2:9" s="214" customFormat="1" ht="15" thickBot="1">
      <c r="B6" s="559" t="s">
        <v>131</v>
      </c>
      <c r="C6" s="560"/>
      <c r="D6" s="201">
        <f>SUM(D5)</f>
        <v>6228.5709999999999</v>
      </c>
      <c r="E6" s="201">
        <f>SUM(E5)</f>
        <v>823</v>
      </c>
      <c r="F6" s="234">
        <f>SUM(F5:F5)</f>
        <v>7051.5709999999999</v>
      </c>
      <c r="G6" s="561"/>
      <c r="H6" s="561"/>
      <c r="I6" s="215"/>
    </row>
    <row r="7" spans="2:9" s="214" customFormat="1" ht="15" thickBot="1">
      <c r="B7" s="251" t="s">
        <v>147</v>
      </c>
      <c r="C7" s="250">
        <v>42735</v>
      </c>
      <c r="D7" s="249">
        <v>6228.5709999999999</v>
      </c>
      <c r="E7" s="249">
        <v>617</v>
      </c>
      <c r="F7" s="248">
        <f>SUM(D7:E7)</f>
        <v>6845.5709999999999</v>
      </c>
      <c r="G7" s="247"/>
      <c r="H7" s="246"/>
      <c r="I7" s="215"/>
    </row>
    <row r="8" spans="2:9" s="214" customFormat="1" ht="15" thickBot="1">
      <c r="B8" s="559" t="s">
        <v>146</v>
      </c>
      <c r="C8" s="560"/>
      <c r="D8" s="201">
        <f>SUM(D7)</f>
        <v>6228.5709999999999</v>
      </c>
      <c r="E8" s="201">
        <f>SUM(E7)</f>
        <v>617</v>
      </c>
      <c r="F8" s="234">
        <f>SUM(F7:F7)</f>
        <v>6845.5709999999999</v>
      </c>
      <c r="G8" s="562"/>
      <c r="H8" s="563"/>
      <c r="I8" s="215"/>
    </row>
    <row r="9" spans="2:9" ht="15" thickBot="1">
      <c r="B9" s="245"/>
      <c r="C9" s="245"/>
      <c r="D9" s="244"/>
      <c r="E9" s="244"/>
      <c r="F9" s="244"/>
    </row>
    <row r="10" spans="2:9" ht="15.75" customHeight="1" thickBot="1">
      <c r="B10" s="568" t="s">
        <v>120</v>
      </c>
      <c r="C10" s="569"/>
      <c r="D10" s="199">
        <f>D8+D6</f>
        <v>12457.142</v>
      </c>
      <c r="E10" s="199">
        <f>E8+E6</f>
        <v>1440</v>
      </c>
      <c r="F10" s="198">
        <f>F8+F6</f>
        <v>13897.142</v>
      </c>
      <c r="G10" s="195"/>
      <c r="H10" s="195"/>
      <c r="I10" s="195"/>
    </row>
    <row r="11" spans="2:9" ht="15.75" customHeight="1">
      <c r="G11" s="195"/>
      <c r="H11" s="195"/>
      <c r="I11" s="195"/>
    </row>
    <row r="12" spans="2:9">
      <c r="B12" s="558" t="s">
        <v>145</v>
      </c>
      <c r="C12" s="558"/>
      <c r="D12" s="558"/>
      <c r="E12" s="558"/>
      <c r="F12" s="558"/>
    </row>
    <row r="13" spans="2:9">
      <c r="B13" s="558" t="s">
        <v>144</v>
      </c>
      <c r="C13" s="558"/>
      <c r="D13" s="558"/>
      <c r="E13" s="558"/>
      <c r="F13" s="558"/>
    </row>
    <row r="14" spans="2:9" ht="15" thickBot="1"/>
    <row r="15" spans="2:9" s="237" customFormat="1" ht="15" thickBot="1">
      <c r="B15" s="243" t="s">
        <v>143</v>
      </c>
      <c r="C15" s="242" t="s">
        <v>10</v>
      </c>
      <c r="D15" s="241" t="s">
        <v>142</v>
      </c>
      <c r="E15" s="241" t="s">
        <v>141</v>
      </c>
      <c r="F15" s="241" t="s">
        <v>140</v>
      </c>
      <c r="G15" s="240" t="s">
        <v>139</v>
      </c>
      <c r="H15" s="239" t="s">
        <v>138</v>
      </c>
      <c r="I15" s="238"/>
    </row>
    <row r="16" spans="2:9" ht="15" thickBot="1">
      <c r="B16" s="227" t="s">
        <v>122</v>
      </c>
      <c r="C16" s="226">
        <v>42735</v>
      </c>
      <c r="D16" s="225">
        <v>71428.570999999996</v>
      </c>
      <c r="E16" s="225">
        <v>7677.6189999999997</v>
      </c>
      <c r="F16" s="224">
        <f>SUM(D16:E16)</f>
        <v>79106.19</v>
      </c>
      <c r="G16" s="236"/>
      <c r="H16" s="235"/>
      <c r="I16" s="195"/>
    </row>
    <row r="17" spans="2:16" ht="15" thickBot="1">
      <c r="B17" s="559" t="s">
        <v>121</v>
      </c>
      <c r="C17" s="560"/>
      <c r="D17" s="201">
        <f>SUM(D16:D16)</f>
        <v>71428.570999999996</v>
      </c>
      <c r="E17" s="201">
        <f>SUM(E16:E16)</f>
        <v>7677.6189999999997</v>
      </c>
      <c r="F17" s="234">
        <f>SUM(F16:F16)</f>
        <v>79106.19</v>
      </c>
      <c r="G17" s="566"/>
      <c r="H17" s="567"/>
      <c r="M17" s="214"/>
    </row>
    <row r="18" spans="2:16" s="214" customFormat="1">
      <c r="B18" s="233" t="s">
        <v>130</v>
      </c>
      <c r="C18" s="232">
        <v>42395</v>
      </c>
      <c r="D18" s="231">
        <v>172714.28599999999</v>
      </c>
      <c r="E18" s="231">
        <v>33986</v>
      </c>
      <c r="F18" s="230">
        <f t="shared" ref="F18:F47" si="0">SUM(D18:E18)</f>
        <v>206700.28599999999</v>
      </c>
      <c r="G18" s="229"/>
      <c r="H18" s="228"/>
      <c r="I18" s="215"/>
      <c r="O18" s="195"/>
      <c r="P18" s="195"/>
    </row>
    <row r="19" spans="2:16" s="214" customFormat="1" ht="15" thickBot="1">
      <c r="B19" s="227" t="s">
        <v>129</v>
      </c>
      <c r="C19" s="226">
        <v>42395</v>
      </c>
      <c r="D19" s="225">
        <v>106286</v>
      </c>
      <c r="E19" s="225">
        <v>21865</v>
      </c>
      <c r="F19" s="224">
        <f t="shared" si="0"/>
        <v>128151</v>
      </c>
      <c r="G19" s="223"/>
      <c r="H19" s="222"/>
      <c r="I19" s="215"/>
      <c r="K19" s="195"/>
      <c r="L19" s="195"/>
      <c r="M19" s="195"/>
    </row>
    <row r="20" spans="2:16" ht="15" thickBot="1">
      <c r="B20" s="559" t="s">
        <v>137</v>
      </c>
      <c r="C20" s="560"/>
      <c r="D20" s="201">
        <f>SUM(D18:D19)</f>
        <v>279000.28599999996</v>
      </c>
      <c r="E20" s="201">
        <f>SUM(E18:E19)</f>
        <v>55851</v>
      </c>
      <c r="F20" s="200">
        <f t="shared" si="0"/>
        <v>334851.28599999996</v>
      </c>
      <c r="G20" s="564"/>
      <c r="H20" s="565"/>
      <c r="O20" s="214"/>
      <c r="P20" s="214"/>
    </row>
    <row r="21" spans="2:16" s="214" customFormat="1">
      <c r="B21" s="233" t="s">
        <v>125</v>
      </c>
      <c r="C21" s="232">
        <v>42425</v>
      </c>
      <c r="D21" s="231">
        <v>28571</v>
      </c>
      <c r="E21" s="231">
        <v>3885</v>
      </c>
      <c r="F21" s="230">
        <f t="shared" si="0"/>
        <v>32456</v>
      </c>
      <c r="G21" s="229"/>
      <c r="H21" s="228"/>
      <c r="I21" s="215"/>
      <c r="K21" s="195"/>
      <c r="L21" s="195"/>
      <c r="M21" s="195"/>
    </row>
    <row r="22" spans="2:16" s="214" customFormat="1">
      <c r="B22" s="287" t="s">
        <v>134</v>
      </c>
      <c r="C22" s="288">
        <v>42428</v>
      </c>
      <c r="D22" s="289">
        <v>0</v>
      </c>
      <c r="E22" s="289">
        <v>1325</v>
      </c>
      <c r="F22" s="290">
        <f t="shared" si="0"/>
        <v>1325</v>
      </c>
      <c r="G22" s="291"/>
      <c r="H22" s="292"/>
      <c r="I22" s="215"/>
      <c r="K22" s="195"/>
      <c r="L22" s="195"/>
      <c r="M22" s="195"/>
      <c r="O22" s="195"/>
      <c r="P22" s="195"/>
    </row>
    <row r="23" spans="2:16" s="214" customFormat="1" ht="15" thickBot="1">
      <c r="B23" s="227" t="s">
        <v>133</v>
      </c>
      <c r="C23" s="226">
        <v>42428</v>
      </c>
      <c r="D23" s="225">
        <v>0</v>
      </c>
      <c r="E23" s="225">
        <v>329</v>
      </c>
      <c r="F23" s="224">
        <f t="shared" si="0"/>
        <v>329</v>
      </c>
      <c r="G23" s="223"/>
      <c r="H23" s="222"/>
      <c r="I23" s="215"/>
      <c r="K23" s="195"/>
      <c r="L23" s="195"/>
      <c r="M23" s="195"/>
    </row>
    <row r="24" spans="2:16" ht="15" thickBot="1">
      <c r="B24" s="559" t="s">
        <v>136</v>
      </c>
      <c r="C24" s="560"/>
      <c r="D24" s="201">
        <f>SUM(D21:D23)</f>
        <v>28571</v>
      </c>
      <c r="E24" s="201">
        <f>SUM(E21:E23)</f>
        <v>5539</v>
      </c>
      <c r="F24" s="200">
        <f t="shared" si="0"/>
        <v>34110</v>
      </c>
      <c r="G24" s="564"/>
      <c r="H24" s="565"/>
      <c r="O24" s="214"/>
      <c r="P24" s="214"/>
    </row>
    <row r="25" spans="2:16" s="214" customFormat="1">
      <c r="B25" s="233" t="s">
        <v>123</v>
      </c>
      <c r="C25" s="232">
        <v>42460</v>
      </c>
      <c r="D25" s="231">
        <v>10714</v>
      </c>
      <c r="E25" s="231">
        <v>1465</v>
      </c>
      <c r="F25" s="230">
        <f t="shared" si="0"/>
        <v>12179</v>
      </c>
      <c r="G25" s="229"/>
      <c r="H25" s="228"/>
      <c r="I25" s="215"/>
      <c r="K25" s="195"/>
      <c r="L25" s="195"/>
      <c r="M25" s="195"/>
      <c r="O25" s="195"/>
      <c r="P25" s="195"/>
    </row>
    <row r="26" spans="2:16" s="214" customFormat="1" ht="15" thickBot="1">
      <c r="B26" s="227" t="s">
        <v>122</v>
      </c>
      <c r="C26" s="226">
        <v>42460</v>
      </c>
      <c r="D26" s="225">
        <v>0</v>
      </c>
      <c r="E26" s="225">
        <v>6328</v>
      </c>
      <c r="F26" s="224">
        <f t="shared" si="0"/>
        <v>6328</v>
      </c>
      <c r="G26" s="223"/>
      <c r="H26" s="222"/>
      <c r="I26" s="215"/>
      <c r="K26" s="195"/>
      <c r="L26" s="195"/>
      <c r="M26" s="195"/>
    </row>
    <row r="27" spans="2:16" ht="15" thickBot="1">
      <c r="B27" s="559" t="s">
        <v>135</v>
      </c>
      <c r="C27" s="560"/>
      <c r="D27" s="201">
        <f>SUM(D25:D26)</f>
        <v>10714</v>
      </c>
      <c r="E27" s="201">
        <f>SUM(E25:E26)</f>
        <v>7793</v>
      </c>
      <c r="F27" s="200">
        <f t="shared" si="0"/>
        <v>18507</v>
      </c>
      <c r="G27" s="564"/>
      <c r="H27" s="565"/>
      <c r="J27" s="220"/>
      <c r="O27" s="214"/>
      <c r="P27" s="214"/>
    </row>
    <row r="28" spans="2:16" s="214" customFormat="1">
      <c r="B28" s="233" t="s">
        <v>125</v>
      </c>
      <c r="C28" s="232">
        <v>42515</v>
      </c>
      <c r="D28" s="231">
        <v>28571</v>
      </c>
      <c r="E28" s="231">
        <v>3330</v>
      </c>
      <c r="F28" s="230">
        <f t="shared" si="0"/>
        <v>31901</v>
      </c>
      <c r="G28" s="229"/>
      <c r="H28" s="228"/>
      <c r="I28" s="215"/>
      <c r="J28" s="220"/>
      <c r="K28" s="195"/>
      <c r="L28" s="195"/>
      <c r="M28" s="195"/>
      <c r="O28" s="195"/>
      <c r="P28" s="195"/>
    </row>
    <row r="29" spans="2:16" s="214" customFormat="1">
      <c r="B29" s="287" t="s">
        <v>134</v>
      </c>
      <c r="C29" s="288">
        <v>42521</v>
      </c>
      <c r="D29" s="289">
        <v>80000</v>
      </c>
      <c r="E29" s="289">
        <v>1339</v>
      </c>
      <c r="F29" s="290">
        <f t="shared" si="0"/>
        <v>81339</v>
      </c>
      <c r="G29" s="291"/>
      <c r="H29" s="292"/>
      <c r="I29" s="215"/>
      <c r="J29" s="220"/>
      <c r="K29" s="195"/>
      <c r="L29" s="195"/>
      <c r="M29" s="195"/>
    </row>
    <row r="30" spans="2:16" s="214" customFormat="1" ht="15" thickBot="1">
      <c r="B30" s="227" t="s">
        <v>133</v>
      </c>
      <c r="C30" s="226">
        <v>42521</v>
      </c>
      <c r="D30" s="225">
        <v>20000</v>
      </c>
      <c r="E30" s="225">
        <v>332</v>
      </c>
      <c r="F30" s="224">
        <f t="shared" si="0"/>
        <v>20332</v>
      </c>
      <c r="G30" s="223"/>
      <c r="H30" s="222"/>
      <c r="I30" s="215"/>
      <c r="J30" s="220"/>
      <c r="K30" s="195"/>
      <c r="L30" s="195"/>
      <c r="M30" s="195"/>
    </row>
    <row r="31" spans="2:16" ht="15" thickBot="1">
      <c r="B31" s="559" t="s">
        <v>132</v>
      </c>
      <c r="C31" s="560"/>
      <c r="D31" s="201">
        <f>SUM(D28:D30)</f>
        <v>128571</v>
      </c>
      <c r="E31" s="201">
        <f>SUM(E28:E30)</f>
        <v>5001</v>
      </c>
      <c r="F31" s="200">
        <f t="shared" si="0"/>
        <v>133572</v>
      </c>
      <c r="G31" s="564"/>
      <c r="H31" s="565"/>
      <c r="J31" s="220"/>
      <c r="O31" s="214"/>
      <c r="P31" s="214"/>
    </row>
    <row r="32" spans="2:16" s="214" customFormat="1">
      <c r="B32" s="233" t="s">
        <v>123</v>
      </c>
      <c r="C32" s="232">
        <v>42551</v>
      </c>
      <c r="D32" s="231">
        <v>10714</v>
      </c>
      <c r="E32" s="231">
        <v>1282</v>
      </c>
      <c r="F32" s="230">
        <f t="shared" si="0"/>
        <v>11996</v>
      </c>
      <c r="G32" s="229"/>
      <c r="H32" s="228"/>
      <c r="I32" s="215"/>
      <c r="J32" s="220"/>
      <c r="K32" s="221"/>
      <c r="L32" s="195"/>
      <c r="M32" s="195"/>
      <c r="N32" s="195"/>
      <c r="O32" s="195"/>
      <c r="P32" s="195"/>
    </row>
    <row r="33" spans="2:16" s="214" customFormat="1" ht="15" thickBot="1">
      <c r="B33" s="227" t="s">
        <v>122</v>
      </c>
      <c r="C33" s="226">
        <v>42551</v>
      </c>
      <c r="D33" s="225">
        <v>71429</v>
      </c>
      <c r="E33" s="225">
        <v>6328</v>
      </c>
      <c r="F33" s="224">
        <f t="shared" si="0"/>
        <v>77757</v>
      </c>
      <c r="G33" s="223"/>
      <c r="H33" s="222"/>
      <c r="I33" s="215"/>
      <c r="J33" s="220"/>
      <c r="K33" s="195"/>
      <c r="L33" s="195"/>
      <c r="M33" s="195"/>
      <c r="N33" s="195"/>
    </row>
    <row r="34" spans="2:16" ht="15" thickBot="1">
      <c r="B34" s="559" t="s">
        <v>131</v>
      </c>
      <c r="C34" s="560"/>
      <c r="D34" s="201">
        <f>SUM(D32:D33)</f>
        <v>82143</v>
      </c>
      <c r="E34" s="201">
        <f>SUM(E32:E33)</f>
        <v>7610</v>
      </c>
      <c r="F34" s="200">
        <f t="shared" si="0"/>
        <v>89753</v>
      </c>
      <c r="G34" s="564"/>
      <c r="H34" s="565"/>
      <c r="J34" s="220"/>
      <c r="O34" s="214"/>
      <c r="P34" s="214"/>
    </row>
    <row r="35" spans="2:16" s="214" customFormat="1">
      <c r="B35" s="233" t="s">
        <v>130</v>
      </c>
      <c r="C35" s="232">
        <v>42577</v>
      </c>
      <c r="D35" s="231">
        <v>172714</v>
      </c>
      <c r="E35" s="231">
        <v>28815</v>
      </c>
      <c r="F35" s="230">
        <f t="shared" si="0"/>
        <v>201529</v>
      </c>
      <c r="G35" s="229"/>
      <c r="H35" s="228"/>
      <c r="I35" s="215"/>
      <c r="J35" s="220"/>
      <c r="K35" s="195"/>
      <c r="L35" s="195"/>
      <c r="M35" s="195"/>
      <c r="N35" s="195"/>
      <c r="O35" s="195"/>
      <c r="P35" s="195"/>
    </row>
    <row r="36" spans="2:16" s="214" customFormat="1" ht="15" thickBot="1">
      <c r="B36" s="227" t="s">
        <v>129</v>
      </c>
      <c r="C36" s="226">
        <v>42577</v>
      </c>
      <c r="D36" s="225">
        <v>106286</v>
      </c>
      <c r="E36" s="225">
        <v>18538</v>
      </c>
      <c r="F36" s="224">
        <f t="shared" si="0"/>
        <v>124824</v>
      </c>
      <c r="G36" s="223"/>
      <c r="H36" s="222"/>
      <c r="I36" s="215"/>
      <c r="J36" s="195"/>
      <c r="K36" s="195"/>
      <c r="L36" s="195"/>
      <c r="M36" s="195"/>
      <c r="N36" s="195"/>
    </row>
    <row r="37" spans="2:16" ht="15" thickBot="1">
      <c r="B37" s="559" t="s">
        <v>128</v>
      </c>
      <c r="C37" s="560"/>
      <c r="D37" s="201">
        <f>SUM(D35:D36)</f>
        <v>279000</v>
      </c>
      <c r="E37" s="201">
        <f>SUM(E35:E36)</f>
        <v>47353</v>
      </c>
      <c r="F37" s="200">
        <f t="shared" si="0"/>
        <v>326353</v>
      </c>
      <c r="G37" s="564"/>
      <c r="H37" s="565"/>
      <c r="O37" s="214"/>
      <c r="P37" s="214"/>
    </row>
    <row r="38" spans="2:16" s="214" customFormat="1" ht="15" thickBot="1">
      <c r="B38" s="233" t="s">
        <v>125</v>
      </c>
      <c r="C38" s="232">
        <v>42607</v>
      </c>
      <c r="D38" s="231">
        <v>28571</v>
      </c>
      <c r="E38" s="231">
        <v>2775</v>
      </c>
      <c r="F38" s="230">
        <f t="shared" si="0"/>
        <v>31346</v>
      </c>
      <c r="G38" s="229"/>
      <c r="H38" s="228"/>
      <c r="I38" s="215"/>
      <c r="J38" s="195"/>
      <c r="K38" s="195"/>
      <c r="L38" s="195"/>
      <c r="M38" s="195"/>
      <c r="N38" s="195"/>
    </row>
    <row r="39" spans="2:16" ht="15" thickBot="1">
      <c r="B39" s="559" t="s">
        <v>127</v>
      </c>
      <c r="C39" s="560"/>
      <c r="D39" s="201">
        <f>SUM(D38:D38)</f>
        <v>28571</v>
      </c>
      <c r="E39" s="201">
        <f>SUM(E38:E38)</f>
        <v>2775</v>
      </c>
      <c r="F39" s="200">
        <f t="shared" si="0"/>
        <v>31346</v>
      </c>
      <c r="G39" s="564"/>
      <c r="H39" s="565"/>
    </row>
    <row r="40" spans="2:16" s="214" customFormat="1">
      <c r="B40" s="213" t="s">
        <v>123</v>
      </c>
      <c r="C40" s="212">
        <v>42643</v>
      </c>
      <c r="D40" s="211">
        <v>10714</v>
      </c>
      <c r="E40" s="211">
        <v>1111</v>
      </c>
      <c r="F40" s="210">
        <f t="shared" si="0"/>
        <v>11825</v>
      </c>
      <c r="G40" s="217"/>
      <c r="H40" s="216"/>
      <c r="I40" s="215"/>
      <c r="J40" s="195"/>
      <c r="K40" s="195"/>
      <c r="L40" s="195"/>
      <c r="M40" s="195"/>
      <c r="N40" s="195"/>
      <c r="O40" s="195"/>
      <c r="P40" s="195"/>
    </row>
    <row r="41" spans="2:16" s="214" customFormat="1" ht="15" thickBot="1">
      <c r="B41" s="207" t="s">
        <v>122</v>
      </c>
      <c r="C41" s="206">
        <v>42643</v>
      </c>
      <c r="D41" s="205">
        <v>0</v>
      </c>
      <c r="E41" s="205">
        <v>5118</v>
      </c>
      <c r="F41" s="204">
        <f t="shared" si="0"/>
        <v>5118</v>
      </c>
      <c r="G41" s="219"/>
      <c r="H41" s="218"/>
      <c r="I41" s="215"/>
      <c r="J41" s="195"/>
      <c r="K41" s="195"/>
      <c r="L41" s="195"/>
      <c r="M41" s="195"/>
      <c r="N41" s="195"/>
      <c r="O41" s="195"/>
      <c r="P41" s="195"/>
    </row>
    <row r="42" spans="2:16" ht="15" thickBot="1">
      <c r="B42" s="559" t="s">
        <v>126</v>
      </c>
      <c r="C42" s="560"/>
      <c r="D42" s="201">
        <f>SUM(D40:D41)</f>
        <v>10714</v>
      </c>
      <c r="E42" s="201">
        <f>SUM(E40:E41)</f>
        <v>6229</v>
      </c>
      <c r="F42" s="200">
        <f t="shared" si="0"/>
        <v>16943</v>
      </c>
      <c r="G42" s="564"/>
      <c r="H42" s="565"/>
    </row>
    <row r="43" spans="2:16" s="214" customFormat="1" ht="15" thickBot="1">
      <c r="B43" s="213" t="s">
        <v>125</v>
      </c>
      <c r="C43" s="212">
        <v>42699</v>
      </c>
      <c r="D43" s="211">
        <v>28571</v>
      </c>
      <c r="E43" s="211">
        <v>2220</v>
      </c>
      <c r="F43" s="210">
        <f t="shared" si="0"/>
        <v>30791</v>
      </c>
      <c r="G43" s="217"/>
      <c r="H43" s="216"/>
      <c r="I43" s="215"/>
      <c r="J43" s="195"/>
      <c r="K43" s="195"/>
      <c r="L43" s="195"/>
      <c r="M43" s="195"/>
      <c r="N43" s="195"/>
      <c r="O43" s="195"/>
      <c r="P43" s="195"/>
    </row>
    <row r="44" spans="2:16" ht="15" thickBot="1">
      <c r="B44" s="559" t="s">
        <v>124</v>
      </c>
      <c r="C44" s="560"/>
      <c r="D44" s="201">
        <f>SUM(D43:D43)</f>
        <v>28571</v>
      </c>
      <c r="E44" s="201">
        <f>SUM(E43:E43)</f>
        <v>2220</v>
      </c>
      <c r="F44" s="200">
        <f t="shared" si="0"/>
        <v>30791</v>
      </c>
      <c r="G44" s="564"/>
      <c r="H44" s="565"/>
      <c r="I44" s="195"/>
    </row>
    <row r="45" spans="2:16">
      <c r="B45" s="213" t="s">
        <v>123</v>
      </c>
      <c r="C45" s="212">
        <v>42735</v>
      </c>
      <c r="D45" s="211">
        <v>10714</v>
      </c>
      <c r="E45" s="211">
        <v>926</v>
      </c>
      <c r="F45" s="210">
        <f t="shared" si="0"/>
        <v>11640</v>
      </c>
      <c r="G45" s="209"/>
      <c r="H45" s="208"/>
      <c r="I45" s="195"/>
    </row>
    <row r="46" spans="2:16" ht="15" thickBot="1">
      <c r="B46" s="207" t="s">
        <v>122</v>
      </c>
      <c r="C46" s="206">
        <v>42735</v>
      </c>
      <c r="D46" s="205">
        <v>71429</v>
      </c>
      <c r="E46" s="205">
        <v>5118</v>
      </c>
      <c r="F46" s="204">
        <f t="shared" si="0"/>
        <v>76547</v>
      </c>
      <c r="G46" s="203"/>
      <c r="H46" s="202"/>
      <c r="I46" s="195"/>
    </row>
    <row r="47" spans="2:16" ht="15" thickBot="1">
      <c r="B47" s="559" t="s">
        <v>121</v>
      </c>
      <c r="C47" s="560"/>
      <c r="D47" s="201">
        <f>SUM(D45:D46)</f>
        <v>82143</v>
      </c>
      <c r="E47" s="201">
        <f>SUM(E45:E46)</f>
        <v>6044</v>
      </c>
      <c r="F47" s="200">
        <f t="shared" si="0"/>
        <v>88187</v>
      </c>
      <c r="G47" s="566"/>
      <c r="H47" s="567"/>
      <c r="I47" s="195"/>
    </row>
    <row r="48" spans="2:16" ht="15" thickBot="1">
      <c r="I48" s="195"/>
    </row>
    <row r="49" spans="2:9" ht="15" thickBot="1">
      <c r="B49" s="568" t="s">
        <v>120</v>
      </c>
      <c r="C49" s="569"/>
      <c r="D49" s="199">
        <f>+D47+D44+D42+D39+D37+D34+D31+D27+D24+D20</f>
        <v>957998.28599999996</v>
      </c>
      <c r="E49" s="199">
        <f>+E47+E44+E42+E39+E37+E34+E31+E27+E24+E20</f>
        <v>146415</v>
      </c>
      <c r="F49" s="198">
        <f>+F47+F44+F42+F39+F37+F34+F31+F27+F24+F20</f>
        <v>1104413.2859999998</v>
      </c>
      <c r="I49" s="195"/>
    </row>
  </sheetData>
  <mergeCells count="32">
    <mergeCell ref="B49:C49"/>
    <mergeCell ref="B42:C42"/>
    <mergeCell ref="G42:H42"/>
    <mergeCell ref="B44:C44"/>
    <mergeCell ref="G44:H44"/>
    <mergeCell ref="B47:C47"/>
    <mergeCell ref="G47:H47"/>
    <mergeCell ref="B34:C34"/>
    <mergeCell ref="G34:H34"/>
    <mergeCell ref="B37:C37"/>
    <mergeCell ref="G37:H37"/>
    <mergeCell ref="B39:C39"/>
    <mergeCell ref="G39:H39"/>
    <mergeCell ref="B10:C10"/>
    <mergeCell ref="B12:F12"/>
    <mergeCell ref="B13:F13"/>
    <mergeCell ref="B24:C24"/>
    <mergeCell ref="G24:H24"/>
    <mergeCell ref="B31:C31"/>
    <mergeCell ref="G31:H31"/>
    <mergeCell ref="B27:C27"/>
    <mergeCell ref="G27:H27"/>
    <mergeCell ref="B17:C17"/>
    <mergeCell ref="G17:H17"/>
    <mergeCell ref="B20:C20"/>
    <mergeCell ref="G20:H20"/>
    <mergeCell ref="B1:F1"/>
    <mergeCell ref="B2:F2"/>
    <mergeCell ref="B6:C6"/>
    <mergeCell ref="G6:H6"/>
    <mergeCell ref="B8:C8"/>
    <mergeCell ref="G8:H8"/>
  </mergeCells>
  <pageMargins left="0.70866141732283472" right="0.70866141732283472" top="0.31496062992125984" bottom="0.74803149606299213" header="0.31496062992125984" footer="0.31496062992125984"/>
  <pageSetup paperSize="9" scale="85" orientation="portrait" horizontalDpi="180" verticalDpi="180" r:id="rId1"/>
  <ignoredErrors>
    <ignoredError sqref="F16:F4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3"/>
  <sheetViews>
    <sheetView topLeftCell="A22" workbookViewId="0">
      <selection activeCell="S53" sqref="S53"/>
    </sheetView>
  </sheetViews>
  <sheetFormatPr baseColWidth="10" defaultRowHeight="12.75"/>
  <cols>
    <col min="1" max="1" width="14.42578125" style="1" bestFit="1" customWidth="1"/>
    <col min="2" max="2" width="9.28515625" style="1" bestFit="1" customWidth="1"/>
    <col min="3" max="3" width="10.140625" style="1" bestFit="1" customWidth="1"/>
    <col min="4" max="4" width="4.5703125" style="1" bestFit="1" customWidth="1"/>
    <col min="5" max="5" width="10.140625" style="2" bestFit="1" customWidth="1"/>
    <col min="6" max="6" width="10.85546875" style="3" bestFit="1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9.85546875" style="2" bestFit="1" customWidth="1"/>
    <col min="12" max="12" width="14.85546875" style="1" customWidth="1"/>
    <col min="13" max="13" width="11.7109375" style="1" bestFit="1" customWidth="1"/>
    <col min="14" max="14" width="10.140625" style="4" bestFit="1" customWidth="1"/>
    <col min="15" max="15" width="13.7109375" style="32" bestFit="1" customWidth="1"/>
    <col min="16" max="17" width="12.5703125" style="1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5" ht="13.5" thickBot="1"/>
    <row r="2" spans="1:15" ht="13.5" thickBot="1">
      <c r="A2" s="574" t="s">
        <v>0</v>
      </c>
      <c r="B2" s="572" t="s">
        <v>1</v>
      </c>
      <c r="C2" s="572"/>
      <c r="D2" s="572"/>
      <c r="E2" s="572"/>
      <c r="F2" s="572"/>
      <c r="G2" s="572"/>
      <c r="H2" s="573" t="s">
        <v>2</v>
      </c>
      <c r="I2" s="573"/>
      <c r="J2" s="573"/>
      <c r="K2" s="573" t="s">
        <v>3</v>
      </c>
      <c r="L2" s="573"/>
      <c r="M2" s="574" t="s">
        <v>4</v>
      </c>
    </row>
    <row r="3" spans="1:15" ht="13.5" thickBot="1">
      <c r="A3" s="574"/>
      <c r="B3" s="55" t="s">
        <v>5</v>
      </c>
      <c r="C3" s="55" t="s">
        <v>6</v>
      </c>
      <c r="D3" s="55" t="s">
        <v>7</v>
      </c>
      <c r="E3" s="57" t="s">
        <v>8</v>
      </c>
      <c r="F3" s="54" t="s">
        <v>9</v>
      </c>
      <c r="G3" s="56" t="s">
        <v>10</v>
      </c>
      <c r="H3" s="54" t="s">
        <v>11</v>
      </c>
      <c r="I3" s="55" t="s">
        <v>12</v>
      </c>
      <c r="J3" s="56" t="s">
        <v>13</v>
      </c>
      <c r="K3" s="57" t="s">
        <v>11</v>
      </c>
      <c r="L3" s="56" t="s">
        <v>14</v>
      </c>
      <c r="M3" s="574"/>
    </row>
    <row r="4" spans="1:15" s="30" customFormat="1" ht="13.5" thickBot="1">
      <c r="A4" s="383" t="s">
        <v>17</v>
      </c>
      <c r="B4" s="384" t="s">
        <v>18</v>
      </c>
      <c r="C4" s="385">
        <v>42338</v>
      </c>
      <c r="D4" s="386" t="s">
        <v>19</v>
      </c>
      <c r="E4" s="387">
        <v>185713.44</v>
      </c>
      <c r="F4" s="388">
        <f>+E4*2.0433</f>
        <v>379468.27195199998</v>
      </c>
      <c r="G4" s="389">
        <v>42459</v>
      </c>
      <c r="H4" s="390">
        <v>305000</v>
      </c>
      <c r="I4" s="385"/>
      <c r="J4" s="389">
        <f>+C4+90</f>
        <v>42428</v>
      </c>
      <c r="K4" s="391">
        <f>90414.1+83300*1.12825</f>
        <v>184397.32500000001</v>
      </c>
      <c r="L4" s="392"/>
      <c r="M4" s="393">
        <f t="shared" ref="M4:M15" si="0">E4-K4</f>
        <v>1316.1149999999907</v>
      </c>
      <c r="N4" s="29"/>
      <c r="O4" s="32"/>
    </row>
    <row r="5" spans="1:15" s="30" customFormat="1">
      <c r="A5" s="394" t="s">
        <v>21</v>
      </c>
      <c r="B5" s="395" t="s">
        <v>22</v>
      </c>
      <c r="C5" s="396">
        <v>42389</v>
      </c>
      <c r="D5" s="397" t="s">
        <v>19</v>
      </c>
      <c r="E5" s="398">
        <v>57547.5</v>
      </c>
      <c r="F5" s="399">
        <f>E5*2.0365</f>
        <v>117195.48375000001</v>
      </c>
      <c r="G5" s="400">
        <v>42479</v>
      </c>
      <c r="H5" s="401"/>
      <c r="I5" s="396"/>
      <c r="J5" s="400"/>
      <c r="K5" s="402">
        <v>57547.5</v>
      </c>
      <c r="L5" s="403"/>
      <c r="M5" s="404">
        <f t="shared" si="0"/>
        <v>0</v>
      </c>
      <c r="N5" s="29"/>
      <c r="O5" s="32"/>
    </row>
    <row r="6" spans="1:15" s="30" customFormat="1">
      <c r="A6" s="329" t="s">
        <v>15</v>
      </c>
      <c r="B6" s="330" t="s">
        <v>23</v>
      </c>
      <c r="C6" s="331">
        <v>42394</v>
      </c>
      <c r="D6" s="332" t="s">
        <v>19</v>
      </c>
      <c r="E6" s="333">
        <v>61973.64</v>
      </c>
      <c r="F6" s="334">
        <f>E6*2.03285</f>
        <v>125983.11407399998</v>
      </c>
      <c r="G6" s="335">
        <v>42484</v>
      </c>
      <c r="H6" s="336"/>
      <c r="I6" s="331"/>
      <c r="J6" s="335"/>
      <c r="K6" s="338">
        <v>61973.64</v>
      </c>
      <c r="L6" s="337"/>
      <c r="M6" s="339">
        <f t="shared" si="0"/>
        <v>0</v>
      </c>
      <c r="N6" s="29"/>
      <c r="O6" s="32"/>
    </row>
    <row r="7" spans="1:15" s="30" customFormat="1">
      <c r="A7" s="329" t="s">
        <v>15</v>
      </c>
      <c r="B7" s="330" t="s">
        <v>24</v>
      </c>
      <c r="C7" s="331">
        <v>42422</v>
      </c>
      <c r="D7" s="332" t="s">
        <v>19</v>
      </c>
      <c r="E7" s="333">
        <v>31260.71</v>
      </c>
      <c r="F7" s="334">
        <f>+E7*2.0168</f>
        <v>63046.599927999996</v>
      </c>
      <c r="G7" s="335">
        <f>+C7+90</f>
        <v>42512</v>
      </c>
      <c r="H7" s="336"/>
      <c r="I7" s="331"/>
      <c r="J7" s="335"/>
      <c r="K7" s="338">
        <v>31182.71</v>
      </c>
      <c r="L7" s="337"/>
      <c r="M7" s="339">
        <f t="shared" si="0"/>
        <v>78</v>
      </c>
      <c r="N7" s="29"/>
      <c r="O7" s="32"/>
    </row>
    <row r="8" spans="1:15" s="30" customFormat="1">
      <c r="A8" s="329" t="s">
        <v>17</v>
      </c>
      <c r="B8" s="330" t="s">
        <v>25</v>
      </c>
      <c r="C8" s="331">
        <v>42432</v>
      </c>
      <c r="D8" s="332" t="s">
        <v>19</v>
      </c>
      <c r="E8" s="333">
        <v>97110.5</v>
      </c>
      <c r="F8" s="334">
        <f>E8*2.02425</f>
        <v>196575.92962499999</v>
      </c>
      <c r="G8" s="335">
        <v>42567</v>
      </c>
      <c r="H8" s="336"/>
      <c r="I8" s="331"/>
      <c r="J8" s="335"/>
      <c r="K8" s="338">
        <f>12997+84054</f>
        <v>97051</v>
      </c>
      <c r="L8" s="337"/>
      <c r="M8" s="339">
        <f t="shared" si="0"/>
        <v>59.5</v>
      </c>
      <c r="N8" s="29"/>
      <c r="O8" s="32"/>
    </row>
    <row r="9" spans="1:15" s="29" customFormat="1">
      <c r="A9" s="329" t="s">
        <v>15</v>
      </c>
      <c r="B9" s="330" t="s">
        <v>39</v>
      </c>
      <c r="C9" s="331">
        <v>42445</v>
      </c>
      <c r="D9" s="332" t="s">
        <v>19</v>
      </c>
      <c r="E9" s="333">
        <v>17500.78</v>
      </c>
      <c r="F9" s="334">
        <f>+E9*2.01395</f>
        <v>35245.695881</v>
      </c>
      <c r="G9" s="335">
        <f>C9+90</f>
        <v>42535</v>
      </c>
      <c r="H9" s="336"/>
      <c r="I9" s="331"/>
      <c r="J9" s="335"/>
      <c r="K9" s="338">
        <v>17437.78</v>
      </c>
      <c r="L9" s="337"/>
      <c r="M9" s="339">
        <f t="shared" si="0"/>
        <v>63</v>
      </c>
      <c r="O9" s="91"/>
    </row>
    <row r="10" spans="1:15" s="29" customFormat="1">
      <c r="A10" s="329" t="s">
        <v>17</v>
      </c>
      <c r="B10" s="330" t="s">
        <v>44</v>
      </c>
      <c r="C10" s="331">
        <v>42461</v>
      </c>
      <c r="D10" s="332" t="s">
        <v>19</v>
      </c>
      <c r="E10" s="333">
        <v>15887.8</v>
      </c>
      <c r="F10" s="334">
        <f>E10*1.98505</f>
        <v>31538.077389999999</v>
      </c>
      <c r="G10" s="335">
        <v>42585</v>
      </c>
      <c r="H10" s="336"/>
      <c r="I10" s="331"/>
      <c r="J10" s="335"/>
      <c r="K10" s="338">
        <f>2196.38+13625</f>
        <v>15821.380000000001</v>
      </c>
      <c r="L10" s="337"/>
      <c r="M10" s="339">
        <f t="shared" si="0"/>
        <v>66.419999999998254</v>
      </c>
      <c r="O10" s="91"/>
    </row>
    <row r="11" spans="1:15" s="29" customFormat="1">
      <c r="A11" s="18" t="s">
        <v>15</v>
      </c>
      <c r="B11" s="19" t="s">
        <v>89</v>
      </c>
      <c r="C11" s="20">
        <v>42495</v>
      </c>
      <c r="D11" s="21" t="s">
        <v>19</v>
      </c>
      <c r="E11" s="22">
        <v>13784.67</v>
      </c>
      <c r="F11" s="23">
        <f>+E11*1.98675</f>
        <v>27386.693122500001</v>
      </c>
      <c r="G11" s="24">
        <f>+C11+90</f>
        <v>42585</v>
      </c>
      <c r="H11" s="25"/>
      <c r="I11" s="20"/>
      <c r="J11" s="24"/>
      <c r="K11" s="26"/>
      <c r="L11" s="27"/>
      <c r="M11" s="28">
        <f t="shared" si="0"/>
        <v>13784.67</v>
      </c>
      <c r="O11" s="91"/>
    </row>
    <row r="12" spans="1:15" s="4" customFormat="1">
      <c r="A12" s="7" t="s">
        <v>15</v>
      </c>
      <c r="B12" s="8" t="s">
        <v>90</v>
      </c>
      <c r="C12" s="9">
        <v>42495</v>
      </c>
      <c r="D12" s="10" t="s">
        <v>16</v>
      </c>
      <c r="E12" s="11">
        <v>58790.64</v>
      </c>
      <c r="F12" s="12">
        <f>+E12*2.2687</f>
        <v>133378.324968</v>
      </c>
      <c r="G12" s="13">
        <f>+C12+90</f>
        <v>42585</v>
      </c>
      <c r="H12" s="14"/>
      <c r="I12" s="9"/>
      <c r="J12" s="13"/>
      <c r="K12" s="15"/>
      <c r="L12" s="16"/>
      <c r="M12" s="17">
        <f t="shared" si="0"/>
        <v>58790.64</v>
      </c>
      <c r="O12" s="91"/>
    </row>
    <row r="13" spans="1:15" s="30" customFormat="1">
      <c r="A13" s="18" t="s">
        <v>17</v>
      </c>
      <c r="B13" s="19" t="s">
        <v>94</v>
      </c>
      <c r="C13" s="20">
        <v>42506</v>
      </c>
      <c r="D13" s="21" t="s">
        <v>19</v>
      </c>
      <c r="E13" s="22">
        <v>38827.5</v>
      </c>
      <c r="F13" s="23">
        <f>+E13*2.0226</f>
        <v>78532.501500000013</v>
      </c>
      <c r="G13" s="24">
        <v>42630</v>
      </c>
      <c r="H13" s="25"/>
      <c r="I13" s="20"/>
      <c r="J13" s="24"/>
      <c r="K13" s="26">
        <v>5188.54</v>
      </c>
      <c r="L13" s="27"/>
      <c r="M13" s="28">
        <f t="shared" si="0"/>
        <v>33638.959999999999</v>
      </c>
      <c r="N13" s="29"/>
      <c r="O13" s="32"/>
    </row>
    <row r="14" spans="1:15" s="30" customFormat="1">
      <c r="A14" s="359" t="s">
        <v>17</v>
      </c>
      <c r="B14" s="360" t="s">
        <v>567</v>
      </c>
      <c r="C14" s="361">
        <v>42542</v>
      </c>
      <c r="D14" s="362" t="s">
        <v>19</v>
      </c>
      <c r="E14" s="363">
        <v>37074</v>
      </c>
      <c r="F14" s="364">
        <f>+E14*2.14625</f>
        <v>79570.072500000009</v>
      </c>
      <c r="G14" s="365">
        <v>42669</v>
      </c>
      <c r="H14" s="366"/>
      <c r="I14" s="361"/>
      <c r="J14" s="365"/>
      <c r="K14" s="367"/>
      <c r="L14" s="368"/>
      <c r="M14" s="369">
        <f t="shared" si="0"/>
        <v>37074</v>
      </c>
      <c r="N14" s="29"/>
      <c r="O14" s="32"/>
    </row>
    <row r="15" spans="1:15" s="30" customFormat="1">
      <c r="A15" s="359" t="s">
        <v>17</v>
      </c>
      <c r="B15" s="360" t="s">
        <v>568</v>
      </c>
      <c r="C15" s="361">
        <v>42542</v>
      </c>
      <c r="D15" s="362" t="s">
        <v>19</v>
      </c>
      <c r="E15" s="363">
        <v>3480</v>
      </c>
      <c r="F15" s="364">
        <f>+E15*2.14625</f>
        <v>7468.9500000000007</v>
      </c>
      <c r="G15" s="365">
        <v>42669</v>
      </c>
      <c r="H15" s="366"/>
      <c r="I15" s="361"/>
      <c r="J15" s="365"/>
      <c r="K15" s="367"/>
      <c r="L15" s="368"/>
      <c r="M15" s="369">
        <f t="shared" si="0"/>
        <v>3480</v>
      </c>
      <c r="N15" s="29"/>
      <c r="O15" s="32"/>
    </row>
    <row r="16" spans="1:15">
      <c r="A16" s="139"/>
      <c r="B16" s="140"/>
      <c r="C16" s="141"/>
      <c r="D16" s="142"/>
      <c r="E16" s="143"/>
      <c r="F16" s="144"/>
      <c r="G16" s="145"/>
      <c r="H16" s="146"/>
      <c r="I16" s="141"/>
      <c r="J16" s="145"/>
      <c r="K16" s="147"/>
      <c r="L16" s="148"/>
      <c r="M16" s="149"/>
    </row>
    <row r="17" spans="1:16" s="30" customFormat="1" ht="13.5" thickBot="1">
      <c r="A17" s="34"/>
      <c r="B17" s="35"/>
      <c r="C17" s="36"/>
      <c r="D17" s="37"/>
      <c r="E17" s="38"/>
      <c r="F17" s="39"/>
      <c r="G17" s="40"/>
      <c r="H17" s="41"/>
      <c r="I17" s="36"/>
      <c r="J17" s="40"/>
      <c r="K17" s="42"/>
      <c r="L17" s="43"/>
      <c r="M17" s="44"/>
      <c r="N17" s="29"/>
      <c r="O17" s="32"/>
    </row>
    <row r="18" spans="1:16" s="51" customFormat="1" ht="13.5" thickBot="1">
      <c r="A18" s="45"/>
      <c r="B18" s="45"/>
      <c r="C18" s="46"/>
      <c r="D18" s="45"/>
      <c r="E18" s="47"/>
      <c r="F18" s="48"/>
      <c r="G18" s="46"/>
      <c r="H18" s="48"/>
      <c r="I18" s="46"/>
      <c r="J18" s="46"/>
      <c r="K18" s="47"/>
      <c r="L18" s="45"/>
      <c r="M18" s="49"/>
      <c r="N18" s="50"/>
      <c r="O18" s="32"/>
    </row>
    <row r="19" spans="1:16" ht="13.5" thickBot="1">
      <c r="A19" s="570" t="s">
        <v>0</v>
      </c>
      <c r="B19" s="572" t="s">
        <v>1</v>
      </c>
      <c r="C19" s="572"/>
      <c r="D19" s="572"/>
      <c r="E19" s="572"/>
      <c r="F19" s="572"/>
      <c r="G19" s="572"/>
      <c r="H19" s="573" t="s">
        <v>2</v>
      </c>
      <c r="I19" s="573"/>
      <c r="J19" s="573"/>
      <c r="K19" s="573" t="s">
        <v>3</v>
      </c>
      <c r="L19" s="573"/>
      <c r="M19" s="570" t="s">
        <v>4</v>
      </c>
    </row>
    <row r="20" spans="1:16" ht="13.5" thickBot="1">
      <c r="A20" s="571"/>
      <c r="B20" s="55" t="s">
        <v>5</v>
      </c>
      <c r="C20" s="55" t="s">
        <v>6</v>
      </c>
      <c r="D20" s="55" t="s">
        <v>7</v>
      </c>
      <c r="E20" s="57" t="s">
        <v>8</v>
      </c>
      <c r="F20" s="54" t="s">
        <v>9</v>
      </c>
      <c r="G20" s="56" t="s">
        <v>10</v>
      </c>
      <c r="H20" s="54" t="s">
        <v>11</v>
      </c>
      <c r="I20" s="55" t="s">
        <v>12</v>
      </c>
      <c r="J20" s="56" t="s">
        <v>13</v>
      </c>
      <c r="K20" s="57" t="s">
        <v>11</v>
      </c>
      <c r="L20" s="58" t="s">
        <v>14</v>
      </c>
      <c r="M20" s="571"/>
    </row>
    <row r="21" spans="1:16" s="80" customFormat="1">
      <c r="A21" s="92" t="s">
        <v>17</v>
      </c>
      <c r="B21" s="93" t="s">
        <v>26</v>
      </c>
      <c r="C21" s="94">
        <v>40680</v>
      </c>
      <c r="D21" s="95" t="s">
        <v>16</v>
      </c>
      <c r="E21" s="96">
        <v>5190.95</v>
      </c>
      <c r="F21" s="97">
        <f>+E21*1.95835</f>
        <v>10165.696932499999</v>
      </c>
      <c r="G21" s="98">
        <f>+C21+90</f>
        <v>40770</v>
      </c>
      <c r="H21" s="99"/>
      <c r="I21" s="96"/>
      <c r="J21" s="98"/>
      <c r="K21" s="100"/>
      <c r="L21" s="101"/>
      <c r="M21" s="102">
        <f>+E21-K21</f>
        <v>5190.95</v>
      </c>
      <c r="O21" s="103"/>
    </row>
    <row r="22" spans="1:16" s="30" customFormat="1">
      <c r="A22" s="329" t="s">
        <v>17</v>
      </c>
      <c r="B22" s="330" t="s">
        <v>27</v>
      </c>
      <c r="C22" s="331">
        <v>42356</v>
      </c>
      <c r="D22" s="332" t="s">
        <v>19</v>
      </c>
      <c r="E22" s="333">
        <v>217912.86</v>
      </c>
      <c r="F22" s="334">
        <f>E22*2.01185</f>
        <v>438407.98739099997</v>
      </c>
      <c r="G22" s="335">
        <v>42485</v>
      </c>
      <c r="H22" s="336"/>
      <c r="I22" s="332"/>
      <c r="J22" s="337"/>
      <c r="K22" s="338">
        <f>113564.6+104348.26</f>
        <v>217912.86</v>
      </c>
      <c r="L22" s="337"/>
      <c r="M22" s="339">
        <f t="shared" ref="M22:M54" si="1">E22-K22</f>
        <v>0</v>
      </c>
      <c r="N22" s="29"/>
      <c r="O22" s="32"/>
      <c r="P22" s="164"/>
    </row>
    <row r="23" spans="1:16" s="52" customFormat="1">
      <c r="A23" s="7" t="s">
        <v>20</v>
      </c>
      <c r="B23" s="8" t="s">
        <v>28</v>
      </c>
      <c r="C23" s="9">
        <v>42359</v>
      </c>
      <c r="D23" s="10" t="s">
        <v>16</v>
      </c>
      <c r="E23" s="11">
        <v>694484.64</v>
      </c>
      <c r="F23" s="12">
        <f>E23*2.19375</f>
        <v>1523525.679</v>
      </c>
      <c r="G23" s="13">
        <v>42456</v>
      </c>
      <c r="H23" s="14"/>
      <c r="I23" s="10"/>
      <c r="J23" s="16"/>
      <c r="K23" s="15"/>
      <c r="L23" s="16"/>
      <c r="M23" s="17">
        <f t="shared" si="1"/>
        <v>694484.64</v>
      </c>
      <c r="O23" s="32"/>
    </row>
    <row r="24" spans="1:16" ht="13.5" thickBot="1">
      <c r="A24" s="372" t="s">
        <v>17</v>
      </c>
      <c r="B24" s="373" t="s">
        <v>29</v>
      </c>
      <c r="C24" s="374">
        <v>42363</v>
      </c>
      <c r="D24" s="375" t="s">
        <v>16</v>
      </c>
      <c r="E24" s="376">
        <v>2590.8000000000002</v>
      </c>
      <c r="F24" s="377">
        <f>+E24*2.19995</f>
        <v>5699.6304600000003</v>
      </c>
      <c r="G24" s="378">
        <v>42485</v>
      </c>
      <c r="H24" s="379"/>
      <c r="I24" s="375"/>
      <c r="J24" s="380"/>
      <c r="K24" s="381">
        <v>2783.74</v>
      </c>
      <c r="L24" s="380"/>
      <c r="M24" s="382">
        <f t="shared" si="1"/>
        <v>-192.9399999999996</v>
      </c>
      <c r="P24" s="2"/>
    </row>
    <row r="25" spans="1:16">
      <c r="A25" s="445" t="s">
        <v>15</v>
      </c>
      <c r="B25" s="446" t="s">
        <v>30</v>
      </c>
      <c r="C25" s="447">
        <v>42388</v>
      </c>
      <c r="D25" s="448" t="s">
        <v>16</v>
      </c>
      <c r="E25" s="449">
        <v>70769.149999999994</v>
      </c>
      <c r="F25" s="450">
        <f>E25*2.21425</f>
        <v>156700.59038749998</v>
      </c>
      <c r="G25" s="451">
        <v>42478</v>
      </c>
      <c r="H25" s="452"/>
      <c r="I25" s="447"/>
      <c r="J25" s="451"/>
      <c r="K25" s="453">
        <f>20719.15+24950+24950</f>
        <v>70619.149999999994</v>
      </c>
      <c r="L25" s="451"/>
      <c r="M25" s="454">
        <f t="shared" si="1"/>
        <v>150</v>
      </c>
      <c r="N25" s="1"/>
    </row>
    <row r="26" spans="1:16" s="29" customFormat="1">
      <c r="A26" s="329" t="s">
        <v>17</v>
      </c>
      <c r="B26" s="330" t="s">
        <v>31</v>
      </c>
      <c r="C26" s="331">
        <v>42394</v>
      </c>
      <c r="D26" s="332" t="s">
        <v>19</v>
      </c>
      <c r="E26" s="333">
        <v>120772.23</v>
      </c>
      <c r="F26" s="334">
        <f>+E26*2.0293</f>
        <v>245083.086339</v>
      </c>
      <c r="G26" s="335">
        <v>42522</v>
      </c>
      <c r="H26" s="336"/>
      <c r="I26" s="332"/>
      <c r="J26" s="337"/>
      <c r="K26" s="338">
        <f>61633.4-K27+60440.56</f>
        <v>120729.95999999999</v>
      </c>
      <c r="L26" s="337"/>
      <c r="M26" s="339">
        <f t="shared" si="1"/>
        <v>42.270000000004075</v>
      </c>
      <c r="O26" s="91"/>
      <c r="P26" s="371"/>
    </row>
    <row r="27" spans="1:16" s="29" customFormat="1">
      <c r="A27" s="329" t="s">
        <v>17</v>
      </c>
      <c r="B27" s="330" t="s">
        <v>32</v>
      </c>
      <c r="C27" s="331">
        <v>42396</v>
      </c>
      <c r="D27" s="332" t="s">
        <v>19</v>
      </c>
      <c r="E27" s="333">
        <v>1344</v>
      </c>
      <c r="F27" s="334">
        <f>+E27*2.0293</f>
        <v>2727.3792000000003</v>
      </c>
      <c r="G27" s="335">
        <v>42522</v>
      </c>
      <c r="H27" s="336"/>
      <c r="I27" s="332"/>
      <c r="J27" s="337"/>
      <c r="K27" s="338">
        <v>1344</v>
      </c>
      <c r="L27" s="337"/>
      <c r="M27" s="339">
        <f t="shared" si="1"/>
        <v>0</v>
      </c>
      <c r="O27" s="91"/>
      <c r="P27" s="371"/>
    </row>
    <row r="28" spans="1:16" s="4" customFormat="1">
      <c r="A28" s="468" t="s">
        <v>20</v>
      </c>
      <c r="B28" s="469" t="s">
        <v>33</v>
      </c>
      <c r="C28" s="470">
        <v>42405</v>
      </c>
      <c r="D28" s="471" t="s">
        <v>16</v>
      </c>
      <c r="E28" s="472">
        <v>354482.12</v>
      </c>
      <c r="F28" s="473">
        <f>E28*2.232</f>
        <v>791204.09184000001</v>
      </c>
      <c r="G28" s="476">
        <v>42502</v>
      </c>
      <c r="H28" s="475"/>
      <c r="I28" s="471"/>
      <c r="J28" s="478"/>
      <c r="K28" s="477">
        <f>54480+50000+100000+100000+5000+40000+5002.12</f>
        <v>354482.12</v>
      </c>
      <c r="L28" s="478"/>
      <c r="M28" s="479">
        <f>E28-K28</f>
        <v>0</v>
      </c>
      <c r="O28" s="91"/>
    </row>
    <row r="29" spans="1:16" s="30" customFormat="1">
      <c r="A29" s="329" t="s">
        <v>17</v>
      </c>
      <c r="B29" s="330" t="s">
        <v>34</v>
      </c>
      <c r="C29" s="331">
        <v>42412</v>
      </c>
      <c r="D29" s="332" t="s">
        <v>19</v>
      </c>
      <c r="E29" s="333">
        <v>110497.38</v>
      </c>
      <c r="F29" s="334">
        <f>E29*2.00195</f>
        <v>221210.229891</v>
      </c>
      <c r="G29" s="335">
        <v>42543</v>
      </c>
      <c r="H29" s="336"/>
      <c r="I29" s="332"/>
      <c r="J29" s="337"/>
      <c r="K29" s="338">
        <f>58678.54-3945.6+55714.44</f>
        <v>110447.38</v>
      </c>
      <c r="L29" s="337"/>
      <c r="M29" s="339">
        <f t="shared" si="1"/>
        <v>50</v>
      </c>
      <c r="N29" s="29"/>
      <c r="O29" s="32"/>
    </row>
    <row r="30" spans="1:16" s="4" customFormat="1">
      <c r="A30" s="468" t="s">
        <v>15</v>
      </c>
      <c r="B30" s="469" t="s">
        <v>35</v>
      </c>
      <c r="C30" s="470">
        <v>42412</v>
      </c>
      <c r="D30" s="471" t="s">
        <v>16</v>
      </c>
      <c r="E30" s="472">
        <v>52613.599999999999</v>
      </c>
      <c r="F30" s="473">
        <f>E30*2.24105</f>
        <v>117909.70827999999</v>
      </c>
      <c r="G30" s="474">
        <v>42502</v>
      </c>
      <c r="H30" s="475"/>
      <c r="I30" s="471"/>
      <c r="J30" s="478"/>
      <c r="K30" s="477">
        <v>52563.6</v>
      </c>
      <c r="L30" s="478"/>
      <c r="M30" s="479">
        <f t="shared" si="1"/>
        <v>50</v>
      </c>
      <c r="O30" s="91"/>
    </row>
    <row r="31" spans="1:16" s="30" customFormat="1">
      <c r="A31" s="329" t="s">
        <v>17</v>
      </c>
      <c r="B31" s="330" t="s">
        <v>36</v>
      </c>
      <c r="C31" s="331">
        <v>42416</v>
      </c>
      <c r="D31" s="332" t="s">
        <v>19</v>
      </c>
      <c r="E31" s="333">
        <v>3945.6</v>
      </c>
      <c r="F31" s="334">
        <f>E31*2.00195</f>
        <v>7898.8939199999995</v>
      </c>
      <c r="G31" s="356">
        <v>42543</v>
      </c>
      <c r="H31" s="336"/>
      <c r="I31" s="332"/>
      <c r="J31" s="337"/>
      <c r="K31" s="338">
        <v>3945.6</v>
      </c>
      <c r="L31" s="337"/>
      <c r="M31" s="339">
        <f t="shared" si="1"/>
        <v>0</v>
      </c>
      <c r="N31" s="29"/>
      <c r="O31" s="32"/>
    </row>
    <row r="32" spans="1:16" s="4" customFormat="1">
      <c r="A32" s="468" t="s">
        <v>15</v>
      </c>
      <c r="B32" s="469" t="s">
        <v>37</v>
      </c>
      <c r="C32" s="470">
        <v>42422</v>
      </c>
      <c r="D32" s="471" t="s">
        <v>16</v>
      </c>
      <c r="E32" s="472">
        <v>36924.26</v>
      </c>
      <c r="F32" s="473">
        <f>+E32*2.2214</f>
        <v>82023.551164000004</v>
      </c>
      <c r="G32" s="474">
        <f>+C32+90</f>
        <v>42512</v>
      </c>
      <c r="H32" s="475"/>
      <c r="I32" s="471"/>
      <c r="J32" s="478"/>
      <c r="K32" s="477">
        <v>36874.26</v>
      </c>
      <c r="L32" s="478"/>
      <c r="M32" s="479">
        <f t="shared" si="1"/>
        <v>50</v>
      </c>
      <c r="O32" s="91"/>
    </row>
    <row r="33" spans="1:15" s="29" customFormat="1">
      <c r="A33" s="329" t="s">
        <v>21</v>
      </c>
      <c r="B33" s="330" t="s">
        <v>38</v>
      </c>
      <c r="C33" s="331">
        <v>42423</v>
      </c>
      <c r="D33" s="332" t="s">
        <v>19</v>
      </c>
      <c r="E33" s="333">
        <v>58754.1</v>
      </c>
      <c r="F33" s="334">
        <f>+E33*2.01295</f>
        <v>118269.06559499999</v>
      </c>
      <c r="G33" s="356">
        <f>+C33+90</f>
        <v>42513</v>
      </c>
      <c r="H33" s="336"/>
      <c r="I33" s="332"/>
      <c r="J33" s="337"/>
      <c r="K33" s="338">
        <v>58754.1</v>
      </c>
      <c r="L33" s="337"/>
      <c r="M33" s="339">
        <f t="shared" si="1"/>
        <v>0</v>
      </c>
      <c r="O33" s="91"/>
    </row>
    <row r="34" spans="1:15">
      <c r="A34" s="468" t="s">
        <v>20</v>
      </c>
      <c r="B34" s="469" t="s">
        <v>40</v>
      </c>
      <c r="C34" s="470">
        <v>42436</v>
      </c>
      <c r="D34" s="471" t="s">
        <v>16</v>
      </c>
      <c r="E34" s="472">
        <v>346818.74</v>
      </c>
      <c r="F34" s="473">
        <f>+E34*2.2428</f>
        <v>777845.07007199991</v>
      </c>
      <c r="G34" s="474">
        <f>+C34+90</f>
        <v>42526</v>
      </c>
      <c r="H34" s="475">
        <v>620000</v>
      </c>
      <c r="I34" s="471"/>
      <c r="J34" s="476">
        <v>42521</v>
      </c>
      <c r="K34" s="477">
        <f>79900-5002.12+25000+25000+25000+15000+80000+40000+31840+9950+20000</f>
        <v>346687.88</v>
      </c>
      <c r="L34" s="478"/>
      <c r="M34" s="479">
        <f t="shared" si="1"/>
        <v>130.85999999998603</v>
      </c>
    </row>
    <row r="35" spans="1:15" s="4" customFormat="1">
      <c r="A35" s="7" t="s">
        <v>15</v>
      </c>
      <c r="B35" s="8" t="s">
        <v>41</v>
      </c>
      <c r="C35" s="9">
        <v>42445</v>
      </c>
      <c r="D35" s="10" t="s">
        <v>16</v>
      </c>
      <c r="E35" s="11">
        <v>56915.18</v>
      </c>
      <c r="F35" s="12">
        <f>+E35*2.2342</f>
        <v>127159.895156</v>
      </c>
      <c r="G35" s="90">
        <f>+C35+90</f>
        <v>42535</v>
      </c>
      <c r="H35" s="14"/>
      <c r="I35" s="10"/>
      <c r="J35" s="16"/>
      <c r="K35" s="15"/>
      <c r="L35" s="16"/>
      <c r="M35" s="17">
        <f t="shared" si="1"/>
        <v>56915.18</v>
      </c>
      <c r="O35" s="91"/>
    </row>
    <row r="36" spans="1:15" s="4" customFormat="1">
      <c r="A36" s="7" t="s">
        <v>15</v>
      </c>
      <c r="B36" s="8" t="s">
        <v>42</v>
      </c>
      <c r="C36" s="9">
        <v>42460</v>
      </c>
      <c r="D36" s="10" t="s">
        <v>16</v>
      </c>
      <c r="E36" s="11">
        <v>55894.19</v>
      </c>
      <c r="F36" s="12">
        <f>E36*2.25995</f>
        <v>126318.0746905</v>
      </c>
      <c r="G36" s="90">
        <f>+C36+90</f>
        <v>42550</v>
      </c>
      <c r="H36" s="14"/>
      <c r="I36" s="10"/>
      <c r="J36" s="16"/>
      <c r="K36" s="15"/>
      <c r="L36" s="16"/>
      <c r="M36" s="17">
        <f t="shared" si="1"/>
        <v>55894.19</v>
      </c>
      <c r="O36" s="91"/>
    </row>
    <row r="37" spans="1:15" s="29" customFormat="1">
      <c r="A37" s="329" t="s">
        <v>17</v>
      </c>
      <c r="B37" s="330" t="s">
        <v>43</v>
      </c>
      <c r="C37" s="331">
        <v>42461</v>
      </c>
      <c r="D37" s="332" t="s">
        <v>19</v>
      </c>
      <c r="E37" s="333">
        <v>124293.26</v>
      </c>
      <c r="F37" s="334">
        <f>E37*1.98505</f>
        <v>246728.33576299998</v>
      </c>
      <c r="G37" s="356">
        <v>42585</v>
      </c>
      <c r="H37" s="336"/>
      <c r="I37" s="332"/>
      <c r="J37" s="337"/>
      <c r="K37" s="338">
        <f>60173.9+64059.36</f>
        <v>124233.26000000001</v>
      </c>
      <c r="L37" s="337"/>
      <c r="M37" s="339">
        <f t="shared" si="1"/>
        <v>59.999999999985448</v>
      </c>
      <c r="O37" s="419"/>
    </row>
    <row r="38" spans="1:15" s="29" customFormat="1">
      <c r="A38" s="18" t="s">
        <v>15</v>
      </c>
      <c r="B38" s="19" t="s">
        <v>83</v>
      </c>
      <c r="C38" s="20">
        <v>42471</v>
      </c>
      <c r="D38" s="21" t="s">
        <v>19</v>
      </c>
      <c r="E38" s="22">
        <v>71366.58</v>
      </c>
      <c r="F38" s="23">
        <f>E38*2.2645</f>
        <v>161609.62041</v>
      </c>
      <c r="G38" s="418">
        <f>+C38+90</f>
        <v>42561</v>
      </c>
      <c r="H38" s="25"/>
      <c r="I38" s="21"/>
      <c r="J38" s="27"/>
      <c r="K38" s="26"/>
      <c r="L38" s="27"/>
      <c r="M38" s="28">
        <f t="shared" si="1"/>
        <v>71366.58</v>
      </c>
      <c r="O38" s="419"/>
    </row>
    <row r="39" spans="1:15" s="29" customFormat="1">
      <c r="A39" s="455" t="s">
        <v>17</v>
      </c>
      <c r="B39" s="456" t="s">
        <v>86</v>
      </c>
      <c r="C39" s="457">
        <v>42480</v>
      </c>
      <c r="D39" s="458" t="s">
        <v>19</v>
      </c>
      <c r="E39" s="459">
        <v>3720</v>
      </c>
      <c r="F39" s="460">
        <f>+E39*1.99715</f>
        <v>7429.3980000000001</v>
      </c>
      <c r="G39" s="461">
        <v>42603</v>
      </c>
      <c r="H39" s="462"/>
      <c r="I39" s="458"/>
      <c r="J39" s="465"/>
      <c r="K39" s="464"/>
      <c r="L39" s="465"/>
      <c r="M39" s="466">
        <f t="shared" si="1"/>
        <v>3720</v>
      </c>
      <c r="O39" s="419"/>
    </row>
    <row r="40" spans="1:15" s="29" customFormat="1">
      <c r="A40" s="329" t="s">
        <v>21</v>
      </c>
      <c r="B40" s="330" t="s">
        <v>84</v>
      </c>
      <c r="C40" s="331">
        <v>42480</v>
      </c>
      <c r="D40" s="332" t="s">
        <v>19</v>
      </c>
      <c r="E40" s="333">
        <v>59734.6</v>
      </c>
      <c r="F40" s="334">
        <f>+E40*1.99715</f>
        <v>119298.95638999999</v>
      </c>
      <c r="G40" s="356">
        <v>42580</v>
      </c>
      <c r="H40" s="336"/>
      <c r="I40" s="332"/>
      <c r="J40" s="337"/>
      <c r="K40" s="338">
        <v>59734.6</v>
      </c>
      <c r="L40" s="337"/>
      <c r="M40" s="339">
        <f t="shared" si="1"/>
        <v>0</v>
      </c>
      <c r="O40" s="419"/>
    </row>
    <row r="41" spans="1:15" s="29" customFormat="1">
      <c r="A41" s="455" t="s">
        <v>17</v>
      </c>
      <c r="B41" s="456" t="s">
        <v>85</v>
      </c>
      <c r="C41" s="457">
        <v>42485</v>
      </c>
      <c r="D41" s="458" t="s">
        <v>19</v>
      </c>
      <c r="E41" s="459">
        <v>190231.2</v>
      </c>
      <c r="F41" s="460">
        <f>+E41*1.99715</f>
        <v>379920.24108000001</v>
      </c>
      <c r="G41" s="461">
        <v>42603</v>
      </c>
      <c r="H41" s="462">
        <v>305000</v>
      </c>
      <c r="I41" s="458"/>
      <c r="J41" s="463">
        <v>42607</v>
      </c>
      <c r="K41" s="464">
        <f>163674-64059.36</f>
        <v>99614.64</v>
      </c>
      <c r="L41" s="465"/>
      <c r="M41" s="466">
        <f t="shared" si="1"/>
        <v>90616.560000000012</v>
      </c>
      <c r="O41" s="419"/>
    </row>
    <row r="42" spans="1:15" s="161" customFormat="1">
      <c r="A42" s="420" t="s">
        <v>21</v>
      </c>
      <c r="B42" s="421" t="s">
        <v>91</v>
      </c>
      <c r="C42" s="422">
        <v>42503</v>
      </c>
      <c r="D42" s="21" t="s">
        <v>19</v>
      </c>
      <c r="E42" s="423">
        <v>60309.599999999999</v>
      </c>
      <c r="F42" s="424">
        <f>E42*2.02365</f>
        <v>122045.52204</v>
      </c>
      <c r="G42" s="425">
        <v>42601</v>
      </c>
      <c r="H42" s="426"/>
      <c r="I42" s="427"/>
      <c r="J42" s="428"/>
      <c r="K42" s="429"/>
      <c r="L42" s="430"/>
      <c r="M42" s="431">
        <f t="shared" si="1"/>
        <v>60309.599999999999</v>
      </c>
      <c r="O42" s="432"/>
    </row>
    <row r="43" spans="1:15" s="163" customFormat="1">
      <c r="A43" s="420" t="s">
        <v>17</v>
      </c>
      <c r="B43" s="421" t="s">
        <v>92</v>
      </c>
      <c r="C43" s="422">
        <v>42513</v>
      </c>
      <c r="D43" s="21" t="s">
        <v>19</v>
      </c>
      <c r="E43" s="423">
        <v>243352.73</v>
      </c>
      <c r="F43" s="424">
        <f>E43*2.02365</f>
        <v>492460.7520645</v>
      </c>
      <c r="G43" s="425">
        <v>42630</v>
      </c>
      <c r="H43" s="426"/>
      <c r="I43" s="427"/>
      <c r="J43" s="428"/>
      <c r="K43" s="429">
        <f>123502.1-2842.8</f>
        <v>120659.3</v>
      </c>
      <c r="L43" s="430"/>
      <c r="M43" s="431">
        <f t="shared" si="1"/>
        <v>122693.43000000001</v>
      </c>
      <c r="N43" s="161"/>
      <c r="O43" s="162"/>
    </row>
    <row r="44" spans="1:15" s="163" customFormat="1">
      <c r="A44" s="516" t="s">
        <v>17</v>
      </c>
      <c r="B44" s="517" t="s">
        <v>93</v>
      </c>
      <c r="C44" s="518">
        <v>42506</v>
      </c>
      <c r="D44" s="519" t="s">
        <v>19</v>
      </c>
      <c r="E44" s="520">
        <v>2902.8</v>
      </c>
      <c r="F44" s="521">
        <f>+E44*2.02365</f>
        <v>5874.2512200000001</v>
      </c>
      <c r="G44" s="522">
        <v>42630</v>
      </c>
      <c r="H44" s="503"/>
      <c r="I44" s="523"/>
      <c r="J44" s="524"/>
      <c r="K44" s="525">
        <f>2902.8-60</f>
        <v>2842.8</v>
      </c>
      <c r="L44" s="524"/>
      <c r="M44" s="526">
        <f t="shared" si="1"/>
        <v>60</v>
      </c>
      <c r="N44" s="161"/>
      <c r="O44" s="162"/>
    </row>
    <row r="45" spans="1:15" s="128" customFormat="1">
      <c r="A45" s="433" t="s">
        <v>15</v>
      </c>
      <c r="B45" s="434" t="s">
        <v>161</v>
      </c>
      <c r="C45" s="435">
        <v>42515</v>
      </c>
      <c r="D45" s="436" t="s">
        <v>16</v>
      </c>
      <c r="E45" s="437">
        <v>58025.49</v>
      </c>
      <c r="F45" s="438">
        <f>E45*2.28935</f>
        <v>132840.6555315</v>
      </c>
      <c r="G45" s="439">
        <f>+C45+90</f>
        <v>42605</v>
      </c>
      <c r="H45" s="440"/>
      <c r="I45" s="436"/>
      <c r="J45" s="441"/>
      <c r="K45" s="442"/>
      <c r="L45" s="441"/>
      <c r="M45" s="443">
        <f t="shared" si="1"/>
        <v>58025.49</v>
      </c>
      <c r="O45" s="444"/>
    </row>
    <row r="46" spans="1:15" s="163" customFormat="1">
      <c r="A46" s="150" t="s">
        <v>17</v>
      </c>
      <c r="B46" s="151" t="s">
        <v>569</v>
      </c>
      <c r="C46" s="152">
        <v>42522</v>
      </c>
      <c r="D46" s="157" t="s">
        <v>19</v>
      </c>
      <c r="E46" s="153">
        <v>181444.41</v>
      </c>
      <c r="F46" s="154">
        <f>+E46*2.0914</f>
        <v>379472.83907400002</v>
      </c>
      <c r="G46" s="155">
        <v>42647</v>
      </c>
      <c r="H46" s="156"/>
      <c r="I46" s="157"/>
      <c r="J46" s="328"/>
      <c r="K46" s="159"/>
      <c r="L46" s="158"/>
      <c r="M46" s="160">
        <f t="shared" si="1"/>
        <v>181444.41</v>
      </c>
      <c r="N46" s="161"/>
      <c r="O46" s="162"/>
    </row>
    <row r="47" spans="1:15" s="163" customFormat="1">
      <c r="A47" s="150" t="s">
        <v>17</v>
      </c>
      <c r="B47" s="151" t="s">
        <v>570</v>
      </c>
      <c r="C47" s="152">
        <v>42522</v>
      </c>
      <c r="D47" s="157" t="s">
        <v>19</v>
      </c>
      <c r="E47" s="153">
        <v>637.20000000000005</v>
      </c>
      <c r="F47" s="154">
        <f>+E47*2.0914</f>
        <v>1332.6400800000001</v>
      </c>
      <c r="G47" s="155">
        <v>42647</v>
      </c>
      <c r="H47" s="156"/>
      <c r="I47" s="157"/>
      <c r="J47" s="158"/>
      <c r="K47" s="159"/>
      <c r="L47" s="158"/>
      <c r="M47" s="160">
        <f t="shared" si="1"/>
        <v>637.20000000000005</v>
      </c>
      <c r="N47" s="161"/>
      <c r="O47" s="162"/>
    </row>
    <row r="48" spans="1:15" s="161" customFormat="1">
      <c r="A48" s="420" t="s">
        <v>15</v>
      </c>
      <c r="B48" s="421" t="s">
        <v>571</v>
      </c>
      <c r="C48" s="422">
        <v>42523</v>
      </c>
      <c r="D48" s="427" t="s">
        <v>19</v>
      </c>
      <c r="E48" s="423">
        <v>32695.26</v>
      </c>
      <c r="F48" s="424">
        <f>+E48*2.1062</f>
        <v>68862.756611999997</v>
      </c>
      <c r="G48" s="425">
        <f>+C48+90</f>
        <v>42613</v>
      </c>
      <c r="H48" s="156"/>
      <c r="I48" s="427"/>
      <c r="J48" s="430"/>
      <c r="K48" s="429"/>
      <c r="L48" s="430"/>
      <c r="M48" s="431">
        <f t="shared" si="1"/>
        <v>32695.26</v>
      </c>
      <c r="O48" s="432"/>
    </row>
    <row r="49" spans="1:15" s="129" customFormat="1">
      <c r="A49" s="118" t="s">
        <v>15</v>
      </c>
      <c r="B49" s="119" t="s">
        <v>572</v>
      </c>
      <c r="C49" s="120">
        <v>42527</v>
      </c>
      <c r="D49" s="124" t="s">
        <v>16</v>
      </c>
      <c r="E49" s="121">
        <v>32241.94</v>
      </c>
      <c r="F49" s="122">
        <f>+E49*2.34895</f>
        <v>75734.704962999996</v>
      </c>
      <c r="G49" s="123">
        <f>+C49+90</f>
        <v>42617</v>
      </c>
      <c r="H49" s="156"/>
      <c r="I49" s="124"/>
      <c r="J49" s="125"/>
      <c r="K49" s="126"/>
      <c r="L49" s="125"/>
      <c r="M49" s="127">
        <f t="shared" si="1"/>
        <v>32241.94</v>
      </c>
      <c r="N49" s="128"/>
      <c r="O49" s="103"/>
    </row>
    <row r="50" spans="1:15" s="129" customFormat="1">
      <c r="A50" s="496" t="s">
        <v>20</v>
      </c>
      <c r="B50" s="497" t="s">
        <v>566</v>
      </c>
      <c r="C50" s="498">
        <v>42528</v>
      </c>
      <c r="D50" s="499" t="s">
        <v>16</v>
      </c>
      <c r="E50" s="500">
        <v>249442.34</v>
      </c>
      <c r="F50" s="501">
        <f>+E50*2.3642</f>
        <v>589731.58022799995</v>
      </c>
      <c r="G50" s="502">
        <f>+C50+90</f>
        <v>42618</v>
      </c>
      <c r="H50" s="503"/>
      <c r="I50" s="499"/>
      <c r="J50" s="504"/>
      <c r="K50" s="505">
        <f>60000+39960+39950+25000+10000+25000+49500</f>
        <v>249410</v>
      </c>
      <c r="L50" s="504"/>
      <c r="M50" s="506">
        <f t="shared" si="1"/>
        <v>32.339999999996508</v>
      </c>
      <c r="N50" s="128"/>
      <c r="O50" s="103"/>
    </row>
    <row r="51" spans="1:15" s="129" customFormat="1">
      <c r="A51" s="118" t="s">
        <v>20</v>
      </c>
      <c r="B51" s="119" t="s">
        <v>683</v>
      </c>
      <c r="C51" s="120">
        <v>42552</v>
      </c>
      <c r="D51" s="124" t="s">
        <v>16</v>
      </c>
      <c r="E51" s="121">
        <v>247327.72</v>
      </c>
      <c r="F51" s="122">
        <f>+E51*2.43635</f>
        <v>602576.89062199998</v>
      </c>
      <c r="G51" s="123">
        <f>+C51+90</f>
        <v>42642</v>
      </c>
      <c r="H51" s="481">
        <v>485000</v>
      </c>
      <c r="I51" s="124"/>
      <c r="J51" s="480">
        <v>42648</v>
      </c>
      <c r="K51" s="126">
        <f>64922.5-49500+85000+59957+79548.68</f>
        <v>239928.18</v>
      </c>
      <c r="L51" s="125"/>
      <c r="M51" s="127">
        <f t="shared" si="1"/>
        <v>7399.5400000000081</v>
      </c>
      <c r="N51" s="128"/>
      <c r="O51" s="103"/>
    </row>
    <row r="52" spans="1:15" s="163" customFormat="1">
      <c r="A52" s="150" t="s">
        <v>17</v>
      </c>
      <c r="B52" s="151" t="s">
        <v>605</v>
      </c>
      <c r="C52" s="152">
        <v>42565</v>
      </c>
      <c r="D52" s="157" t="s">
        <v>19</v>
      </c>
      <c r="E52" s="153">
        <v>182006.54</v>
      </c>
      <c r="F52" s="154">
        <f>E52*2.20895</f>
        <v>402043.34653300006</v>
      </c>
      <c r="G52" s="155">
        <v>42698</v>
      </c>
      <c r="H52" s="156">
        <v>320000</v>
      </c>
      <c r="I52" s="157"/>
      <c r="J52" s="328">
        <v>42689</v>
      </c>
      <c r="K52" s="159"/>
      <c r="L52" s="158"/>
      <c r="M52" s="160">
        <f t="shared" si="1"/>
        <v>182006.54</v>
      </c>
      <c r="N52" s="161"/>
      <c r="O52" s="162"/>
    </row>
    <row r="53" spans="1:15" s="129" customFormat="1">
      <c r="A53" s="118" t="s">
        <v>15</v>
      </c>
      <c r="B53" s="119" t="s">
        <v>606</v>
      </c>
      <c r="C53" s="120">
        <v>42583</v>
      </c>
      <c r="D53" s="124" t="s">
        <v>16</v>
      </c>
      <c r="E53" s="121">
        <v>47822.32</v>
      </c>
      <c r="F53" s="122">
        <f>+E53*2.45605</f>
        <v>117454.00903599999</v>
      </c>
      <c r="G53" s="123">
        <f>+C53+90</f>
        <v>42673</v>
      </c>
      <c r="H53" s="156"/>
      <c r="I53" s="124"/>
      <c r="J53" s="125"/>
      <c r="K53" s="126"/>
      <c r="L53" s="125"/>
      <c r="M53" s="127">
        <f t="shared" si="1"/>
        <v>47822.32</v>
      </c>
      <c r="N53" s="128"/>
      <c r="O53" s="103"/>
    </row>
    <row r="54" spans="1:15" s="129" customFormat="1">
      <c r="A54" s="118" t="s">
        <v>20</v>
      </c>
      <c r="B54" s="119" t="s">
        <v>607</v>
      </c>
      <c r="C54" s="120">
        <v>42585</v>
      </c>
      <c r="D54" s="124" t="s">
        <v>16</v>
      </c>
      <c r="E54" s="121">
        <v>256710.39999999999</v>
      </c>
      <c r="F54" s="122">
        <f>+E54*2.45645</f>
        <v>630596.2620799999</v>
      </c>
      <c r="G54" s="123">
        <f>+C54+90</f>
        <v>42675</v>
      </c>
      <c r="H54" s="156"/>
      <c r="I54" s="124"/>
      <c r="J54" s="125"/>
      <c r="K54" s="126"/>
      <c r="L54" s="125"/>
      <c r="M54" s="127">
        <f t="shared" si="1"/>
        <v>256710.39999999999</v>
      </c>
      <c r="N54" s="128"/>
      <c r="O54" s="103"/>
    </row>
    <row r="55" spans="1:15" s="117" customFormat="1">
      <c r="A55" s="482" t="s">
        <v>21</v>
      </c>
      <c r="B55" s="483" t="s">
        <v>687</v>
      </c>
      <c r="C55" s="484">
        <v>42594</v>
      </c>
      <c r="D55" s="485" t="s">
        <v>19</v>
      </c>
      <c r="E55" s="486">
        <v>61609.599999999999</v>
      </c>
      <c r="F55" s="487">
        <f>+E55*2.20485</f>
        <v>135839.92655999999</v>
      </c>
      <c r="G55" s="488">
        <v>42692</v>
      </c>
      <c r="H55" s="489"/>
      <c r="I55" s="490"/>
      <c r="J55" s="491"/>
      <c r="K55" s="492"/>
      <c r="L55" s="493"/>
      <c r="M55" s="494">
        <f t="shared" ref="M55" si="2">E55-K55</f>
        <v>61609.599999999999</v>
      </c>
      <c r="O55" s="495"/>
    </row>
    <row r="56" spans="1:15" s="163" customFormat="1">
      <c r="A56" s="150" t="s">
        <v>17</v>
      </c>
      <c r="B56" s="151" t="s">
        <v>685</v>
      </c>
      <c r="C56" s="152">
        <v>42599</v>
      </c>
      <c r="D56" s="157" t="s">
        <v>19</v>
      </c>
      <c r="E56" s="153">
        <v>201518.23</v>
      </c>
      <c r="F56" s="154">
        <f>E56*2.18885</f>
        <v>441093.17773550004</v>
      </c>
      <c r="G56" s="155">
        <v>42722</v>
      </c>
      <c r="H56" s="156"/>
      <c r="I56" s="157"/>
      <c r="J56" s="158"/>
      <c r="K56" s="159"/>
      <c r="L56" s="158"/>
      <c r="M56" s="160">
        <f t="shared" ref="M56" si="3">E56-K56</f>
        <v>201518.23</v>
      </c>
      <c r="N56" s="161"/>
      <c r="O56" s="162"/>
    </row>
    <row r="57" spans="1:15" s="129" customFormat="1">
      <c r="A57" s="118" t="s">
        <v>20</v>
      </c>
      <c r="B57" s="119" t="s">
        <v>684</v>
      </c>
      <c r="C57" s="120">
        <v>42599</v>
      </c>
      <c r="D57" s="124" t="s">
        <v>16</v>
      </c>
      <c r="E57" s="121">
        <v>176779.1</v>
      </c>
      <c r="F57" s="122">
        <f>E57*2.4649</f>
        <v>435742.80359000002</v>
      </c>
      <c r="G57" s="123">
        <f>+C57+90</f>
        <v>42689</v>
      </c>
      <c r="H57" s="156"/>
      <c r="I57" s="124"/>
      <c r="J57" s="125"/>
      <c r="K57" s="126"/>
      <c r="L57" s="125"/>
      <c r="M57" s="127">
        <f t="shared" ref="M57:M60" si="4">E57-K57</f>
        <v>176779.1</v>
      </c>
      <c r="N57" s="128"/>
      <c r="O57" s="103"/>
    </row>
    <row r="58" spans="1:15" s="129" customFormat="1">
      <c r="A58" s="118" t="s">
        <v>20</v>
      </c>
      <c r="B58" s="119" t="s">
        <v>686</v>
      </c>
      <c r="C58" s="120">
        <v>42606</v>
      </c>
      <c r="D58" s="124" t="s">
        <v>16</v>
      </c>
      <c r="E58" s="121">
        <v>182078.8</v>
      </c>
      <c r="F58" s="122">
        <f>+E58*2.4651</f>
        <v>448842.44987999997</v>
      </c>
      <c r="G58" s="123">
        <f>+C58+90</f>
        <v>42696</v>
      </c>
      <c r="H58" s="156"/>
      <c r="I58" s="124"/>
      <c r="J58" s="125"/>
      <c r="K58" s="126"/>
      <c r="L58" s="125"/>
      <c r="M58" s="127">
        <f t="shared" si="4"/>
        <v>182078.8</v>
      </c>
      <c r="N58" s="128"/>
      <c r="O58" s="103"/>
    </row>
    <row r="59" spans="1:15" s="163" customFormat="1">
      <c r="A59" s="150" t="s">
        <v>17</v>
      </c>
      <c r="B59" s="151" t="s">
        <v>688</v>
      </c>
      <c r="C59" s="152">
        <v>42619</v>
      </c>
      <c r="D59" s="157" t="s">
        <v>19</v>
      </c>
      <c r="E59" s="153">
        <v>201819.58</v>
      </c>
      <c r="F59" s="154">
        <f>+E59*2.19925</f>
        <v>443851.71131500002</v>
      </c>
      <c r="G59" s="155">
        <f>+C59+120</f>
        <v>42739</v>
      </c>
      <c r="H59" s="156"/>
      <c r="I59" s="157"/>
      <c r="J59" s="158"/>
      <c r="K59" s="159"/>
      <c r="L59" s="158"/>
      <c r="M59" s="160">
        <f t="shared" si="4"/>
        <v>201819.58</v>
      </c>
      <c r="N59" s="161"/>
      <c r="O59" s="162"/>
    </row>
    <row r="60" spans="1:15" s="129" customFormat="1">
      <c r="A60" s="118" t="s">
        <v>20</v>
      </c>
      <c r="B60" s="119" t="s">
        <v>689</v>
      </c>
      <c r="C60" s="120">
        <v>42619</v>
      </c>
      <c r="D60" s="124" t="s">
        <v>16</v>
      </c>
      <c r="E60" s="121">
        <v>93763.1</v>
      </c>
      <c r="F60" s="122">
        <f>+E60*2.45675</f>
        <v>230352.49592500002</v>
      </c>
      <c r="G60" s="123">
        <f>+C60+90</f>
        <v>42709</v>
      </c>
      <c r="H60" s="156"/>
      <c r="I60" s="124"/>
      <c r="J60" s="125"/>
      <c r="K60" s="126"/>
      <c r="L60" s="125"/>
      <c r="M60" s="127">
        <f t="shared" si="4"/>
        <v>93763.1</v>
      </c>
      <c r="N60" s="128"/>
      <c r="O60" s="103"/>
    </row>
    <row r="61" spans="1:15" s="129" customFormat="1">
      <c r="A61" s="118"/>
      <c r="B61" s="119"/>
      <c r="C61" s="120"/>
      <c r="D61" s="124"/>
      <c r="E61" s="121"/>
      <c r="F61" s="122"/>
      <c r="G61" s="123"/>
      <c r="H61" s="156"/>
      <c r="I61" s="124"/>
      <c r="J61" s="125"/>
      <c r="K61" s="126"/>
      <c r="L61" s="125"/>
      <c r="M61" s="127"/>
      <c r="N61" s="128"/>
      <c r="O61" s="103"/>
    </row>
    <row r="62" spans="1:15" s="129" customFormat="1" ht="13.5" thickBot="1">
      <c r="A62" s="130"/>
      <c r="B62" s="131"/>
      <c r="C62" s="132"/>
      <c r="D62" s="132"/>
      <c r="E62" s="133"/>
      <c r="F62" s="134"/>
      <c r="G62" s="135"/>
      <c r="H62" s="136"/>
      <c r="I62" s="132"/>
      <c r="J62" s="137"/>
      <c r="K62" s="138"/>
      <c r="L62" s="137"/>
      <c r="M62" s="130"/>
      <c r="N62" s="128"/>
      <c r="O62" s="103"/>
    </row>
    <row r="63" spans="1:15">
      <c r="G63" s="32"/>
    </row>
  </sheetData>
  <mergeCells count="10">
    <mergeCell ref="A2:A3"/>
    <mergeCell ref="B2:G2"/>
    <mergeCell ref="H2:J2"/>
    <mergeCell ref="K2:L2"/>
    <mergeCell ref="M2:M3"/>
    <mergeCell ref="A19:A20"/>
    <mergeCell ref="B19:G19"/>
    <mergeCell ref="H19:J19"/>
    <mergeCell ref="K19:L19"/>
    <mergeCell ref="M19:M20"/>
  </mergeCells>
  <pageMargins left="0.70866141732283472" right="0.70866141732283472" top="0.74803149606299213" bottom="0.74803149606299213" header="0.31496062992125984" footer="0.31496062992125984"/>
  <pageSetup paperSize="9" scale="64" orientation="landscape" horizontalDpi="180" verticalDpi="180" r:id="rId1"/>
  <ignoredErrors>
    <ignoredError sqref="F30 G34 G5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3:L27"/>
  <sheetViews>
    <sheetView workbookViewId="0">
      <selection activeCell="B7" sqref="B7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575" t="s">
        <v>156</v>
      </c>
      <c r="B3" s="575"/>
      <c r="C3" s="575"/>
      <c r="D3" s="575"/>
      <c r="E3" s="575"/>
      <c r="F3" s="575"/>
      <c r="G3" s="575"/>
      <c r="H3" s="575"/>
    </row>
    <row r="4" spans="1:9" ht="15.75">
      <c r="A4" s="576" t="s">
        <v>158</v>
      </c>
      <c r="B4" s="576"/>
      <c r="C4" s="576"/>
      <c r="D4" s="576"/>
      <c r="E4" s="576"/>
      <c r="F4" s="576"/>
      <c r="G4" s="576"/>
      <c r="H4" s="576"/>
    </row>
    <row r="5" spans="1:9" ht="15.75" thickBot="1"/>
    <row r="6" spans="1:9" ht="15.75" thickBot="1">
      <c r="B6" s="285" t="s">
        <v>155</v>
      </c>
      <c r="C6" s="284" t="s">
        <v>154</v>
      </c>
      <c r="D6" s="283" t="s">
        <v>153</v>
      </c>
      <c r="E6" s="282" t="s">
        <v>152</v>
      </c>
      <c r="F6" s="281" t="s">
        <v>151</v>
      </c>
      <c r="G6" s="281" t="s">
        <v>10</v>
      </c>
      <c r="H6" s="280" t="s">
        <v>150</v>
      </c>
    </row>
    <row r="7" spans="1:9" s="267" customFormat="1" ht="15.75" thickBot="1">
      <c r="A7" s="279" t="s">
        <v>149</v>
      </c>
      <c r="B7" s="275"/>
      <c r="C7" s="274"/>
      <c r="D7" s="278"/>
      <c r="E7" s="277"/>
      <c r="F7" s="271"/>
      <c r="G7" s="270"/>
      <c r="H7" s="269"/>
    </row>
    <row r="8" spans="1:9" ht="15.75" thickBot="1">
      <c r="A8" s="577" t="s">
        <v>140</v>
      </c>
      <c r="B8" s="578"/>
      <c r="C8" s="578"/>
      <c r="D8" s="579"/>
      <c r="E8" s="276">
        <f>SUM(E7)</f>
        <v>0</v>
      </c>
      <c r="G8" s="262"/>
    </row>
    <row r="9" spans="1:9" ht="15.75" thickBot="1">
      <c r="C9" s="265"/>
    </row>
    <row r="10" spans="1:9" s="267" customFormat="1" ht="15.75" thickBot="1">
      <c r="A10" s="286" t="s">
        <v>45</v>
      </c>
      <c r="B10" s="275" t="s">
        <v>59</v>
      </c>
      <c r="C10" s="274">
        <v>192534.97</v>
      </c>
      <c r="D10" s="273">
        <v>2.1875499999999999</v>
      </c>
      <c r="E10" s="272">
        <f>C10*D10</f>
        <v>421179.8736235</v>
      </c>
      <c r="F10" s="271">
        <v>42326</v>
      </c>
      <c r="G10" s="270">
        <v>42692</v>
      </c>
      <c r="H10" s="269"/>
      <c r="I10" s="268"/>
    </row>
    <row r="11" spans="1:9" s="267" customFormat="1" ht="15.75" thickBot="1">
      <c r="A11" s="286" t="s">
        <v>45</v>
      </c>
      <c r="B11" s="275" t="s">
        <v>59</v>
      </c>
      <c r="C11" s="274">
        <v>164041.97</v>
      </c>
      <c r="D11" s="273">
        <v>2.4255499999999999</v>
      </c>
      <c r="E11" s="272">
        <f>C11*D11</f>
        <v>397892.00033349998</v>
      </c>
      <c r="F11" s="271">
        <v>42548</v>
      </c>
      <c r="G11" s="270">
        <v>42654</v>
      </c>
      <c r="H11" s="269"/>
      <c r="I11" s="268"/>
    </row>
    <row r="12" spans="1:9" ht="15.75" thickBot="1">
      <c r="A12" s="577" t="s">
        <v>140</v>
      </c>
      <c r="B12" s="578"/>
      <c r="C12" s="578"/>
      <c r="D12" s="579"/>
      <c r="E12" s="266">
        <f>SUM(E10:E11)</f>
        <v>819071.87395699997</v>
      </c>
      <c r="G12" s="262"/>
    </row>
    <row r="13" spans="1:9">
      <c r="G13" s="262"/>
    </row>
    <row r="14" spans="1:9">
      <c r="B14" s="265"/>
      <c r="C14" s="265"/>
      <c r="E14" s="263"/>
      <c r="G14" s="262"/>
    </row>
    <row r="15" spans="1:9">
      <c r="C15" s="263"/>
      <c r="D15" s="89"/>
      <c r="G15" s="262"/>
    </row>
    <row r="16" spans="1:9">
      <c r="B16" s="263"/>
      <c r="C16" s="263"/>
      <c r="D16" s="89"/>
      <c r="E16" s="89"/>
      <c r="G16" s="262"/>
    </row>
    <row r="17" spans="1:12">
      <c r="C17" s="263"/>
      <c r="F17" s="264"/>
      <c r="G17" s="264"/>
      <c r="H17" s="264"/>
    </row>
    <row r="18" spans="1:12">
      <c r="C18" s="89"/>
      <c r="E18" s="264"/>
      <c r="F18" s="264"/>
      <c r="G18" s="264"/>
      <c r="H18" s="264"/>
    </row>
    <row r="19" spans="1:12">
      <c r="C19" s="263"/>
    </row>
    <row r="20" spans="1:12">
      <c r="A20" s="263"/>
      <c r="C20" s="263"/>
    </row>
    <row r="21" spans="1:12">
      <c r="C21" s="263"/>
      <c r="L21" s="262"/>
    </row>
    <row r="22" spans="1:12">
      <c r="C22" s="263"/>
      <c r="F22" s="262"/>
      <c r="L22" s="262"/>
    </row>
    <row r="23" spans="1:12">
      <c r="C23" s="263"/>
      <c r="F23" s="262"/>
    </row>
    <row r="24" spans="1:12">
      <c r="C24" s="89"/>
      <c r="F24" s="262"/>
    </row>
    <row r="25" spans="1:12">
      <c r="F25" s="262"/>
    </row>
    <row r="26" spans="1:12">
      <c r="F26" s="262"/>
    </row>
    <row r="27" spans="1:12">
      <c r="C27" s="89"/>
      <c r="F27" s="262"/>
    </row>
  </sheetData>
  <mergeCells count="4">
    <mergeCell ref="A3:H3"/>
    <mergeCell ref="A4:H4"/>
    <mergeCell ref="A8:D8"/>
    <mergeCell ref="A12:D12"/>
  </mergeCells>
  <pageMargins left="0.70866141732283472" right="0.70866141732283472" top="0.74803149606299213" bottom="0.74803149606299213" header="0.31496062992125984" footer="0.31496062992125984"/>
  <pageSetup paperSize="9" scale="97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247"/>
  <sheetViews>
    <sheetView topLeftCell="A795" workbookViewId="0">
      <selection activeCell="A834" sqref="A834:XFD834"/>
    </sheetView>
  </sheetViews>
  <sheetFormatPr baseColWidth="10" defaultRowHeight="15"/>
  <cols>
    <col min="1" max="1" width="9.28515625" bestFit="1" customWidth="1"/>
    <col min="2" max="2" width="34.42578125" bestFit="1" customWidth="1"/>
    <col min="3" max="3" width="10.7109375" bestFit="1" customWidth="1"/>
    <col min="4" max="4" width="13.85546875" style="89" bestFit="1" customWidth="1"/>
    <col min="7" max="7" width="34.42578125" bestFit="1" customWidth="1"/>
  </cols>
  <sheetData>
    <row r="1" spans="1:4" s="264" customFormat="1" ht="15.75" thickBot="1">
      <c r="A1" s="343" t="s">
        <v>184</v>
      </c>
      <c r="B1" s="344" t="s">
        <v>183</v>
      </c>
      <c r="C1" s="344" t="s">
        <v>182</v>
      </c>
      <c r="D1" s="345" t="s">
        <v>11</v>
      </c>
    </row>
    <row r="2" spans="1:4" s="582" customFormat="1">
      <c r="A2" s="584" t="s">
        <v>693</v>
      </c>
      <c r="B2" s="585" t="s">
        <v>694</v>
      </c>
      <c r="C2" s="586">
        <v>42643</v>
      </c>
      <c r="D2" s="587">
        <v>130</v>
      </c>
    </row>
    <row r="3" spans="1:4" s="582" customFormat="1">
      <c r="A3" s="588" t="s">
        <v>594</v>
      </c>
      <c r="B3" s="589" t="s">
        <v>595</v>
      </c>
      <c r="C3" s="590">
        <v>42643</v>
      </c>
      <c r="D3" s="591">
        <v>766.03399999999999</v>
      </c>
    </row>
    <row r="4" spans="1:4" s="582" customFormat="1">
      <c r="A4" s="588" t="s">
        <v>582</v>
      </c>
      <c r="B4" s="589" t="s">
        <v>583</v>
      </c>
      <c r="C4" s="590">
        <v>42643</v>
      </c>
      <c r="D4" s="591">
        <v>250</v>
      </c>
    </row>
    <row r="5" spans="1:4" s="582" customFormat="1">
      <c r="A5" s="588" t="s">
        <v>254</v>
      </c>
      <c r="B5" s="589" t="s">
        <v>253</v>
      </c>
      <c r="C5" s="590">
        <v>42643</v>
      </c>
      <c r="D5" s="591">
        <v>1081.5989999999999</v>
      </c>
    </row>
    <row r="6" spans="1:4" s="582" customFormat="1">
      <c r="A6" s="588" t="s">
        <v>483</v>
      </c>
      <c r="B6" s="589" t="s">
        <v>482</v>
      </c>
      <c r="C6" s="590">
        <v>42643</v>
      </c>
      <c r="D6" s="591">
        <v>502.19200000000001</v>
      </c>
    </row>
    <row r="7" spans="1:4" s="582" customFormat="1">
      <c r="A7" s="588" t="s">
        <v>230</v>
      </c>
      <c r="B7" s="589" t="s">
        <v>229</v>
      </c>
      <c r="C7" s="590">
        <v>42643</v>
      </c>
      <c r="D7" s="591">
        <v>1273.2860000000001</v>
      </c>
    </row>
    <row r="8" spans="1:4" s="582" customFormat="1">
      <c r="A8" s="588" t="s">
        <v>395</v>
      </c>
      <c r="B8" s="589" t="s">
        <v>394</v>
      </c>
      <c r="C8" s="590">
        <v>42643</v>
      </c>
      <c r="D8" s="591">
        <v>314.72399999999999</v>
      </c>
    </row>
    <row r="9" spans="1:4" s="582" customFormat="1">
      <c r="A9" s="588" t="s">
        <v>397</v>
      </c>
      <c r="B9" s="589" t="s">
        <v>396</v>
      </c>
      <c r="C9" s="590">
        <v>42643</v>
      </c>
      <c r="D9" s="591">
        <v>4162.6480000000001</v>
      </c>
    </row>
    <row r="10" spans="1:4" s="582" customFormat="1">
      <c r="A10" s="588" t="s">
        <v>491</v>
      </c>
      <c r="B10" s="589" t="s">
        <v>490</v>
      </c>
      <c r="C10" s="590">
        <v>42643</v>
      </c>
      <c r="D10" s="591">
        <v>1749.73</v>
      </c>
    </row>
    <row r="11" spans="1:4" s="582" customFormat="1">
      <c r="A11" s="588" t="s">
        <v>393</v>
      </c>
      <c r="B11" s="589" t="s">
        <v>392</v>
      </c>
      <c r="C11" s="590">
        <v>42643</v>
      </c>
      <c r="D11" s="591">
        <v>4419.652</v>
      </c>
    </row>
    <row r="12" spans="1:4" s="582" customFormat="1">
      <c r="A12" s="588" t="s">
        <v>695</v>
      </c>
      <c r="B12" s="589" t="s">
        <v>696</v>
      </c>
      <c r="C12" s="590">
        <v>42643</v>
      </c>
      <c r="D12" s="591">
        <v>2844.3380000000002</v>
      </c>
    </row>
    <row r="13" spans="1:4" s="582" customFormat="1">
      <c r="A13" s="588" t="s">
        <v>697</v>
      </c>
      <c r="B13" s="589" t="s">
        <v>698</v>
      </c>
      <c r="C13" s="590">
        <v>42643</v>
      </c>
      <c r="D13" s="591">
        <v>1091.538</v>
      </c>
    </row>
    <row r="14" spans="1:4" s="582" customFormat="1">
      <c r="A14" s="588" t="s">
        <v>697</v>
      </c>
      <c r="B14" s="589" t="s">
        <v>698</v>
      </c>
      <c r="C14" s="590">
        <v>42643</v>
      </c>
      <c r="D14" s="591">
        <v>617.16200000000003</v>
      </c>
    </row>
    <row r="15" spans="1:4" s="582" customFormat="1">
      <c r="A15" s="588" t="s">
        <v>268</v>
      </c>
      <c r="B15" s="589" t="s">
        <v>267</v>
      </c>
      <c r="C15" s="590">
        <v>42644</v>
      </c>
      <c r="D15" s="591">
        <v>550</v>
      </c>
    </row>
    <row r="16" spans="1:4" s="582" customFormat="1">
      <c r="A16" s="588" t="s">
        <v>678</v>
      </c>
      <c r="B16" s="589" t="s">
        <v>679</v>
      </c>
      <c r="C16" s="590">
        <v>42644</v>
      </c>
      <c r="D16" s="591">
        <v>1296.9680000000001</v>
      </c>
    </row>
    <row r="17" spans="1:4" s="582" customFormat="1">
      <c r="A17" s="588" t="s">
        <v>699</v>
      </c>
      <c r="B17" s="589" t="s">
        <v>700</v>
      </c>
      <c r="C17" s="590">
        <v>42644</v>
      </c>
      <c r="D17" s="591">
        <v>95</v>
      </c>
    </row>
    <row r="18" spans="1:4" s="582" customFormat="1">
      <c r="A18" s="588" t="s">
        <v>346</v>
      </c>
      <c r="B18" s="589" t="s">
        <v>345</v>
      </c>
      <c r="C18" s="590">
        <v>42644</v>
      </c>
      <c r="D18" s="591">
        <v>3034.7930000000001</v>
      </c>
    </row>
    <row r="19" spans="1:4" s="582" customFormat="1">
      <c r="A19" s="588" t="s">
        <v>600</v>
      </c>
      <c r="B19" s="589" t="s">
        <v>599</v>
      </c>
      <c r="C19" s="590">
        <v>42644</v>
      </c>
      <c r="D19" s="591">
        <v>425.404</v>
      </c>
    </row>
    <row r="20" spans="1:4" s="582" customFormat="1">
      <c r="A20" s="588" t="s">
        <v>701</v>
      </c>
      <c r="B20" s="589" t="s">
        <v>702</v>
      </c>
      <c r="C20" s="590">
        <v>42644</v>
      </c>
      <c r="D20" s="591">
        <v>1620.7729999999999</v>
      </c>
    </row>
    <row r="21" spans="1:4" s="582" customFormat="1">
      <c r="A21" s="588" t="s">
        <v>487</v>
      </c>
      <c r="B21" s="589" t="s">
        <v>486</v>
      </c>
      <c r="C21" s="590">
        <v>42645</v>
      </c>
      <c r="D21" s="591">
        <v>814.39700000000005</v>
      </c>
    </row>
    <row r="22" spans="1:4" s="582" customFormat="1">
      <c r="A22" s="588" t="s">
        <v>703</v>
      </c>
      <c r="B22" s="589" t="s">
        <v>704</v>
      </c>
      <c r="C22" s="590">
        <v>42645</v>
      </c>
      <c r="D22" s="591">
        <v>800</v>
      </c>
    </row>
    <row r="23" spans="1:4" s="582" customFormat="1">
      <c r="A23" s="588" t="s">
        <v>650</v>
      </c>
      <c r="B23" s="589" t="s">
        <v>651</v>
      </c>
      <c r="C23" s="590">
        <v>42646</v>
      </c>
      <c r="D23" s="591">
        <v>1739.019</v>
      </c>
    </row>
    <row r="24" spans="1:4" s="582" customFormat="1">
      <c r="A24" s="588" t="s">
        <v>598</v>
      </c>
      <c r="B24" s="589" t="s">
        <v>597</v>
      </c>
      <c r="C24" s="590">
        <v>42647</v>
      </c>
      <c r="D24" s="591">
        <v>912.25</v>
      </c>
    </row>
    <row r="25" spans="1:4" s="582" customFormat="1">
      <c r="A25" s="588" t="s">
        <v>447</v>
      </c>
      <c r="B25" s="589" t="s">
        <v>446</v>
      </c>
      <c r="C25" s="590">
        <v>42647</v>
      </c>
      <c r="D25" s="591">
        <v>444.91199999999998</v>
      </c>
    </row>
    <row r="26" spans="1:4" s="582" customFormat="1">
      <c r="A26" s="588" t="s">
        <v>181</v>
      </c>
      <c r="B26" s="589" t="s">
        <v>180</v>
      </c>
      <c r="C26" s="590">
        <v>42648</v>
      </c>
      <c r="D26" s="591">
        <v>743.78200000000004</v>
      </c>
    </row>
    <row r="27" spans="1:4" s="582" customFormat="1">
      <c r="A27" s="588" t="s">
        <v>222</v>
      </c>
      <c r="B27" s="589" t="s">
        <v>221</v>
      </c>
      <c r="C27" s="590">
        <v>42648</v>
      </c>
      <c r="D27" s="591">
        <v>1438.5830000000001</v>
      </c>
    </row>
    <row r="28" spans="1:4" s="582" customFormat="1">
      <c r="A28" s="588" t="s">
        <v>224</v>
      </c>
      <c r="B28" s="589" t="s">
        <v>223</v>
      </c>
      <c r="C28" s="590">
        <v>42648</v>
      </c>
      <c r="D28" s="591">
        <v>435.67200000000003</v>
      </c>
    </row>
    <row r="29" spans="1:4" s="582" customFormat="1">
      <c r="A29" s="588" t="s">
        <v>519</v>
      </c>
      <c r="B29" s="589" t="s">
        <v>518</v>
      </c>
      <c r="C29" s="590">
        <v>42648</v>
      </c>
      <c r="D29" s="591">
        <v>517.05700000000002</v>
      </c>
    </row>
    <row r="30" spans="1:4" s="582" customFormat="1">
      <c r="A30" s="588" t="s">
        <v>515</v>
      </c>
      <c r="B30" s="589" t="s">
        <v>514</v>
      </c>
      <c r="C30" s="590">
        <v>42648</v>
      </c>
      <c r="D30" s="591">
        <v>980.64099999999996</v>
      </c>
    </row>
    <row r="31" spans="1:4" s="582" customFormat="1">
      <c r="A31" s="588" t="s">
        <v>586</v>
      </c>
      <c r="B31" s="589" t="s">
        <v>587</v>
      </c>
      <c r="C31" s="590">
        <v>42648</v>
      </c>
      <c r="D31" s="591">
        <v>3480.5149999999999</v>
      </c>
    </row>
    <row r="32" spans="1:4" s="582" customFormat="1">
      <c r="A32" s="588" t="s">
        <v>439</v>
      </c>
      <c r="B32" s="589" t="s">
        <v>438</v>
      </c>
      <c r="C32" s="590">
        <v>42648</v>
      </c>
      <c r="D32" s="591">
        <v>818.83199999999999</v>
      </c>
    </row>
    <row r="33" spans="1:4" s="582" customFormat="1">
      <c r="A33" s="588" t="s">
        <v>304</v>
      </c>
      <c r="B33" s="589" t="s">
        <v>303</v>
      </c>
      <c r="C33" s="590">
        <v>42648</v>
      </c>
      <c r="D33" s="591">
        <v>574.11800000000005</v>
      </c>
    </row>
    <row r="34" spans="1:4" s="582" customFormat="1">
      <c r="A34" s="588" t="s">
        <v>556</v>
      </c>
      <c r="B34" s="589" t="s">
        <v>557</v>
      </c>
      <c r="C34" s="590">
        <v>42648</v>
      </c>
      <c r="D34" s="591">
        <v>494.88200000000001</v>
      </c>
    </row>
    <row r="35" spans="1:4" s="582" customFormat="1">
      <c r="A35" s="588" t="s">
        <v>705</v>
      </c>
      <c r="B35" s="589" t="s">
        <v>706</v>
      </c>
      <c r="C35" s="590">
        <v>42648</v>
      </c>
      <c r="D35" s="591">
        <v>478.41800000000001</v>
      </c>
    </row>
    <row r="36" spans="1:4" s="582" customFormat="1">
      <c r="A36" s="588" t="s">
        <v>630</v>
      </c>
      <c r="B36" s="589" t="s">
        <v>631</v>
      </c>
      <c r="C36" s="590">
        <v>42648</v>
      </c>
      <c r="D36" s="591">
        <v>612.11699999999996</v>
      </c>
    </row>
    <row r="37" spans="1:4" s="582" customFormat="1">
      <c r="A37" s="588" t="s">
        <v>171</v>
      </c>
      <c r="B37" s="589" t="s">
        <v>170</v>
      </c>
      <c r="C37" s="590">
        <v>42648</v>
      </c>
      <c r="D37" s="591">
        <v>3200</v>
      </c>
    </row>
    <row r="38" spans="1:4" s="582" customFormat="1">
      <c r="A38" s="588" t="s">
        <v>707</v>
      </c>
      <c r="B38" s="589" t="s">
        <v>708</v>
      </c>
      <c r="C38" s="590">
        <v>42648</v>
      </c>
      <c r="D38" s="591">
        <v>968.46100000000001</v>
      </c>
    </row>
    <row r="39" spans="1:4" s="582" customFormat="1">
      <c r="A39" s="588" t="s">
        <v>582</v>
      </c>
      <c r="B39" s="589" t="s">
        <v>583</v>
      </c>
      <c r="C39" s="590">
        <v>42648</v>
      </c>
      <c r="D39" s="591">
        <v>400</v>
      </c>
    </row>
    <row r="40" spans="1:4" s="582" customFormat="1">
      <c r="A40" s="588" t="s">
        <v>282</v>
      </c>
      <c r="B40" s="589" t="s">
        <v>281</v>
      </c>
      <c r="C40" s="590">
        <v>42648</v>
      </c>
      <c r="D40" s="591">
        <v>620</v>
      </c>
    </row>
    <row r="41" spans="1:4" s="582" customFormat="1">
      <c r="A41" s="588" t="s">
        <v>445</v>
      </c>
      <c r="B41" s="589" t="s">
        <v>444</v>
      </c>
      <c r="C41" s="590">
        <v>42648</v>
      </c>
      <c r="D41" s="591">
        <v>787</v>
      </c>
    </row>
    <row r="42" spans="1:4" s="582" customFormat="1">
      <c r="A42" s="588" t="s">
        <v>485</v>
      </c>
      <c r="B42" s="589" t="s">
        <v>484</v>
      </c>
      <c r="C42" s="590">
        <v>42648</v>
      </c>
      <c r="D42" s="591">
        <v>2656.3209999999999</v>
      </c>
    </row>
    <row r="43" spans="1:4" s="582" customFormat="1">
      <c r="A43" s="588" t="s">
        <v>495</v>
      </c>
      <c r="B43" s="589" t="s">
        <v>494</v>
      </c>
      <c r="C43" s="590">
        <v>42648</v>
      </c>
      <c r="D43" s="591">
        <v>593.56799999999998</v>
      </c>
    </row>
    <row r="44" spans="1:4" s="582" customFormat="1">
      <c r="A44" s="588" t="s">
        <v>276</v>
      </c>
      <c r="B44" s="589" t="s">
        <v>275</v>
      </c>
      <c r="C44" s="590">
        <v>42648</v>
      </c>
      <c r="D44" s="591">
        <v>546</v>
      </c>
    </row>
    <row r="45" spans="1:4" s="582" customFormat="1">
      <c r="A45" s="588" t="s">
        <v>483</v>
      </c>
      <c r="B45" s="589" t="s">
        <v>482</v>
      </c>
      <c r="C45" s="590">
        <v>42648</v>
      </c>
      <c r="D45" s="591">
        <v>1460</v>
      </c>
    </row>
    <row r="46" spans="1:4" s="582" customFormat="1">
      <c r="A46" s="588" t="s">
        <v>179</v>
      </c>
      <c r="B46" s="589" t="s">
        <v>178</v>
      </c>
      <c r="C46" s="590">
        <v>42649</v>
      </c>
      <c r="D46" s="591">
        <v>1531.8979999999999</v>
      </c>
    </row>
    <row r="47" spans="1:4" s="582" customFormat="1">
      <c r="A47" s="588" t="s">
        <v>582</v>
      </c>
      <c r="B47" s="589" t="s">
        <v>583</v>
      </c>
      <c r="C47" s="590">
        <v>42649</v>
      </c>
      <c r="D47" s="591">
        <v>300</v>
      </c>
    </row>
    <row r="48" spans="1:4" s="582" customFormat="1">
      <c r="A48" s="588" t="s">
        <v>340</v>
      </c>
      <c r="B48" s="589" t="s">
        <v>339</v>
      </c>
      <c r="C48" s="590">
        <v>42649</v>
      </c>
      <c r="D48" s="591">
        <v>2522.3020000000001</v>
      </c>
    </row>
    <row r="49" spans="1:4" s="582" customFormat="1">
      <c r="A49" s="588" t="s">
        <v>218</v>
      </c>
      <c r="B49" s="589" t="s">
        <v>217</v>
      </c>
      <c r="C49" s="590">
        <v>42649</v>
      </c>
      <c r="D49" s="591">
        <v>1419.096</v>
      </c>
    </row>
    <row r="50" spans="1:4" s="582" customFormat="1">
      <c r="A50" s="588" t="s">
        <v>377</v>
      </c>
      <c r="B50" s="589" t="s">
        <v>376</v>
      </c>
      <c r="C50" s="590">
        <v>42650</v>
      </c>
      <c r="D50" s="591">
        <v>980.9</v>
      </c>
    </row>
    <row r="51" spans="1:4" s="582" customFormat="1">
      <c r="A51" s="588" t="s">
        <v>220</v>
      </c>
      <c r="B51" s="589" t="s">
        <v>219</v>
      </c>
      <c r="C51" s="590">
        <v>42650</v>
      </c>
      <c r="D51" s="591">
        <v>4744.7979999999998</v>
      </c>
    </row>
    <row r="52" spans="1:4" s="582" customFormat="1">
      <c r="A52" s="588" t="s">
        <v>206</v>
      </c>
      <c r="B52" s="589" t="s">
        <v>205</v>
      </c>
      <c r="C52" s="590">
        <v>42650</v>
      </c>
      <c r="D52" s="591">
        <v>1889.643</v>
      </c>
    </row>
    <row r="53" spans="1:4" s="582" customFormat="1">
      <c r="A53" s="588" t="s">
        <v>324</v>
      </c>
      <c r="B53" s="589" t="s">
        <v>323</v>
      </c>
      <c r="C53" s="590">
        <v>42650</v>
      </c>
      <c r="D53" s="591">
        <v>1535.615</v>
      </c>
    </row>
    <row r="54" spans="1:4" s="582" customFormat="1">
      <c r="A54" s="588" t="s">
        <v>177</v>
      </c>
      <c r="B54" s="589" t="s">
        <v>176</v>
      </c>
      <c r="C54" s="590">
        <v>42651</v>
      </c>
      <c r="D54" s="591">
        <v>1267.5119999999999</v>
      </c>
    </row>
    <row r="55" spans="1:4" s="582" customFormat="1">
      <c r="A55" s="588" t="s">
        <v>286</v>
      </c>
      <c r="B55" s="589" t="s">
        <v>285</v>
      </c>
      <c r="C55" s="590">
        <v>42651</v>
      </c>
      <c r="D55" s="591">
        <v>888.89300000000003</v>
      </c>
    </row>
    <row r="56" spans="1:4" s="582" customFormat="1">
      <c r="A56" s="588" t="s">
        <v>208</v>
      </c>
      <c r="B56" s="589" t="s">
        <v>207</v>
      </c>
      <c r="C56" s="590">
        <v>42651</v>
      </c>
      <c r="D56" s="591">
        <v>1681.72</v>
      </c>
    </row>
    <row r="57" spans="1:4" s="582" customFormat="1">
      <c r="A57" s="588" t="s">
        <v>558</v>
      </c>
      <c r="B57" s="589" t="s">
        <v>559</v>
      </c>
      <c r="C57" s="590">
        <v>42651</v>
      </c>
      <c r="D57" s="591">
        <v>1002.927</v>
      </c>
    </row>
    <row r="58" spans="1:4" s="582" customFormat="1">
      <c r="A58" s="588" t="s">
        <v>411</v>
      </c>
      <c r="B58" s="589" t="s">
        <v>410</v>
      </c>
      <c r="C58" s="590">
        <v>42651</v>
      </c>
      <c r="D58" s="591">
        <v>612.75</v>
      </c>
    </row>
    <row r="59" spans="1:4" s="582" customFormat="1">
      <c r="A59" s="588" t="s">
        <v>582</v>
      </c>
      <c r="B59" s="589" t="s">
        <v>583</v>
      </c>
      <c r="C59" s="590">
        <v>42651</v>
      </c>
      <c r="D59" s="591">
        <v>490</v>
      </c>
    </row>
    <row r="60" spans="1:4" s="582" customFormat="1">
      <c r="A60" s="588" t="s">
        <v>709</v>
      </c>
      <c r="B60" s="589" t="s">
        <v>710</v>
      </c>
      <c r="C60" s="590">
        <v>42651</v>
      </c>
      <c r="D60" s="591">
        <v>545.82000000000005</v>
      </c>
    </row>
    <row r="61" spans="1:4" s="582" customFormat="1">
      <c r="A61" s="588" t="s">
        <v>270</v>
      </c>
      <c r="B61" s="589" t="s">
        <v>269</v>
      </c>
      <c r="C61" s="590">
        <v>42653</v>
      </c>
      <c r="D61" s="591">
        <v>2217.828</v>
      </c>
    </row>
    <row r="62" spans="1:4" s="582" customFormat="1">
      <c r="A62" s="588" t="s">
        <v>467</v>
      </c>
      <c r="B62" s="589" t="s">
        <v>466</v>
      </c>
      <c r="C62" s="590">
        <v>42653</v>
      </c>
      <c r="D62" s="591">
        <v>628.59699999999998</v>
      </c>
    </row>
    <row r="63" spans="1:4" s="582" customFormat="1">
      <c r="A63" s="588" t="s">
        <v>558</v>
      </c>
      <c r="B63" s="589" t="s">
        <v>559</v>
      </c>
      <c r="C63" s="590">
        <v>42653</v>
      </c>
      <c r="D63" s="591">
        <v>1203.807</v>
      </c>
    </row>
    <row r="64" spans="1:4" s="582" customFormat="1">
      <c r="A64" s="588" t="s">
        <v>294</v>
      </c>
      <c r="B64" s="589" t="s">
        <v>293</v>
      </c>
      <c r="C64" s="590">
        <v>42653</v>
      </c>
      <c r="D64" s="591">
        <v>1485.559</v>
      </c>
    </row>
    <row r="65" spans="1:4" s="582" customFormat="1">
      <c r="A65" s="588" t="s">
        <v>198</v>
      </c>
      <c r="B65" s="589" t="s">
        <v>197</v>
      </c>
      <c r="C65" s="590">
        <v>42653</v>
      </c>
      <c r="D65" s="591">
        <v>535.80799999999999</v>
      </c>
    </row>
    <row r="66" spans="1:4" s="582" customFormat="1">
      <c r="A66" s="588" t="s">
        <v>711</v>
      </c>
      <c r="B66" s="589" t="s">
        <v>712</v>
      </c>
      <c r="C66" s="590">
        <v>42653</v>
      </c>
      <c r="D66" s="591">
        <v>5000</v>
      </c>
    </row>
    <row r="67" spans="1:4" s="582" customFormat="1">
      <c r="A67" s="588" t="s">
        <v>713</v>
      </c>
      <c r="B67" s="589" t="s">
        <v>714</v>
      </c>
      <c r="C67" s="590">
        <v>42653</v>
      </c>
      <c r="D67" s="591">
        <v>401.43099999999998</v>
      </c>
    </row>
    <row r="68" spans="1:4" s="582" customFormat="1">
      <c r="A68" s="588" t="s">
        <v>693</v>
      </c>
      <c r="B68" s="589" t="s">
        <v>694</v>
      </c>
      <c r="C68" s="590">
        <v>42653</v>
      </c>
      <c r="D68" s="591">
        <v>429.01400000000001</v>
      </c>
    </row>
    <row r="69" spans="1:4" s="582" customFormat="1">
      <c r="A69" s="588" t="s">
        <v>304</v>
      </c>
      <c r="B69" s="589" t="s">
        <v>303</v>
      </c>
      <c r="C69" s="590">
        <v>42653</v>
      </c>
      <c r="D69" s="591">
        <v>894.08</v>
      </c>
    </row>
    <row r="70" spans="1:4" s="582" customFormat="1">
      <c r="A70" s="588" t="s">
        <v>214</v>
      </c>
      <c r="B70" s="589" t="s">
        <v>213</v>
      </c>
      <c r="C70" s="590">
        <v>42653</v>
      </c>
      <c r="D70" s="591">
        <v>2149.71</v>
      </c>
    </row>
    <row r="71" spans="1:4" s="582" customFormat="1">
      <c r="A71" s="588" t="s">
        <v>459</v>
      </c>
      <c r="B71" s="589" t="s">
        <v>458</v>
      </c>
      <c r="C71" s="590">
        <v>42653</v>
      </c>
      <c r="D71" s="591">
        <v>1318.558</v>
      </c>
    </row>
    <row r="72" spans="1:4" s="582" customFormat="1">
      <c r="A72" s="588" t="s">
        <v>290</v>
      </c>
      <c r="B72" s="589" t="s">
        <v>289</v>
      </c>
      <c r="C72" s="590">
        <v>42653</v>
      </c>
      <c r="D72" s="591">
        <v>265.50400000000002</v>
      </c>
    </row>
    <row r="73" spans="1:4" s="582" customFormat="1">
      <c r="A73" s="588" t="s">
        <v>371</v>
      </c>
      <c r="B73" s="589" t="s">
        <v>370</v>
      </c>
      <c r="C73" s="590">
        <v>42653</v>
      </c>
      <c r="D73" s="591">
        <v>454</v>
      </c>
    </row>
    <row r="74" spans="1:4" s="582" customFormat="1">
      <c r="A74" s="588" t="s">
        <v>509</v>
      </c>
      <c r="B74" s="589" t="s">
        <v>508</v>
      </c>
      <c r="C74" s="590">
        <v>42653</v>
      </c>
      <c r="D74" s="591">
        <v>3438.0149999999999</v>
      </c>
    </row>
    <row r="75" spans="1:4" s="582" customFormat="1">
      <c r="A75" s="588" t="s">
        <v>666</v>
      </c>
      <c r="B75" s="589" t="s">
        <v>667</v>
      </c>
      <c r="C75" s="590">
        <v>42653</v>
      </c>
      <c r="D75" s="591">
        <v>629.38099999999997</v>
      </c>
    </row>
    <row r="76" spans="1:4" s="582" customFormat="1">
      <c r="A76" s="588" t="s">
        <v>314</v>
      </c>
      <c r="B76" s="589" t="s">
        <v>313</v>
      </c>
      <c r="C76" s="590">
        <v>42653</v>
      </c>
      <c r="D76" s="591">
        <v>1251.7090000000001</v>
      </c>
    </row>
    <row r="77" spans="1:4" s="582" customFormat="1">
      <c r="A77" s="588" t="s">
        <v>328</v>
      </c>
      <c r="B77" s="589" t="s">
        <v>327</v>
      </c>
      <c r="C77" s="590">
        <v>42653</v>
      </c>
      <c r="D77" s="591">
        <v>374.91399999999999</v>
      </c>
    </row>
    <row r="78" spans="1:4" s="582" customFormat="1">
      <c r="A78" s="588" t="s">
        <v>656</v>
      </c>
      <c r="B78" s="589" t="s">
        <v>657</v>
      </c>
      <c r="C78" s="590">
        <v>42653</v>
      </c>
      <c r="D78" s="591">
        <v>2195.4940000000001</v>
      </c>
    </row>
    <row r="79" spans="1:4" s="582" customFormat="1">
      <c r="A79" s="588" t="s">
        <v>445</v>
      </c>
      <c r="B79" s="589" t="s">
        <v>444</v>
      </c>
      <c r="C79" s="590">
        <v>42653</v>
      </c>
      <c r="D79" s="591">
        <v>872</v>
      </c>
    </row>
    <row r="80" spans="1:4" s="582" customFormat="1">
      <c r="A80" s="588" t="s">
        <v>280</v>
      </c>
      <c r="B80" s="589" t="s">
        <v>279</v>
      </c>
      <c r="C80" s="590">
        <v>42653</v>
      </c>
      <c r="D80" s="591">
        <v>2000</v>
      </c>
    </row>
    <row r="81" spans="1:4" s="582" customFormat="1">
      <c r="A81" s="588" t="s">
        <v>288</v>
      </c>
      <c r="B81" s="589" t="s">
        <v>287</v>
      </c>
      <c r="C81" s="590">
        <v>42653</v>
      </c>
      <c r="D81" s="591">
        <v>734.20299999999997</v>
      </c>
    </row>
    <row r="82" spans="1:4" s="582" customFormat="1">
      <c r="A82" s="588" t="s">
        <v>715</v>
      </c>
      <c r="B82" s="589" t="s">
        <v>716</v>
      </c>
      <c r="C82" s="590">
        <v>42653</v>
      </c>
      <c r="D82" s="591">
        <v>1204.057</v>
      </c>
    </row>
    <row r="83" spans="1:4" s="582" customFormat="1">
      <c r="A83" s="588" t="s">
        <v>282</v>
      </c>
      <c r="B83" s="589" t="s">
        <v>281</v>
      </c>
      <c r="C83" s="590">
        <v>42653</v>
      </c>
      <c r="D83" s="591">
        <v>621.55799999999999</v>
      </c>
    </row>
    <row r="84" spans="1:4" s="582" customFormat="1">
      <c r="A84" s="588" t="s">
        <v>332</v>
      </c>
      <c r="B84" s="589" t="s">
        <v>331</v>
      </c>
      <c r="C84" s="590">
        <v>42653</v>
      </c>
      <c r="D84" s="591">
        <v>1639.962</v>
      </c>
    </row>
    <row r="85" spans="1:4" s="582" customFormat="1">
      <c r="A85" s="588" t="s">
        <v>483</v>
      </c>
      <c r="B85" s="589" t="s">
        <v>482</v>
      </c>
      <c r="C85" s="590">
        <v>42653</v>
      </c>
      <c r="D85" s="591">
        <v>1000</v>
      </c>
    </row>
    <row r="86" spans="1:4" s="582" customFormat="1">
      <c r="A86" s="588" t="s">
        <v>495</v>
      </c>
      <c r="B86" s="589" t="s">
        <v>494</v>
      </c>
      <c r="C86" s="590">
        <v>42653</v>
      </c>
      <c r="D86" s="591">
        <v>593.56799999999998</v>
      </c>
    </row>
    <row r="87" spans="1:4" s="582" customFormat="1">
      <c r="A87" s="588" t="s">
        <v>278</v>
      </c>
      <c r="B87" s="589" t="s">
        <v>277</v>
      </c>
      <c r="C87" s="590">
        <v>42653</v>
      </c>
      <c r="D87" s="591">
        <v>4000</v>
      </c>
    </row>
    <row r="88" spans="1:4" s="582" customFormat="1">
      <c r="A88" s="588" t="s">
        <v>298</v>
      </c>
      <c r="B88" s="589" t="s">
        <v>297</v>
      </c>
      <c r="C88" s="590">
        <v>42653</v>
      </c>
      <c r="D88" s="591">
        <v>1600</v>
      </c>
    </row>
    <row r="89" spans="1:4" s="582" customFormat="1">
      <c r="A89" s="588" t="s">
        <v>230</v>
      </c>
      <c r="B89" s="589" t="s">
        <v>229</v>
      </c>
      <c r="C89" s="590">
        <v>42653</v>
      </c>
      <c r="D89" s="591">
        <v>1168.7070000000001</v>
      </c>
    </row>
    <row r="90" spans="1:4" s="582" customFormat="1">
      <c r="A90" s="588" t="s">
        <v>409</v>
      </c>
      <c r="B90" s="589" t="s">
        <v>408</v>
      </c>
      <c r="C90" s="590">
        <v>42653</v>
      </c>
      <c r="D90" s="591">
        <v>1808.038</v>
      </c>
    </row>
    <row r="91" spans="1:4" s="582" customFormat="1">
      <c r="A91" s="588" t="s">
        <v>598</v>
      </c>
      <c r="B91" s="589" t="s">
        <v>597</v>
      </c>
      <c r="C91" s="590">
        <v>42654</v>
      </c>
      <c r="D91" s="591">
        <v>912.25</v>
      </c>
    </row>
    <row r="92" spans="1:4" s="582" customFormat="1">
      <c r="A92" s="588" t="s">
        <v>511</v>
      </c>
      <c r="B92" s="589" t="s">
        <v>510</v>
      </c>
      <c r="C92" s="590">
        <v>42654</v>
      </c>
      <c r="D92" s="591">
        <v>1438.914</v>
      </c>
    </row>
    <row r="93" spans="1:4" s="582" customFormat="1">
      <c r="A93" s="588" t="s">
        <v>268</v>
      </c>
      <c r="B93" s="589" t="s">
        <v>267</v>
      </c>
      <c r="C93" s="590">
        <v>42655</v>
      </c>
      <c r="D93" s="591">
        <v>1000</v>
      </c>
    </row>
    <row r="94" spans="1:4" s="582" customFormat="1">
      <c r="A94" s="588" t="s">
        <v>652</v>
      </c>
      <c r="B94" s="589" t="s">
        <v>653</v>
      </c>
      <c r="C94" s="590">
        <v>42655</v>
      </c>
      <c r="D94" s="591">
        <v>2093.7269999999999</v>
      </c>
    </row>
    <row r="95" spans="1:4" s="582" customFormat="1">
      <c r="A95" s="588" t="s">
        <v>334</v>
      </c>
      <c r="B95" s="589" t="s">
        <v>333</v>
      </c>
      <c r="C95" s="590">
        <v>42655</v>
      </c>
      <c r="D95" s="591">
        <v>1055.057</v>
      </c>
    </row>
    <row r="96" spans="1:4" s="582" customFormat="1">
      <c r="A96" s="588" t="s">
        <v>531</v>
      </c>
      <c r="B96" s="589" t="s">
        <v>530</v>
      </c>
      <c r="C96" s="590">
        <v>42655</v>
      </c>
      <c r="D96" s="591">
        <v>1122.5219999999999</v>
      </c>
    </row>
    <row r="97" spans="1:4" s="582" customFormat="1">
      <c r="A97" s="588" t="s">
        <v>535</v>
      </c>
      <c r="B97" s="589" t="s">
        <v>534</v>
      </c>
      <c r="C97" s="590">
        <v>42655</v>
      </c>
      <c r="D97" s="591">
        <v>3062.0340000000001</v>
      </c>
    </row>
    <row r="98" spans="1:4" s="582" customFormat="1">
      <c r="A98" s="588" t="s">
        <v>322</v>
      </c>
      <c r="B98" s="589" t="s">
        <v>321</v>
      </c>
      <c r="C98" s="590">
        <v>42655</v>
      </c>
      <c r="D98" s="591">
        <v>1526.1859999999999</v>
      </c>
    </row>
    <row r="99" spans="1:4" s="582" customFormat="1">
      <c r="A99" s="588" t="s">
        <v>493</v>
      </c>
      <c r="B99" s="589" t="s">
        <v>492</v>
      </c>
      <c r="C99" s="590">
        <v>42655</v>
      </c>
      <c r="D99" s="591">
        <v>2970.489</v>
      </c>
    </row>
    <row r="100" spans="1:4" s="582" customFormat="1">
      <c r="A100" s="588" t="s">
        <v>556</v>
      </c>
      <c r="B100" s="589" t="s">
        <v>557</v>
      </c>
      <c r="C100" s="590">
        <v>42656</v>
      </c>
      <c r="D100" s="591">
        <v>2075.1799999999998</v>
      </c>
    </row>
    <row r="101" spans="1:4" s="582" customFormat="1">
      <c r="A101" s="588" t="s">
        <v>531</v>
      </c>
      <c r="B101" s="589" t="s">
        <v>530</v>
      </c>
      <c r="C101" s="590">
        <v>42656</v>
      </c>
      <c r="D101" s="591">
        <v>1277.7619999999999</v>
      </c>
    </row>
    <row r="102" spans="1:4" s="582" customFormat="1">
      <c r="A102" s="588" t="s">
        <v>447</v>
      </c>
      <c r="B102" s="589" t="s">
        <v>446</v>
      </c>
      <c r="C102" s="590">
        <v>42656</v>
      </c>
      <c r="D102" s="591">
        <v>500</v>
      </c>
    </row>
    <row r="103" spans="1:4" s="582" customFormat="1">
      <c r="A103" s="588" t="s">
        <v>218</v>
      </c>
      <c r="B103" s="589" t="s">
        <v>217</v>
      </c>
      <c r="C103" s="590">
        <v>42656</v>
      </c>
      <c r="D103" s="591">
        <v>1500</v>
      </c>
    </row>
    <row r="104" spans="1:4" s="582" customFormat="1">
      <c r="A104" s="588" t="s">
        <v>457</v>
      </c>
      <c r="B104" s="589" t="s">
        <v>456</v>
      </c>
      <c r="C104" s="590">
        <v>42657</v>
      </c>
      <c r="D104" s="591">
        <v>320.02499999999998</v>
      </c>
    </row>
    <row r="105" spans="1:4" s="582" customFormat="1">
      <c r="A105" s="588" t="s">
        <v>310</v>
      </c>
      <c r="B105" s="589" t="s">
        <v>309</v>
      </c>
      <c r="C105" s="590">
        <v>42657</v>
      </c>
      <c r="D105" s="591">
        <v>2043.739</v>
      </c>
    </row>
    <row r="106" spans="1:4" s="582" customFormat="1">
      <c r="A106" s="588" t="s">
        <v>204</v>
      </c>
      <c r="B106" s="589" t="s">
        <v>203</v>
      </c>
      <c r="C106" s="590">
        <v>42658</v>
      </c>
      <c r="D106" s="591">
        <v>3000</v>
      </c>
    </row>
    <row r="107" spans="1:4" s="582" customFormat="1">
      <c r="A107" s="588" t="s">
        <v>181</v>
      </c>
      <c r="B107" s="589" t="s">
        <v>180</v>
      </c>
      <c r="C107" s="590">
        <v>42658</v>
      </c>
      <c r="D107" s="591">
        <v>946.34</v>
      </c>
    </row>
    <row r="108" spans="1:4" s="582" customFormat="1">
      <c r="A108" s="588" t="s">
        <v>308</v>
      </c>
      <c r="B108" s="589" t="s">
        <v>307</v>
      </c>
      <c r="C108" s="590">
        <v>42658</v>
      </c>
      <c r="D108" s="591">
        <v>2000</v>
      </c>
    </row>
    <row r="109" spans="1:4" s="582" customFormat="1">
      <c r="A109" s="588" t="s">
        <v>342</v>
      </c>
      <c r="B109" s="589" t="s">
        <v>341</v>
      </c>
      <c r="C109" s="590">
        <v>42658</v>
      </c>
      <c r="D109" s="591">
        <v>1971.2719999999999</v>
      </c>
    </row>
    <row r="110" spans="1:4" s="582" customFormat="1">
      <c r="A110" s="588" t="s">
        <v>475</v>
      </c>
      <c r="B110" s="589" t="s">
        <v>474</v>
      </c>
      <c r="C110" s="590">
        <v>42658</v>
      </c>
      <c r="D110" s="591">
        <v>538.529</v>
      </c>
    </row>
    <row r="111" spans="1:4" s="582" customFormat="1">
      <c r="A111" s="588" t="s">
        <v>654</v>
      </c>
      <c r="B111" s="589" t="s">
        <v>655</v>
      </c>
      <c r="C111" s="590">
        <v>42658</v>
      </c>
      <c r="D111" s="591">
        <v>1125.3109999999999</v>
      </c>
    </row>
    <row r="112" spans="1:4" s="582" customFormat="1">
      <c r="A112" s="588" t="s">
        <v>272</v>
      </c>
      <c r="B112" s="589" t="s">
        <v>271</v>
      </c>
      <c r="C112" s="590">
        <v>42658</v>
      </c>
      <c r="D112" s="591">
        <v>3523.4609999999998</v>
      </c>
    </row>
    <row r="113" spans="1:4" s="582" customFormat="1">
      <c r="A113" s="588" t="s">
        <v>375</v>
      </c>
      <c r="B113" s="589" t="s">
        <v>374</v>
      </c>
      <c r="C113" s="590">
        <v>42658</v>
      </c>
      <c r="D113" s="591">
        <v>600</v>
      </c>
    </row>
    <row r="114" spans="1:4" s="582" customFormat="1">
      <c r="A114" s="588" t="s">
        <v>533</v>
      </c>
      <c r="B114" s="589" t="s">
        <v>532</v>
      </c>
      <c r="C114" s="590">
        <v>42658</v>
      </c>
      <c r="D114" s="591">
        <v>2915.7130000000002</v>
      </c>
    </row>
    <row r="115" spans="1:4" s="582" customFormat="1">
      <c r="A115" s="588" t="s">
        <v>717</v>
      </c>
      <c r="B115" s="589" t="s">
        <v>718</v>
      </c>
      <c r="C115" s="590">
        <v>42658</v>
      </c>
      <c r="D115" s="591">
        <v>852.01099999999997</v>
      </c>
    </row>
    <row r="116" spans="1:4" s="582" customFormat="1">
      <c r="A116" s="588" t="s">
        <v>648</v>
      </c>
      <c r="B116" s="589" t="s">
        <v>649</v>
      </c>
      <c r="C116" s="590">
        <v>42658</v>
      </c>
      <c r="D116" s="591">
        <v>1127.0170000000001</v>
      </c>
    </row>
    <row r="117" spans="1:4" s="582" customFormat="1">
      <c r="A117" s="588" t="s">
        <v>411</v>
      </c>
      <c r="B117" s="589" t="s">
        <v>410</v>
      </c>
      <c r="C117" s="590">
        <v>42658</v>
      </c>
      <c r="D117" s="591">
        <v>612.75</v>
      </c>
    </row>
    <row r="118" spans="1:4" s="582" customFormat="1">
      <c r="A118" s="588" t="s">
        <v>175</v>
      </c>
      <c r="B118" s="589" t="s">
        <v>174</v>
      </c>
      <c r="C118" s="590">
        <v>42658</v>
      </c>
      <c r="D118" s="591">
        <v>4686.2550000000001</v>
      </c>
    </row>
    <row r="119" spans="1:4" s="582" customFormat="1">
      <c r="A119" s="588" t="s">
        <v>300</v>
      </c>
      <c r="B119" s="589" t="s">
        <v>299</v>
      </c>
      <c r="C119" s="590">
        <v>42658</v>
      </c>
      <c r="D119" s="591">
        <v>1124.605</v>
      </c>
    </row>
    <row r="120" spans="1:4" s="582" customFormat="1">
      <c r="A120" s="588" t="s">
        <v>232</v>
      </c>
      <c r="B120" s="589" t="s">
        <v>231</v>
      </c>
      <c r="C120" s="590">
        <v>42658</v>
      </c>
      <c r="D120" s="591">
        <v>2600</v>
      </c>
    </row>
    <row r="121" spans="1:4" s="582" customFormat="1">
      <c r="A121" s="588" t="s">
        <v>302</v>
      </c>
      <c r="B121" s="589" t="s">
        <v>301</v>
      </c>
      <c r="C121" s="590">
        <v>42658</v>
      </c>
      <c r="D121" s="591">
        <v>1900</v>
      </c>
    </row>
    <row r="122" spans="1:4" s="582" customFormat="1">
      <c r="A122" s="588" t="s">
        <v>503</v>
      </c>
      <c r="B122" s="589" t="s">
        <v>502</v>
      </c>
      <c r="C122" s="590">
        <v>42658</v>
      </c>
      <c r="D122" s="591">
        <v>852.93899999999996</v>
      </c>
    </row>
    <row r="123" spans="1:4" s="582" customFormat="1">
      <c r="A123" s="588" t="s">
        <v>499</v>
      </c>
      <c r="B123" s="589" t="s">
        <v>498</v>
      </c>
      <c r="C123" s="590">
        <v>42658</v>
      </c>
      <c r="D123" s="591">
        <v>190</v>
      </c>
    </row>
    <row r="124" spans="1:4" s="582" customFormat="1">
      <c r="A124" s="588" t="s">
        <v>719</v>
      </c>
      <c r="B124" s="589" t="s">
        <v>720</v>
      </c>
      <c r="C124" s="590">
        <v>42658</v>
      </c>
      <c r="D124" s="591">
        <v>500</v>
      </c>
    </row>
    <row r="125" spans="1:4" s="582" customFormat="1">
      <c r="A125" s="588" t="s">
        <v>169</v>
      </c>
      <c r="B125" s="589" t="s">
        <v>168</v>
      </c>
      <c r="C125" s="590">
        <v>42658</v>
      </c>
      <c r="D125" s="591">
        <v>1000</v>
      </c>
    </row>
    <row r="126" spans="1:4" s="582" customFormat="1">
      <c r="A126" s="588" t="s">
        <v>280</v>
      </c>
      <c r="B126" s="589" t="s">
        <v>279</v>
      </c>
      <c r="C126" s="590">
        <v>42658</v>
      </c>
      <c r="D126" s="591">
        <v>2000</v>
      </c>
    </row>
    <row r="127" spans="1:4" s="582" customFormat="1">
      <c r="A127" s="588" t="s">
        <v>254</v>
      </c>
      <c r="B127" s="589" t="s">
        <v>253</v>
      </c>
      <c r="C127" s="590">
        <v>42658</v>
      </c>
      <c r="D127" s="591">
        <v>1939.4839999999999</v>
      </c>
    </row>
    <row r="128" spans="1:4" s="582" customFormat="1">
      <c r="A128" s="588" t="s">
        <v>188</v>
      </c>
      <c r="B128" s="589" t="s">
        <v>187</v>
      </c>
      <c r="C128" s="590">
        <v>42658</v>
      </c>
      <c r="D128" s="591">
        <v>413.53399999999999</v>
      </c>
    </row>
    <row r="129" spans="1:4" s="582" customFormat="1">
      <c r="A129" s="588" t="s">
        <v>330</v>
      </c>
      <c r="B129" s="589" t="s">
        <v>329</v>
      </c>
      <c r="C129" s="590">
        <v>42658</v>
      </c>
      <c r="D129" s="591">
        <v>2559.8139999999999</v>
      </c>
    </row>
    <row r="130" spans="1:4" s="582" customFormat="1">
      <c r="A130" s="588" t="s">
        <v>186</v>
      </c>
      <c r="B130" s="589" t="s">
        <v>185</v>
      </c>
      <c r="C130" s="590">
        <v>42658</v>
      </c>
      <c r="D130" s="591">
        <v>3650</v>
      </c>
    </row>
    <row r="131" spans="1:4" s="582" customFormat="1">
      <c r="A131" s="588" t="s">
        <v>298</v>
      </c>
      <c r="B131" s="589" t="s">
        <v>297</v>
      </c>
      <c r="C131" s="590">
        <v>42658</v>
      </c>
      <c r="D131" s="591">
        <v>1538.97</v>
      </c>
    </row>
    <row r="132" spans="1:4" s="582" customFormat="1">
      <c r="A132" s="588" t="s">
        <v>252</v>
      </c>
      <c r="B132" s="589" t="s">
        <v>251</v>
      </c>
      <c r="C132" s="590">
        <v>42658</v>
      </c>
      <c r="D132" s="591">
        <v>440</v>
      </c>
    </row>
    <row r="133" spans="1:4" s="582" customFormat="1">
      <c r="A133" s="588" t="s">
        <v>186</v>
      </c>
      <c r="B133" s="589" t="s">
        <v>185</v>
      </c>
      <c r="C133" s="590">
        <v>42658</v>
      </c>
      <c r="D133" s="591">
        <v>909.94600000000003</v>
      </c>
    </row>
    <row r="134" spans="1:4" s="582" customFormat="1">
      <c r="A134" s="588" t="s">
        <v>721</v>
      </c>
      <c r="B134" s="589" t="s">
        <v>722</v>
      </c>
      <c r="C134" s="590">
        <v>42658</v>
      </c>
      <c r="D134" s="591">
        <v>2730.2579999999998</v>
      </c>
    </row>
    <row r="135" spans="1:4" s="582" customFormat="1">
      <c r="A135" s="588" t="s">
        <v>723</v>
      </c>
      <c r="B135" s="589" t="s">
        <v>724</v>
      </c>
      <c r="C135" s="590">
        <v>42658</v>
      </c>
      <c r="D135" s="591">
        <v>771.30799999999999</v>
      </c>
    </row>
    <row r="136" spans="1:4" s="582" customFormat="1">
      <c r="A136" s="588" t="s">
        <v>499</v>
      </c>
      <c r="B136" s="589" t="s">
        <v>498</v>
      </c>
      <c r="C136" s="590">
        <v>42658</v>
      </c>
      <c r="D136" s="591">
        <v>500</v>
      </c>
    </row>
    <row r="137" spans="1:4" s="582" customFormat="1">
      <c r="A137" s="588" t="s">
        <v>477</v>
      </c>
      <c r="B137" s="589" t="s">
        <v>476</v>
      </c>
      <c r="C137" s="590">
        <v>42659</v>
      </c>
      <c r="D137" s="591">
        <v>1052.671</v>
      </c>
    </row>
    <row r="138" spans="1:4" s="582" customFormat="1">
      <c r="A138" s="588" t="s">
        <v>725</v>
      </c>
      <c r="B138" s="589" t="s">
        <v>726</v>
      </c>
      <c r="C138" s="590">
        <v>42659</v>
      </c>
      <c r="D138" s="591">
        <v>1064.3520000000001</v>
      </c>
    </row>
    <row r="139" spans="1:4" s="582" customFormat="1">
      <c r="A139" s="588" t="s">
        <v>558</v>
      </c>
      <c r="B139" s="589" t="s">
        <v>559</v>
      </c>
      <c r="C139" s="590">
        <v>42659</v>
      </c>
      <c r="D139" s="591">
        <v>1002.927</v>
      </c>
    </row>
    <row r="140" spans="1:4" s="582" customFormat="1">
      <c r="A140" s="588" t="s">
        <v>703</v>
      </c>
      <c r="B140" s="589" t="s">
        <v>704</v>
      </c>
      <c r="C140" s="590">
        <v>42659</v>
      </c>
      <c r="D140" s="591">
        <v>702.18700000000001</v>
      </c>
    </row>
    <row r="141" spans="1:4" s="582" customFormat="1">
      <c r="A141" s="588" t="s">
        <v>276</v>
      </c>
      <c r="B141" s="589" t="s">
        <v>275</v>
      </c>
      <c r="C141" s="590">
        <v>42659</v>
      </c>
      <c r="D141" s="591">
        <v>545</v>
      </c>
    </row>
    <row r="142" spans="1:4" s="582" customFormat="1">
      <c r="A142" s="588" t="s">
        <v>727</v>
      </c>
      <c r="B142" s="589" t="s">
        <v>728</v>
      </c>
      <c r="C142" s="590">
        <v>42660</v>
      </c>
      <c r="D142" s="591">
        <v>1469.39</v>
      </c>
    </row>
    <row r="143" spans="1:4" s="582" customFormat="1">
      <c r="A143" s="588" t="s">
        <v>194</v>
      </c>
      <c r="B143" s="589" t="s">
        <v>193</v>
      </c>
      <c r="C143" s="590">
        <v>42660</v>
      </c>
      <c r="D143" s="591">
        <v>514.63</v>
      </c>
    </row>
    <row r="144" spans="1:4" s="582" customFormat="1">
      <c r="A144" s="588" t="s">
        <v>556</v>
      </c>
      <c r="B144" s="589" t="s">
        <v>557</v>
      </c>
      <c r="C144" s="590">
        <v>42661</v>
      </c>
      <c r="D144" s="591">
        <v>2075</v>
      </c>
    </row>
    <row r="145" spans="1:4" s="582" customFormat="1">
      <c r="A145" s="588" t="s">
        <v>177</v>
      </c>
      <c r="B145" s="589" t="s">
        <v>176</v>
      </c>
      <c r="C145" s="590">
        <v>42661</v>
      </c>
      <c r="D145" s="591">
        <v>1250</v>
      </c>
    </row>
    <row r="146" spans="1:4" s="582" customFormat="1">
      <c r="A146" s="588" t="s">
        <v>598</v>
      </c>
      <c r="B146" s="589" t="s">
        <v>597</v>
      </c>
      <c r="C146" s="590">
        <v>42661</v>
      </c>
      <c r="D146" s="591">
        <v>912.25</v>
      </c>
    </row>
    <row r="147" spans="1:4" s="582" customFormat="1">
      <c r="A147" s="588" t="s">
        <v>467</v>
      </c>
      <c r="B147" s="589" t="s">
        <v>466</v>
      </c>
      <c r="C147" s="590">
        <v>42661</v>
      </c>
      <c r="D147" s="591">
        <v>341.17200000000003</v>
      </c>
    </row>
    <row r="148" spans="1:4" s="582" customFormat="1">
      <c r="A148" s="588" t="s">
        <v>713</v>
      </c>
      <c r="B148" s="589" t="s">
        <v>714</v>
      </c>
      <c r="C148" s="590">
        <v>42661</v>
      </c>
      <c r="D148" s="591">
        <v>500</v>
      </c>
    </row>
    <row r="149" spans="1:4" s="582" customFormat="1">
      <c r="A149" s="588" t="s">
        <v>729</v>
      </c>
      <c r="B149" s="589" t="s">
        <v>730</v>
      </c>
      <c r="C149" s="590">
        <v>42661</v>
      </c>
      <c r="D149" s="591">
        <v>240.08699999999999</v>
      </c>
    </row>
    <row r="150" spans="1:4" s="582" customFormat="1">
      <c r="A150" s="588" t="s">
        <v>731</v>
      </c>
      <c r="B150" s="589" t="s">
        <v>732</v>
      </c>
      <c r="C150" s="590">
        <v>42661</v>
      </c>
      <c r="D150" s="591">
        <v>793.21100000000001</v>
      </c>
    </row>
    <row r="151" spans="1:4" s="582" customFormat="1">
      <c r="A151" s="588" t="s">
        <v>707</v>
      </c>
      <c r="B151" s="589" t="s">
        <v>708</v>
      </c>
      <c r="C151" s="590">
        <v>42661</v>
      </c>
      <c r="D151" s="591">
        <v>900</v>
      </c>
    </row>
    <row r="152" spans="1:4" s="582" customFormat="1">
      <c r="A152" s="588" t="s">
        <v>469</v>
      </c>
      <c r="B152" s="589" t="s">
        <v>468</v>
      </c>
      <c r="C152" s="590">
        <v>42661</v>
      </c>
      <c r="D152" s="591">
        <v>359.19499999999999</v>
      </c>
    </row>
    <row r="153" spans="1:4" s="582" customFormat="1">
      <c r="A153" s="588" t="s">
        <v>658</v>
      </c>
      <c r="B153" s="589" t="s">
        <v>659</v>
      </c>
      <c r="C153" s="590">
        <v>42661</v>
      </c>
      <c r="D153" s="591">
        <v>3143</v>
      </c>
    </row>
    <row r="154" spans="1:4" s="582" customFormat="1">
      <c r="A154" s="588" t="s">
        <v>318</v>
      </c>
      <c r="B154" s="589" t="s">
        <v>317</v>
      </c>
      <c r="C154" s="590">
        <v>42662</v>
      </c>
      <c r="D154" s="591">
        <v>260.584</v>
      </c>
    </row>
    <row r="155" spans="1:4" s="582" customFormat="1">
      <c r="A155" s="588" t="s">
        <v>208</v>
      </c>
      <c r="B155" s="589" t="s">
        <v>207</v>
      </c>
      <c r="C155" s="590">
        <v>42662</v>
      </c>
      <c r="D155" s="591">
        <v>1500</v>
      </c>
    </row>
    <row r="156" spans="1:4" s="582" customFormat="1">
      <c r="A156" s="588" t="s">
        <v>447</v>
      </c>
      <c r="B156" s="589" t="s">
        <v>446</v>
      </c>
      <c r="C156" s="590">
        <v>42662</v>
      </c>
      <c r="D156" s="591">
        <v>510</v>
      </c>
    </row>
    <row r="157" spans="1:4" s="582" customFormat="1">
      <c r="A157" s="588" t="s">
        <v>181</v>
      </c>
      <c r="B157" s="589" t="s">
        <v>180</v>
      </c>
      <c r="C157" s="590">
        <v>42663</v>
      </c>
      <c r="D157" s="591">
        <v>847.81899999999996</v>
      </c>
    </row>
    <row r="158" spans="1:4" s="582" customFormat="1">
      <c r="A158" s="588" t="s">
        <v>529</v>
      </c>
      <c r="B158" s="589" t="s">
        <v>528</v>
      </c>
      <c r="C158" s="590">
        <v>42663</v>
      </c>
      <c r="D158" s="591">
        <v>8566.9570000000003</v>
      </c>
    </row>
    <row r="159" spans="1:4" s="582" customFormat="1">
      <c r="A159" s="588" t="s">
        <v>266</v>
      </c>
      <c r="B159" s="589" t="s">
        <v>265</v>
      </c>
      <c r="C159" s="590">
        <v>42663</v>
      </c>
      <c r="D159" s="591">
        <v>2000</v>
      </c>
    </row>
    <row r="160" spans="1:4" s="582" customFormat="1">
      <c r="A160" s="588" t="s">
        <v>270</v>
      </c>
      <c r="B160" s="589" t="s">
        <v>269</v>
      </c>
      <c r="C160" s="590">
        <v>42663</v>
      </c>
      <c r="D160" s="591">
        <v>2250</v>
      </c>
    </row>
    <row r="161" spans="1:4" s="582" customFormat="1">
      <c r="A161" s="588" t="s">
        <v>308</v>
      </c>
      <c r="B161" s="589" t="s">
        <v>307</v>
      </c>
      <c r="C161" s="590">
        <v>42663</v>
      </c>
      <c r="D161" s="591">
        <v>2000</v>
      </c>
    </row>
    <row r="162" spans="1:4" s="582" customFormat="1">
      <c r="A162" s="588" t="s">
        <v>465</v>
      </c>
      <c r="B162" s="589" t="s">
        <v>464</v>
      </c>
      <c r="C162" s="590">
        <v>42663</v>
      </c>
      <c r="D162" s="591">
        <v>1294.1559999999999</v>
      </c>
    </row>
    <row r="163" spans="1:4" s="582" customFormat="1">
      <c r="A163" s="588" t="s">
        <v>377</v>
      </c>
      <c r="B163" s="589" t="s">
        <v>376</v>
      </c>
      <c r="C163" s="590">
        <v>42663</v>
      </c>
      <c r="D163" s="591">
        <v>860.9</v>
      </c>
    </row>
    <row r="164" spans="1:4" s="582" customFormat="1">
      <c r="A164" s="588" t="s">
        <v>586</v>
      </c>
      <c r="B164" s="589" t="s">
        <v>587</v>
      </c>
      <c r="C164" s="590">
        <v>42663</v>
      </c>
      <c r="D164" s="591">
        <v>3000</v>
      </c>
    </row>
    <row r="165" spans="1:4" s="582" customFormat="1">
      <c r="A165" s="588" t="s">
        <v>733</v>
      </c>
      <c r="B165" s="589" t="s">
        <v>734</v>
      </c>
      <c r="C165" s="590">
        <v>42663</v>
      </c>
      <c r="D165" s="591">
        <v>375.47500000000002</v>
      </c>
    </row>
    <row r="166" spans="1:4" s="582" customFormat="1">
      <c r="A166" s="588" t="s">
        <v>214</v>
      </c>
      <c r="B166" s="589" t="s">
        <v>213</v>
      </c>
      <c r="C166" s="590">
        <v>42663</v>
      </c>
      <c r="D166" s="591">
        <v>3000</v>
      </c>
    </row>
    <row r="167" spans="1:4" s="582" customFormat="1">
      <c r="A167" s="588" t="s">
        <v>371</v>
      </c>
      <c r="B167" s="589" t="s">
        <v>370</v>
      </c>
      <c r="C167" s="590">
        <v>42663</v>
      </c>
      <c r="D167" s="591">
        <v>454</v>
      </c>
    </row>
    <row r="168" spans="1:4" s="582" customFormat="1">
      <c r="A168" s="588" t="s">
        <v>666</v>
      </c>
      <c r="B168" s="589" t="s">
        <v>667</v>
      </c>
      <c r="C168" s="590">
        <v>42663</v>
      </c>
      <c r="D168" s="591">
        <v>1335.011</v>
      </c>
    </row>
    <row r="169" spans="1:4" s="582" customFormat="1">
      <c r="A169" s="588" t="s">
        <v>296</v>
      </c>
      <c r="B169" s="589" t="s">
        <v>295</v>
      </c>
      <c r="C169" s="590">
        <v>42663</v>
      </c>
      <c r="D169" s="591">
        <v>10455.463</v>
      </c>
    </row>
    <row r="170" spans="1:4" s="582" customFormat="1">
      <c r="A170" s="588" t="s">
        <v>320</v>
      </c>
      <c r="B170" s="589" t="s">
        <v>319</v>
      </c>
      <c r="C170" s="590">
        <v>42663</v>
      </c>
      <c r="D170" s="591">
        <v>1250</v>
      </c>
    </row>
    <row r="171" spans="1:4" s="582" customFormat="1">
      <c r="A171" s="588" t="s">
        <v>499</v>
      </c>
      <c r="B171" s="589" t="s">
        <v>498</v>
      </c>
      <c r="C171" s="590">
        <v>42663</v>
      </c>
      <c r="D171" s="591">
        <v>800</v>
      </c>
    </row>
    <row r="172" spans="1:4" s="582" customFormat="1">
      <c r="A172" s="588" t="s">
        <v>445</v>
      </c>
      <c r="B172" s="589" t="s">
        <v>444</v>
      </c>
      <c r="C172" s="590">
        <v>42663</v>
      </c>
      <c r="D172" s="591">
        <v>872.57799999999997</v>
      </c>
    </row>
    <row r="173" spans="1:4" s="582" customFormat="1">
      <c r="A173" s="588" t="s">
        <v>288</v>
      </c>
      <c r="B173" s="589" t="s">
        <v>287</v>
      </c>
      <c r="C173" s="590">
        <v>42663</v>
      </c>
      <c r="D173" s="591">
        <v>750</v>
      </c>
    </row>
    <row r="174" spans="1:4" s="582" customFormat="1">
      <c r="A174" s="588" t="s">
        <v>471</v>
      </c>
      <c r="B174" s="589" t="s">
        <v>470</v>
      </c>
      <c r="C174" s="590">
        <v>42663</v>
      </c>
      <c r="D174" s="591">
        <v>3507.886</v>
      </c>
    </row>
    <row r="175" spans="1:4" s="582" customFormat="1">
      <c r="A175" s="588" t="s">
        <v>218</v>
      </c>
      <c r="B175" s="589" t="s">
        <v>217</v>
      </c>
      <c r="C175" s="590">
        <v>42663</v>
      </c>
      <c r="D175" s="591">
        <v>1500</v>
      </c>
    </row>
    <row r="176" spans="1:4" s="582" customFormat="1">
      <c r="A176" s="588" t="s">
        <v>188</v>
      </c>
      <c r="B176" s="589" t="s">
        <v>187</v>
      </c>
      <c r="C176" s="590">
        <v>42663</v>
      </c>
      <c r="D176" s="591">
        <v>1369</v>
      </c>
    </row>
    <row r="177" spans="1:4" s="582" customFormat="1">
      <c r="A177" s="588" t="s">
        <v>310</v>
      </c>
      <c r="B177" s="589" t="s">
        <v>309</v>
      </c>
      <c r="C177" s="590">
        <v>42663</v>
      </c>
      <c r="D177" s="591">
        <v>1500</v>
      </c>
    </row>
    <row r="178" spans="1:4" s="582" customFormat="1">
      <c r="A178" s="588" t="s">
        <v>230</v>
      </c>
      <c r="B178" s="589" t="s">
        <v>229</v>
      </c>
      <c r="C178" s="590">
        <v>42663</v>
      </c>
      <c r="D178" s="591">
        <v>1168.7070000000001</v>
      </c>
    </row>
    <row r="179" spans="1:4" s="582" customFormat="1">
      <c r="A179" s="588" t="s">
        <v>483</v>
      </c>
      <c r="B179" s="589" t="s">
        <v>482</v>
      </c>
      <c r="C179" s="590">
        <v>42663</v>
      </c>
      <c r="D179" s="591">
        <v>1468.298</v>
      </c>
    </row>
    <row r="180" spans="1:4" s="582" customFormat="1">
      <c r="A180" s="588" t="s">
        <v>646</v>
      </c>
      <c r="B180" s="589" t="s">
        <v>647</v>
      </c>
      <c r="C180" s="590">
        <v>42663</v>
      </c>
      <c r="D180" s="591">
        <v>500</v>
      </c>
    </row>
    <row r="181" spans="1:4" s="582" customFormat="1">
      <c r="A181" s="588" t="s">
        <v>646</v>
      </c>
      <c r="B181" s="589" t="s">
        <v>647</v>
      </c>
      <c r="C181" s="590">
        <v>42663</v>
      </c>
      <c r="D181" s="591">
        <v>218</v>
      </c>
    </row>
    <row r="182" spans="1:4" s="582" customFormat="1">
      <c r="A182" s="588" t="s">
        <v>173</v>
      </c>
      <c r="B182" s="589" t="s">
        <v>172</v>
      </c>
      <c r="C182" s="590">
        <v>42664</v>
      </c>
      <c r="D182" s="591">
        <v>700</v>
      </c>
    </row>
    <row r="183" spans="1:4" s="582" customFormat="1">
      <c r="A183" s="588" t="s">
        <v>173</v>
      </c>
      <c r="B183" s="589" t="s">
        <v>172</v>
      </c>
      <c r="C183" s="590">
        <v>42664</v>
      </c>
      <c r="D183" s="591">
        <v>681.5</v>
      </c>
    </row>
    <row r="184" spans="1:4" s="582" customFormat="1">
      <c r="A184" s="588" t="s">
        <v>226</v>
      </c>
      <c r="B184" s="589" t="s">
        <v>225</v>
      </c>
      <c r="C184" s="590">
        <v>42664</v>
      </c>
      <c r="D184" s="591">
        <v>946.53599999999994</v>
      </c>
    </row>
    <row r="185" spans="1:4" s="582" customFormat="1">
      <c r="A185" s="588" t="s">
        <v>457</v>
      </c>
      <c r="B185" s="589" t="s">
        <v>456</v>
      </c>
      <c r="C185" s="590">
        <v>42664</v>
      </c>
      <c r="D185" s="591">
        <v>320.02499999999998</v>
      </c>
    </row>
    <row r="186" spans="1:4" s="582" customFormat="1">
      <c r="A186" s="588" t="s">
        <v>173</v>
      </c>
      <c r="B186" s="589" t="s">
        <v>172</v>
      </c>
      <c r="C186" s="590">
        <v>42665</v>
      </c>
      <c r="D186" s="591">
        <v>795</v>
      </c>
    </row>
    <row r="187" spans="1:4" s="582" customFormat="1">
      <c r="A187" s="588" t="s">
        <v>173</v>
      </c>
      <c r="B187" s="589" t="s">
        <v>172</v>
      </c>
      <c r="C187" s="590">
        <v>42665</v>
      </c>
      <c r="D187" s="591">
        <v>681.5</v>
      </c>
    </row>
    <row r="188" spans="1:4" s="582" customFormat="1">
      <c r="A188" s="588" t="s">
        <v>292</v>
      </c>
      <c r="B188" s="589" t="s">
        <v>291</v>
      </c>
      <c r="C188" s="590">
        <v>42665</v>
      </c>
      <c r="D188" s="591">
        <v>1284.3309999999999</v>
      </c>
    </row>
    <row r="189" spans="1:4" s="582" customFormat="1">
      <c r="A189" s="588" t="s">
        <v>411</v>
      </c>
      <c r="B189" s="589" t="s">
        <v>410</v>
      </c>
      <c r="C189" s="590">
        <v>42665</v>
      </c>
      <c r="D189" s="591">
        <v>612.75</v>
      </c>
    </row>
    <row r="190" spans="1:4" s="582" customFormat="1">
      <c r="A190" s="588" t="s">
        <v>173</v>
      </c>
      <c r="B190" s="589" t="s">
        <v>172</v>
      </c>
      <c r="C190" s="590">
        <v>42666</v>
      </c>
      <c r="D190" s="591">
        <v>644.62300000000005</v>
      </c>
    </row>
    <row r="191" spans="1:4" s="582" customFormat="1">
      <c r="A191" s="588" t="s">
        <v>173</v>
      </c>
      <c r="B191" s="589" t="s">
        <v>172</v>
      </c>
      <c r="C191" s="590">
        <v>42667</v>
      </c>
      <c r="D191" s="591">
        <v>500</v>
      </c>
    </row>
    <row r="192" spans="1:4" s="582" customFormat="1">
      <c r="A192" s="588" t="s">
        <v>554</v>
      </c>
      <c r="B192" s="589" t="s">
        <v>555</v>
      </c>
      <c r="C192" s="590">
        <v>42667</v>
      </c>
      <c r="D192" s="591">
        <v>243.084</v>
      </c>
    </row>
    <row r="193" spans="1:4" s="582" customFormat="1">
      <c r="A193" s="588" t="s">
        <v>558</v>
      </c>
      <c r="B193" s="589" t="s">
        <v>559</v>
      </c>
      <c r="C193" s="590">
        <v>42667</v>
      </c>
      <c r="D193" s="591">
        <v>1002.927</v>
      </c>
    </row>
    <row r="194" spans="1:4" s="582" customFormat="1">
      <c r="A194" s="588" t="s">
        <v>276</v>
      </c>
      <c r="B194" s="589" t="s">
        <v>275</v>
      </c>
      <c r="C194" s="590">
        <v>42667</v>
      </c>
      <c r="D194" s="591">
        <v>547</v>
      </c>
    </row>
    <row r="195" spans="1:4" s="582" customFormat="1">
      <c r="A195" s="588" t="s">
        <v>308</v>
      </c>
      <c r="B195" s="589" t="s">
        <v>307</v>
      </c>
      <c r="C195" s="590">
        <v>42668</v>
      </c>
      <c r="D195" s="591">
        <v>2000</v>
      </c>
    </row>
    <row r="196" spans="1:4" s="582" customFormat="1">
      <c r="A196" s="588" t="s">
        <v>735</v>
      </c>
      <c r="B196" s="589" t="s">
        <v>736</v>
      </c>
      <c r="C196" s="590">
        <v>42668</v>
      </c>
      <c r="D196" s="591">
        <v>1498.566</v>
      </c>
    </row>
    <row r="197" spans="1:4" s="582" customFormat="1">
      <c r="A197" s="588" t="s">
        <v>304</v>
      </c>
      <c r="B197" s="589" t="s">
        <v>303</v>
      </c>
      <c r="C197" s="590">
        <v>42668</v>
      </c>
      <c r="D197" s="591">
        <v>574.11800000000005</v>
      </c>
    </row>
    <row r="198" spans="1:4" s="582" customFormat="1">
      <c r="A198" s="588" t="s">
        <v>737</v>
      </c>
      <c r="B198" s="589" t="s">
        <v>738</v>
      </c>
      <c r="C198" s="590">
        <v>42668</v>
      </c>
      <c r="D198" s="591">
        <v>378.66399999999999</v>
      </c>
    </row>
    <row r="199" spans="1:4" s="582" customFormat="1">
      <c r="A199" s="588" t="s">
        <v>739</v>
      </c>
      <c r="B199" s="589" t="s">
        <v>740</v>
      </c>
      <c r="C199" s="590">
        <v>42668</v>
      </c>
      <c r="D199" s="591">
        <v>571.649</v>
      </c>
    </row>
    <row r="200" spans="1:4" s="582" customFormat="1">
      <c r="A200" s="588" t="s">
        <v>171</v>
      </c>
      <c r="B200" s="589" t="s">
        <v>170</v>
      </c>
      <c r="C200" s="590">
        <v>42668</v>
      </c>
      <c r="D200" s="591">
        <v>3371.7179999999998</v>
      </c>
    </row>
    <row r="201" spans="1:4" s="582" customFormat="1">
      <c r="A201" s="588" t="s">
        <v>453</v>
      </c>
      <c r="B201" s="589" t="s">
        <v>452</v>
      </c>
      <c r="C201" s="590">
        <v>42668</v>
      </c>
      <c r="D201" s="591">
        <v>808.51199999999994</v>
      </c>
    </row>
    <row r="202" spans="1:4" s="582" customFormat="1">
      <c r="A202" s="588" t="s">
        <v>324</v>
      </c>
      <c r="B202" s="589" t="s">
        <v>323</v>
      </c>
      <c r="C202" s="590">
        <v>42668</v>
      </c>
      <c r="D202" s="591">
        <v>1800</v>
      </c>
    </row>
    <row r="203" spans="1:4" s="582" customFormat="1">
      <c r="A203" s="588" t="s">
        <v>302</v>
      </c>
      <c r="B203" s="589" t="s">
        <v>301</v>
      </c>
      <c r="C203" s="590">
        <v>42668</v>
      </c>
      <c r="D203" s="591">
        <v>1900</v>
      </c>
    </row>
    <row r="204" spans="1:4" s="582" customFormat="1">
      <c r="A204" s="588" t="s">
        <v>320</v>
      </c>
      <c r="B204" s="589" t="s">
        <v>319</v>
      </c>
      <c r="C204" s="590">
        <v>42668</v>
      </c>
      <c r="D204" s="591">
        <v>1310.048</v>
      </c>
    </row>
    <row r="205" spans="1:4" s="582" customFormat="1">
      <c r="A205" s="588" t="s">
        <v>499</v>
      </c>
      <c r="B205" s="589" t="s">
        <v>498</v>
      </c>
      <c r="C205" s="590">
        <v>42668</v>
      </c>
      <c r="D205" s="591">
        <v>1000</v>
      </c>
    </row>
    <row r="206" spans="1:4" s="582" customFormat="1">
      <c r="A206" s="588" t="s">
        <v>280</v>
      </c>
      <c r="B206" s="589" t="s">
        <v>279</v>
      </c>
      <c r="C206" s="590">
        <v>42668</v>
      </c>
      <c r="D206" s="591">
        <v>2500</v>
      </c>
    </row>
    <row r="207" spans="1:4" s="582" customFormat="1">
      <c r="A207" s="588" t="s">
        <v>445</v>
      </c>
      <c r="B207" s="589" t="s">
        <v>444</v>
      </c>
      <c r="C207" s="590">
        <v>42668</v>
      </c>
      <c r="D207" s="591">
        <v>788.505</v>
      </c>
    </row>
    <row r="208" spans="1:4" s="582" customFormat="1">
      <c r="A208" s="588" t="s">
        <v>288</v>
      </c>
      <c r="B208" s="589" t="s">
        <v>287</v>
      </c>
      <c r="C208" s="590">
        <v>42668</v>
      </c>
      <c r="D208" s="591">
        <v>793.49900000000002</v>
      </c>
    </row>
    <row r="209" spans="1:4" s="582" customFormat="1">
      <c r="A209" s="588" t="s">
        <v>330</v>
      </c>
      <c r="B209" s="589" t="s">
        <v>329</v>
      </c>
      <c r="C209" s="590">
        <v>42668</v>
      </c>
      <c r="D209" s="591">
        <v>1600</v>
      </c>
    </row>
    <row r="210" spans="1:4" s="582" customFormat="1">
      <c r="A210" s="588" t="s">
        <v>278</v>
      </c>
      <c r="B210" s="589" t="s">
        <v>277</v>
      </c>
      <c r="C210" s="590">
        <v>42668</v>
      </c>
      <c r="D210" s="591">
        <v>4345.2340000000004</v>
      </c>
    </row>
    <row r="211" spans="1:4" s="582" customFormat="1">
      <c r="A211" s="588" t="s">
        <v>713</v>
      </c>
      <c r="B211" s="589" t="s">
        <v>714</v>
      </c>
      <c r="C211" s="590">
        <v>42669</v>
      </c>
      <c r="D211" s="591">
        <v>500</v>
      </c>
    </row>
    <row r="212" spans="1:4" s="582" customFormat="1">
      <c r="A212" s="588" t="s">
        <v>650</v>
      </c>
      <c r="B212" s="589" t="s">
        <v>651</v>
      </c>
      <c r="C212" s="590">
        <v>42669</v>
      </c>
      <c r="D212" s="591">
        <v>1098.9259999999999</v>
      </c>
    </row>
    <row r="213" spans="1:4" s="582" customFormat="1">
      <c r="A213" s="588" t="s">
        <v>169</v>
      </c>
      <c r="B213" s="589" t="s">
        <v>168</v>
      </c>
      <c r="C213" s="590">
        <v>42670</v>
      </c>
      <c r="D213" s="591">
        <v>1867.058</v>
      </c>
    </row>
    <row r="214" spans="1:4" s="582" customFormat="1">
      <c r="A214" s="588" t="s">
        <v>306</v>
      </c>
      <c r="B214" s="589" t="s">
        <v>305</v>
      </c>
      <c r="C214" s="590">
        <v>42670</v>
      </c>
      <c r="D214" s="591">
        <v>567.76400000000001</v>
      </c>
    </row>
    <row r="215" spans="1:4" s="582" customFormat="1">
      <c r="A215" s="588" t="s">
        <v>286</v>
      </c>
      <c r="B215" s="589" t="s">
        <v>285</v>
      </c>
      <c r="C215" s="590">
        <v>42670</v>
      </c>
      <c r="D215" s="591">
        <v>1000</v>
      </c>
    </row>
    <row r="216" spans="1:4" s="582" customFormat="1">
      <c r="A216" s="588" t="s">
        <v>481</v>
      </c>
      <c r="B216" s="589" t="s">
        <v>480</v>
      </c>
      <c r="C216" s="590">
        <v>42670</v>
      </c>
      <c r="D216" s="591">
        <v>1089.5909999999999</v>
      </c>
    </row>
    <row r="217" spans="1:4" s="582" customFormat="1">
      <c r="A217" s="588" t="s">
        <v>218</v>
      </c>
      <c r="B217" s="589" t="s">
        <v>217</v>
      </c>
      <c r="C217" s="590">
        <v>42670</v>
      </c>
      <c r="D217" s="591">
        <v>1500</v>
      </c>
    </row>
    <row r="218" spans="1:4" s="582" customFormat="1">
      <c r="A218" s="588" t="s">
        <v>202</v>
      </c>
      <c r="B218" s="589" t="s">
        <v>201</v>
      </c>
      <c r="C218" s="590">
        <v>42671</v>
      </c>
      <c r="D218" s="591">
        <v>1860.567</v>
      </c>
    </row>
    <row r="219" spans="1:4" s="582" customFormat="1">
      <c r="A219" s="588" t="s">
        <v>443</v>
      </c>
      <c r="B219" s="589" t="s">
        <v>442</v>
      </c>
      <c r="C219" s="590">
        <v>42671</v>
      </c>
      <c r="D219" s="591">
        <v>537.68399999999997</v>
      </c>
    </row>
    <row r="220" spans="1:4" s="582" customFormat="1">
      <c r="A220" s="588" t="s">
        <v>457</v>
      </c>
      <c r="B220" s="589" t="s">
        <v>456</v>
      </c>
      <c r="C220" s="590">
        <v>42671</v>
      </c>
      <c r="D220" s="591">
        <v>320.02600000000001</v>
      </c>
    </row>
    <row r="221" spans="1:4" s="582" customFormat="1">
      <c r="A221" s="588" t="s">
        <v>592</v>
      </c>
      <c r="B221" s="589" t="s">
        <v>593</v>
      </c>
      <c r="C221" s="590">
        <v>42671</v>
      </c>
      <c r="D221" s="591">
        <v>251.601</v>
      </c>
    </row>
    <row r="222" spans="1:4" s="582" customFormat="1">
      <c r="A222" s="588" t="s">
        <v>449</v>
      </c>
      <c r="B222" s="589" t="s">
        <v>448</v>
      </c>
      <c r="C222" s="590">
        <v>42671</v>
      </c>
      <c r="D222" s="591">
        <v>277.923</v>
      </c>
    </row>
    <row r="223" spans="1:4" s="582" customFormat="1">
      <c r="A223" s="588" t="s">
        <v>523</v>
      </c>
      <c r="B223" s="589" t="s">
        <v>522</v>
      </c>
      <c r="C223" s="590">
        <v>42671</v>
      </c>
      <c r="D223" s="591">
        <v>1186.258</v>
      </c>
    </row>
    <row r="224" spans="1:4" s="582" customFormat="1">
      <c r="A224" s="588" t="s">
        <v>198</v>
      </c>
      <c r="B224" s="589" t="s">
        <v>197</v>
      </c>
      <c r="C224" s="590">
        <v>42671</v>
      </c>
      <c r="D224" s="591">
        <v>749</v>
      </c>
    </row>
    <row r="225" spans="1:4" s="582" customFormat="1">
      <c r="A225" s="588" t="s">
        <v>447</v>
      </c>
      <c r="B225" s="589" t="s">
        <v>446</v>
      </c>
      <c r="C225" s="590">
        <v>42671</v>
      </c>
      <c r="D225" s="591">
        <v>520</v>
      </c>
    </row>
    <row r="226" spans="1:4" s="582" customFormat="1">
      <c r="A226" s="588" t="s">
        <v>668</v>
      </c>
      <c r="B226" s="589" t="s">
        <v>669</v>
      </c>
      <c r="C226" s="590">
        <v>42671</v>
      </c>
      <c r="D226" s="591">
        <v>117.773</v>
      </c>
    </row>
    <row r="227" spans="1:4" s="582" customFormat="1">
      <c r="A227" s="588" t="s">
        <v>477</v>
      </c>
      <c r="B227" s="589" t="s">
        <v>476</v>
      </c>
      <c r="C227" s="590">
        <v>42672</v>
      </c>
      <c r="D227" s="591">
        <v>985.29899999999998</v>
      </c>
    </row>
    <row r="228" spans="1:4" s="582" customFormat="1">
      <c r="A228" s="588" t="s">
        <v>413</v>
      </c>
      <c r="B228" s="589" t="s">
        <v>412</v>
      </c>
      <c r="C228" s="590">
        <v>42672</v>
      </c>
      <c r="D228" s="591">
        <v>2358.922</v>
      </c>
    </row>
    <row r="229" spans="1:4" s="582" customFormat="1">
      <c r="A229" s="588" t="s">
        <v>411</v>
      </c>
      <c r="B229" s="589" t="s">
        <v>410</v>
      </c>
      <c r="C229" s="590">
        <v>42672</v>
      </c>
      <c r="D229" s="591">
        <v>612.75</v>
      </c>
    </row>
    <row r="230" spans="1:4" s="582" customFormat="1">
      <c r="A230" s="588" t="s">
        <v>676</v>
      </c>
      <c r="B230" s="589" t="s">
        <v>677</v>
      </c>
      <c r="C230" s="590">
        <v>42672</v>
      </c>
      <c r="D230" s="591">
        <v>88.247</v>
      </c>
    </row>
    <row r="231" spans="1:4" s="582" customFormat="1">
      <c r="A231" s="588" t="s">
        <v>274</v>
      </c>
      <c r="B231" s="589" t="s">
        <v>273</v>
      </c>
      <c r="C231" s="590">
        <v>42672</v>
      </c>
      <c r="D231" s="591">
        <v>4879.259</v>
      </c>
    </row>
    <row r="232" spans="1:4" s="582" customFormat="1">
      <c r="A232" s="588" t="s">
        <v>276</v>
      </c>
      <c r="B232" s="589" t="s">
        <v>275</v>
      </c>
      <c r="C232" s="590">
        <v>42672</v>
      </c>
      <c r="D232" s="591">
        <v>546.18399999999997</v>
      </c>
    </row>
    <row r="233" spans="1:4" s="582" customFormat="1">
      <c r="A233" s="588" t="s">
        <v>741</v>
      </c>
      <c r="B233" s="589" t="s">
        <v>742</v>
      </c>
      <c r="C233" s="590">
        <v>42672</v>
      </c>
      <c r="D233" s="591">
        <v>1239.2950000000001</v>
      </c>
    </row>
    <row r="234" spans="1:4" s="582" customFormat="1">
      <c r="A234" s="588" t="s">
        <v>463</v>
      </c>
      <c r="B234" s="589" t="s">
        <v>462</v>
      </c>
      <c r="C234" s="590">
        <v>42672</v>
      </c>
      <c r="D234" s="591">
        <v>2248.183</v>
      </c>
    </row>
    <row r="235" spans="1:4" s="582" customFormat="1">
      <c r="A235" s="588" t="s">
        <v>204</v>
      </c>
      <c r="B235" s="589" t="s">
        <v>203</v>
      </c>
      <c r="C235" s="590">
        <v>42673</v>
      </c>
      <c r="D235" s="591">
        <v>3837.47</v>
      </c>
    </row>
    <row r="236" spans="1:4" s="582" customFormat="1">
      <c r="A236" s="588" t="s">
        <v>598</v>
      </c>
      <c r="B236" s="589" t="s">
        <v>597</v>
      </c>
      <c r="C236" s="590">
        <v>42673</v>
      </c>
      <c r="D236" s="591">
        <v>912.27599999999995</v>
      </c>
    </row>
    <row r="237" spans="1:4" s="582" customFormat="1">
      <c r="A237" s="588" t="s">
        <v>200</v>
      </c>
      <c r="B237" s="589" t="s">
        <v>199</v>
      </c>
      <c r="C237" s="590">
        <v>42673</v>
      </c>
      <c r="D237" s="591">
        <v>1202.654</v>
      </c>
    </row>
    <row r="238" spans="1:4" s="582" customFormat="1">
      <c r="A238" s="588" t="s">
        <v>525</v>
      </c>
      <c r="B238" s="589" t="s">
        <v>524</v>
      </c>
      <c r="C238" s="590">
        <v>42673</v>
      </c>
      <c r="D238" s="591">
        <v>2163.6480000000001</v>
      </c>
    </row>
    <row r="239" spans="1:4" s="582" customFormat="1">
      <c r="A239" s="588" t="s">
        <v>423</v>
      </c>
      <c r="B239" s="589" t="s">
        <v>422</v>
      </c>
      <c r="C239" s="590">
        <v>42673</v>
      </c>
      <c r="D239" s="591">
        <v>3731.52</v>
      </c>
    </row>
    <row r="240" spans="1:4" s="582" customFormat="1">
      <c r="A240" s="588" t="s">
        <v>266</v>
      </c>
      <c r="B240" s="589" t="s">
        <v>265</v>
      </c>
      <c r="C240" s="590">
        <v>42673</v>
      </c>
      <c r="D240" s="591">
        <v>1419.1020000000001</v>
      </c>
    </row>
    <row r="241" spans="1:4" s="582" customFormat="1">
      <c r="A241" s="588" t="s">
        <v>268</v>
      </c>
      <c r="B241" s="589" t="s">
        <v>267</v>
      </c>
      <c r="C241" s="590">
        <v>42673</v>
      </c>
      <c r="D241" s="591">
        <v>550</v>
      </c>
    </row>
    <row r="242" spans="1:4" s="582" customFormat="1">
      <c r="A242" s="588" t="s">
        <v>437</v>
      </c>
      <c r="B242" s="589" t="s">
        <v>436</v>
      </c>
      <c r="C242" s="590">
        <v>42673</v>
      </c>
      <c r="D242" s="591">
        <v>485.22</v>
      </c>
    </row>
    <row r="243" spans="1:4" s="582" customFormat="1">
      <c r="A243" s="588" t="s">
        <v>284</v>
      </c>
      <c r="B243" s="589" t="s">
        <v>283</v>
      </c>
      <c r="C243" s="590">
        <v>42673</v>
      </c>
      <c r="D243" s="591">
        <v>523.67100000000005</v>
      </c>
    </row>
    <row r="244" spans="1:4" s="582" customFormat="1">
      <c r="A244" s="588" t="s">
        <v>268</v>
      </c>
      <c r="B244" s="589" t="s">
        <v>267</v>
      </c>
      <c r="C244" s="590">
        <v>42673</v>
      </c>
      <c r="D244" s="591">
        <v>350</v>
      </c>
    </row>
    <row r="245" spans="1:4" s="582" customFormat="1">
      <c r="A245" s="588" t="s">
        <v>419</v>
      </c>
      <c r="B245" s="589" t="s">
        <v>418</v>
      </c>
      <c r="C245" s="590">
        <v>42673</v>
      </c>
      <c r="D245" s="591">
        <v>3801.26</v>
      </c>
    </row>
    <row r="246" spans="1:4" s="582" customFormat="1">
      <c r="A246" s="588" t="s">
        <v>262</v>
      </c>
      <c r="B246" s="589" t="s">
        <v>261</v>
      </c>
      <c r="C246" s="590">
        <v>42673</v>
      </c>
      <c r="D246" s="591">
        <v>459.49700000000001</v>
      </c>
    </row>
    <row r="247" spans="1:4" s="582" customFormat="1">
      <c r="A247" s="588" t="s">
        <v>260</v>
      </c>
      <c r="B247" s="589" t="s">
        <v>259</v>
      </c>
      <c r="C247" s="590">
        <v>42673</v>
      </c>
      <c r="D247" s="591">
        <v>513.44600000000003</v>
      </c>
    </row>
    <row r="248" spans="1:4" s="582" customFormat="1">
      <c r="A248" s="588" t="s">
        <v>743</v>
      </c>
      <c r="B248" s="589" t="s">
        <v>744</v>
      </c>
      <c r="C248" s="590">
        <v>42673</v>
      </c>
      <c r="D248" s="591">
        <v>560.32399999999996</v>
      </c>
    </row>
    <row r="249" spans="1:4" s="582" customFormat="1">
      <c r="A249" s="588" t="s">
        <v>745</v>
      </c>
      <c r="B249" s="589" t="s">
        <v>746</v>
      </c>
      <c r="C249" s="590">
        <v>42673</v>
      </c>
      <c r="D249" s="591">
        <v>1291.242</v>
      </c>
    </row>
    <row r="250" spans="1:4" s="582" customFormat="1">
      <c r="A250" s="588" t="s">
        <v>747</v>
      </c>
      <c r="B250" s="589" t="s">
        <v>748</v>
      </c>
      <c r="C250" s="590">
        <v>42673</v>
      </c>
      <c r="D250" s="591">
        <v>393.52300000000002</v>
      </c>
    </row>
    <row r="251" spans="1:4" s="582" customFormat="1">
      <c r="A251" s="588" t="s">
        <v>258</v>
      </c>
      <c r="B251" s="589" t="s">
        <v>257</v>
      </c>
      <c r="C251" s="590">
        <v>42673</v>
      </c>
      <c r="D251" s="591">
        <v>3473.665</v>
      </c>
    </row>
    <row r="252" spans="1:4" s="582" customFormat="1">
      <c r="A252" s="588" t="s">
        <v>519</v>
      </c>
      <c r="B252" s="589" t="s">
        <v>518</v>
      </c>
      <c r="C252" s="590">
        <v>42673</v>
      </c>
      <c r="D252" s="591">
        <v>996.44399999999996</v>
      </c>
    </row>
    <row r="253" spans="1:4" s="582" customFormat="1">
      <c r="A253" s="588" t="s">
        <v>435</v>
      </c>
      <c r="B253" s="589" t="s">
        <v>434</v>
      </c>
      <c r="C253" s="590">
        <v>42673</v>
      </c>
      <c r="D253" s="591">
        <v>1232.479</v>
      </c>
    </row>
    <row r="254" spans="1:4" s="582" customFormat="1">
      <c r="A254" s="588" t="s">
        <v>527</v>
      </c>
      <c r="B254" s="589" t="s">
        <v>526</v>
      </c>
      <c r="C254" s="590">
        <v>42673</v>
      </c>
      <c r="D254" s="591">
        <v>172.42599999999999</v>
      </c>
    </row>
    <row r="255" spans="1:4" s="582" customFormat="1">
      <c r="A255" s="588" t="s">
        <v>749</v>
      </c>
      <c r="B255" s="589" t="s">
        <v>750</v>
      </c>
      <c r="C255" s="590">
        <v>42673</v>
      </c>
      <c r="D255" s="591">
        <v>3554.444</v>
      </c>
    </row>
    <row r="256" spans="1:4" s="582" customFormat="1">
      <c r="A256" s="588" t="s">
        <v>427</v>
      </c>
      <c r="B256" s="589" t="s">
        <v>426</v>
      </c>
      <c r="C256" s="590">
        <v>42673</v>
      </c>
      <c r="D256" s="591">
        <v>110.806</v>
      </c>
    </row>
    <row r="257" spans="1:4" s="582" customFormat="1">
      <c r="A257" s="588" t="s">
        <v>437</v>
      </c>
      <c r="B257" s="589" t="s">
        <v>436</v>
      </c>
      <c r="C257" s="590">
        <v>42673</v>
      </c>
      <c r="D257" s="591">
        <v>636.55600000000004</v>
      </c>
    </row>
    <row r="258" spans="1:4" s="582" customFormat="1">
      <c r="A258" s="588" t="s">
        <v>725</v>
      </c>
      <c r="B258" s="589" t="s">
        <v>726</v>
      </c>
      <c r="C258" s="590">
        <v>42673</v>
      </c>
      <c r="D258" s="591">
        <v>1064.3520000000001</v>
      </c>
    </row>
    <row r="259" spans="1:4" s="582" customFormat="1">
      <c r="A259" s="588" t="s">
        <v>425</v>
      </c>
      <c r="B259" s="589" t="s">
        <v>424</v>
      </c>
      <c r="C259" s="590">
        <v>42673</v>
      </c>
      <c r="D259" s="591">
        <v>483.65199999999999</v>
      </c>
    </row>
    <row r="260" spans="1:4" s="582" customFormat="1">
      <c r="A260" s="588" t="s">
        <v>383</v>
      </c>
      <c r="B260" s="589" t="s">
        <v>382</v>
      </c>
      <c r="C260" s="590">
        <v>42673</v>
      </c>
      <c r="D260" s="591">
        <v>2117.223</v>
      </c>
    </row>
    <row r="261" spans="1:4" s="582" customFormat="1">
      <c r="A261" s="588" t="s">
        <v>433</v>
      </c>
      <c r="B261" s="589" t="s">
        <v>432</v>
      </c>
      <c r="C261" s="590">
        <v>42673</v>
      </c>
      <c r="D261" s="591">
        <v>1392.5630000000001</v>
      </c>
    </row>
    <row r="262" spans="1:4" s="582" customFormat="1">
      <c r="A262" s="588" t="s">
        <v>421</v>
      </c>
      <c r="B262" s="589" t="s">
        <v>420</v>
      </c>
      <c r="C262" s="590">
        <v>42673</v>
      </c>
      <c r="D262" s="591">
        <v>2047.6410000000001</v>
      </c>
    </row>
    <row r="263" spans="1:4" s="582" customFormat="1">
      <c r="A263" s="588" t="s">
        <v>429</v>
      </c>
      <c r="B263" s="589" t="s">
        <v>428</v>
      </c>
      <c r="C263" s="590">
        <v>42673</v>
      </c>
      <c r="D263" s="591">
        <v>2631.127</v>
      </c>
    </row>
    <row r="264" spans="1:4" s="582" customFormat="1">
      <c r="A264" s="588" t="s">
        <v>751</v>
      </c>
      <c r="B264" s="589" t="s">
        <v>752</v>
      </c>
      <c r="C264" s="590">
        <v>42673</v>
      </c>
      <c r="D264" s="591">
        <v>471.32</v>
      </c>
    </row>
    <row r="265" spans="1:4" s="582" customFormat="1">
      <c r="A265" s="588" t="s">
        <v>198</v>
      </c>
      <c r="B265" s="589" t="s">
        <v>197</v>
      </c>
      <c r="C265" s="590">
        <v>42673</v>
      </c>
      <c r="D265" s="591">
        <v>750.43299999999999</v>
      </c>
    </row>
    <row r="266" spans="1:4" s="582" customFormat="1">
      <c r="A266" s="588" t="s">
        <v>525</v>
      </c>
      <c r="B266" s="589" t="s">
        <v>524</v>
      </c>
      <c r="C266" s="590">
        <v>42673</v>
      </c>
      <c r="D266" s="591">
        <v>571.98599999999999</v>
      </c>
    </row>
    <row r="267" spans="1:4" s="582" customFormat="1">
      <c r="A267" s="588" t="s">
        <v>375</v>
      </c>
      <c r="B267" s="589" t="s">
        <v>374</v>
      </c>
      <c r="C267" s="590">
        <v>42673</v>
      </c>
      <c r="D267" s="591">
        <v>617.51499999999999</v>
      </c>
    </row>
    <row r="268" spans="1:4" s="582" customFormat="1">
      <c r="A268" s="588" t="s">
        <v>216</v>
      </c>
      <c r="B268" s="589" t="s">
        <v>215</v>
      </c>
      <c r="C268" s="590">
        <v>42673</v>
      </c>
      <c r="D268" s="591">
        <v>387.5</v>
      </c>
    </row>
    <row r="269" spans="1:4" s="582" customFormat="1">
      <c r="A269" s="588" t="s">
        <v>389</v>
      </c>
      <c r="B269" s="589" t="s">
        <v>388</v>
      </c>
      <c r="C269" s="590">
        <v>42673</v>
      </c>
      <c r="D269" s="591">
        <v>1019.153</v>
      </c>
    </row>
    <row r="270" spans="1:4" s="582" customFormat="1">
      <c r="A270" s="588" t="s">
        <v>753</v>
      </c>
      <c r="B270" s="589" t="s">
        <v>754</v>
      </c>
      <c r="C270" s="590">
        <v>42673</v>
      </c>
      <c r="D270" s="591">
        <v>7382.8860000000004</v>
      </c>
    </row>
    <row r="271" spans="1:4" s="582" customFormat="1">
      <c r="A271" s="588" t="s">
        <v>662</v>
      </c>
      <c r="B271" s="589" t="s">
        <v>663</v>
      </c>
      <c r="C271" s="590">
        <v>42673</v>
      </c>
      <c r="D271" s="591">
        <v>943.51800000000003</v>
      </c>
    </row>
    <row r="272" spans="1:4" s="582" customFormat="1">
      <c r="A272" s="588" t="s">
        <v>755</v>
      </c>
      <c r="B272" s="589" t="s">
        <v>756</v>
      </c>
      <c r="C272" s="590">
        <v>42673</v>
      </c>
      <c r="D272" s="591">
        <v>3826.9070000000002</v>
      </c>
    </row>
    <row r="273" spans="1:4" s="582" customFormat="1">
      <c r="A273" s="588" t="s">
        <v>664</v>
      </c>
      <c r="B273" s="589" t="s">
        <v>665</v>
      </c>
      <c r="C273" s="590">
        <v>42673</v>
      </c>
      <c r="D273" s="591">
        <v>3158.9110000000001</v>
      </c>
    </row>
    <row r="274" spans="1:4" s="582" customFormat="1">
      <c r="A274" s="588" t="s">
        <v>757</v>
      </c>
      <c r="B274" s="589" t="s">
        <v>758</v>
      </c>
      <c r="C274" s="590">
        <v>42673</v>
      </c>
      <c r="D274" s="591">
        <v>675.96100000000001</v>
      </c>
    </row>
    <row r="275" spans="1:4" s="582" customFormat="1">
      <c r="A275" s="588" t="s">
        <v>431</v>
      </c>
      <c r="B275" s="589" t="s">
        <v>430</v>
      </c>
      <c r="C275" s="590">
        <v>42673</v>
      </c>
      <c r="D275" s="591">
        <v>1017.451</v>
      </c>
    </row>
    <row r="276" spans="1:4" s="582" customFormat="1">
      <c r="A276" s="588" t="s">
        <v>729</v>
      </c>
      <c r="B276" s="589" t="s">
        <v>730</v>
      </c>
      <c r="C276" s="590">
        <v>42673</v>
      </c>
      <c r="D276" s="591">
        <v>434.64100000000002</v>
      </c>
    </row>
    <row r="277" spans="1:4" s="582" customFormat="1">
      <c r="A277" s="588" t="s">
        <v>461</v>
      </c>
      <c r="B277" s="589" t="s">
        <v>460</v>
      </c>
      <c r="C277" s="590">
        <v>42673</v>
      </c>
      <c r="D277" s="591">
        <v>2631.8780000000002</v>
      </c>
    </row>
    <row r="278" spans="1:4" s="582" customFormat="1">
      <c r="A278" s="588" t="s">
        <v>371</v>
      </c>
      <c r="B278" s="589" t="s">
        <v>370</v>
      </c>
      <c r="C278" s="590">
        <v>42673</v>
      </c>
      <c r="D278" s="591">
        <v>454.46800000000002</v>
      </c>
    </row>
    <row r="279" spans="1:4" s="582" customFormat="1">
      <c r="A279" s="588" t="s">
        <v>314</v>
      </c>
      <c r="B279" s="589" t="s">
        <v>313</v>
      </c>
      <c r="C279" s="590">
        <v>42673</v>
      </c>
      <c r="D279" s="591">
        <v>1600</v>
      </c>
    </row>
    <row r="280" spans="1:4" s="582" customFormat="1">
      <c r="A280" s="588" t="s">
        <v>210</v>
      </c>
      <c r="B280" s="589" t="s">
        <v>209</v>
      </c>
      <c r="C280" s="590">
        <v>42673</v>
      </c>
      <c r="D280" s="591">
        <v>489.10199999999998</v>
      </c>
    </row>
    <row r="281" spans="1:4" s="582" customFormat="1">
      <c r="A281" s="588" t="s">
        <v>407</v>
      </c>
      <c r="B281" s="589" t="s">
        <v>406</v>
      </c>
      <c r="C281" s="590">
        <v>42673</v>
      </c>
      <c r="D281" s="591">
        <v>659.31200000000001</v>
      </c>
    </row>
    <row r="282" spans="1:4" s="582" customFormat="1">
      <c r="A282" s="588" t="s">
        <v>232</v>
      </c>
      <c r="B282" s="589" t="s">
        <v>231</v>
      </c>
      <c r="C282" s="590">
        <v>42673</v>
      </c>
      <c r="D282" s="591">
        <v>2623.0790000000002</v>
      </c>
    </row>
    <row r="283" spans="1:4" s="582" customFormat="1">
      <c r="A283" s="588" t="s">
        <v>759</v>
      </c>
      <c r="B283" s="589" t="s">
        <v>760</v>
      </c>
      <c r="C283" s="590">
        <v>42673</v>
      </c>
      <c r="D283" s="591">
        <v>1482.963</v>
      </c>
    </row>
    <row r="284" spans="1:4" s="582" customFormat="1">
      <c r="A284" s="588" t="s">
        <v>359</v>
      </c>
      <c r="B284" s="589" t="s">
        <v>761</v>
      </c>
      <c r="C284" s="590">
        <v>42673</v>
      </c>
      <c r="D284" s="591">
        <v>754.26</v>
      </c>
    </row>
    <row r="285" spans="1:4" s="582" customFormat="1">
      <c r="A285" s="588" t="s">
        <v>501</v>
      </c>
      <c r="B285" s="589" t="s">
        <v>500</v>
      </c>
      <c r="C285" s="590">
        <v>42673</v>
      </c>
      <c r="D285" s="591">
        <v>721.64800000000002</v>
      </c>
    </row>
    <row r="286" spans="1:4" s="582" customFormat="1">
      <c r="A286" s="588" t="s">
        <v>590</v>
      </c>
      <c r="B286" s="589" t="s">
        <v>591</v>
      </c>
      <c r="C286" s="590">
        <v>42673</v>
      </c>
      <c r="D286" s="591">
        <v>1687.8620000000001</v>
      </c>
    </row>
    <row r="287" spans="1:4" s="582" customFormat="1">
      <c r="A287" s="588" t="s">
        <v>256</v>
      </c>
      <c r="B287" s="589" t="s">
        <v>255</v>
      </c>
      <c r="C287" s="590">
        <v>42673</v>
      </c>
      <c r="D287" s="591">
        <v>1544.204</v>
      </c>
    </row>
    <row r="288" spans="1:4" s="582" customFormat="1">
      <c r="A288" s="588" t="s">
        <v>405</v>
      </c>
      <c r="B288" s="589" t="s">
        <v>404</v>
      </c>
      <c r="C288" s="590">
        <v>42673</v>
      </c>
      <c r="D288" s="591">
        <v>2575.2179999999998</v>
      </c>
    </row>
    <row r="289" spans="1:4" s="582" customFormat="1">
      <c r="A289" s="588" t="s">
        <v>762</v>
      </c>
      <c r="B289" s="589" t="s">
        <v>763</v>
      </c>
      <c r="C289" s="590">
        <v>42673</v>
      </c>
      <c r="D289" s="591">
        <v>296</v>
      </c>
    </row>
    <row r="290" spans="1:4" s="582" customFormat="1">
      <c r="A290" s="588" t="s">
        <v>562</v>
      </c>
      <c r="B290" s="589" t="s">
        <v>563</v>
      </c>
      <c r="C290" s="590">
        <v>42673</v>
      </c>
      <c r="D290" s="591">
        <v>149.03299999999999</v>
      </c>
    </row>
    <row r="291" spans="1:4" s="582" customFormat="1">
      <c r="A291" s="588" t="s">
        <v>560</v>
      </c>
      <c r="B291" s="589" t="s">
        <v>561</v>
      </c>
      <c r="C291" s="590">
        <v>42673</v>
      </c>
      <c r="D291" s="591">
        <v>1121.6120000000001</v>
      </c>
    </row>
    <row r="292" spans="1:4" s="582" customFormat="1">
      <c r="A292" s="588" t="s">
        <v>479</v>
      </c>
      <c r="B292" s="589" t="s">
        <v>478</v>
      </c>
      <c r="C292" s="590">
        <v>42673</v>
      </c>
      <c r="D292" s="591">
        <v>1360.049</v>
      </c>
    </row>
    <row r="293" spans="1:4" s="582" customFormat="1">
      <c r="A293" s="588" t="s">
        <v>401</v>
      </c>
      <c r="B293" s="589" t="s">
        <v>400</v>
      </c>
      <c r="C293" s="590">
        <v>42673</v>
      </c>
      <c r="D293" s="591">
        <v>1334.797</v>
      </c>
    </row>
    <row r="294" spans="1:4" s="582" customFormat="1">
      <c r="A294" s="588" t="s">
        <v>403</v>
      </c>
      <c r="B294" s="589" t="s">
        <v>402</v>
      </c>
      <c r="C294" s="590">
        <v>42673</v>
      </c>
      <c r="D294" s="591">
        <v>4066.3980000000001</v>
      </c>
    </row>
    <row r="295" spans="1:4" s="582" customFormat="1">
      <c r="A295" s="588" t="s">
        <v>403</v>
      </c>
      <c r="B295" s="589" t="s">
        <v>402</v>
      </c>
      <c r="C295" s="590">
        <v>42673</v>
      </c>
      <c r="D295" s="591">
        <v>5751.2489999999998</v>
      </c>
    </row>
    <row r="296" spans="1:4" s="582" customFormat="1">
      <c r="A296" s="588" t="s">
        <v>310</v>
      </c>
      <c r="B296" s="589" t="s">
        <v>309</v>
      </c>
      <c r="C296" s="590">
        <v>42673</v>
      </c>
      <c r="D296" s="591">
        <v>1432.9259999999999</v>
      </c>
    </row>
    <row r="297" spans="1:4" s="582" customFormat="1">
      <c r="A297" s="588" t="s">
        <v>399</v>
      </c>
      <c r="B297" s="589" t="s">
        <v>398</v>
      </c>
      <c r="C297" s="590">
        <v>42673</v>
      </c>
      <c r="D297" s="591">
        <v>1092.181</v>
      </c>
    </row>
    <row r="298" spans="1:4" s="582" customFormat="1">
      <c r="A298" s="588" t="s">
        <v>252</v>
      </c>
      <c r="B298" s="589" t="s">
        <v>251</v>
      </c>
      <c r="C298" s="590">
        <v>42673</v>
      </c>
      <c r="D298" s="591">
        <v>437.99299999999999</v>
      </c>
    </row>
    <row r="299" spans="1:4" s="582" customFormat="1">
      <c r="A299" s="588" t="s">
        <v>248</v>
      </c>
      <c r="B299" s="589" t="s">
        <v>247</v>
      </c>
      <c r="C299" s="590">
        <v>42673</v>
      </c>
      <c r="D299" s="591">
        <v>2534.0729999999999</v>
      </c>
    </row>
    <row r="300" spans="1:4" s="582" customFormat="1">
      <c r="A300" s="588" t="s">
        <v>230</v>
      </c>
      <c r="B300" s="589" t="s">
        <v>229</v>
      </c>
      <c r="C300" s="590">
        <v>42673</v>
      </c>
      <c r="D300" s="591">
        <v>1500</v>
      </c>
    </row>
    <row r="301" spans="1:4" s="582" customFormat="1">
      <c r="A301" s="588" t="s">
        <v>463</v>
      </c>
      <c r="B301" s="589" t="s">
        <v>462</v>
      </c>
      <c r="C301" s="590">
        <v>42673</v>
      </c>
      <c r="D301" s="591">
        <v>1542.3989999999999</v>
      </c>
    </row>
    <row r="302" spans="1:4" s="582" customFormat="1">
      <c r="A302" s="588" t="s">
        <v>348</v>
      </c>
      <c r="B302" s="589" t="s">
        <v>347</v>
      </c>
      <c r="C302" s="590">
        <v>42673</v>
      </c>
      <c r="D302" s="591">
        <v>1651.249</v>
      </c>
    </row>
    <row r="303" spans="1:4" s="582" customFormat="1">
      <c r="A303" s="588" t="s">
        <v>250</v>
      </c>
      <c r="B303" s="589" t="s">
        <v>249</v>
      </c>
      <c r="C303" s="590">
        <v>42673</v>
      </c>
      <c r="D303" s="591">
        <v>293.61200000000002</v>
      </c>
    </row>
    <row r="304" spans="1:4" s="582" customFormat="1">
      <c r="A304" s="588" t="s">
        <v>397</v>
      </c>
      <c r="B304" s="589" t="s">
        <v>396</v>
      </c>
      <c r="C304" s="590">
        <v>42673</v>
      </c>
      <c r="D304" s="591">
        <v>3046.7959999999998</v>
      </c>
    </row>
    <row r="305" spans="1:4" s="582" customFormat="1">
      <c r="A305" s="588" t="s">
        <v>670</v>
      </c>
      <c r="B305" s="589" t="s">
        <v>671</v>
      </c>
      <c r="C305" s="590">
        <v>42673</v>
      </c>
      <c r="D305" s="591">
        <v>988.10400000000004</v>
      </c>
    </row>
    <row r="306" spans="1:4" s="582" customFormat="1">
      <c r="A306" s="588" t="s">
        <v>588</v>
      </c>
      <c r="B306" s="589" t="s">
        <v>589</v>
      </c>
      <c r="C306" s="590">
        <v>42673</v>
      </c>
      <c r="D306" s="591">
        <v>1047.3409999999999</v>
      </c>
    </row>
    <row r="307" spans="1:4" s="582" customFormat="1">
      <c r="A307" s="588" t="s">
        <v>499</v>
      </c>
      <c r="B307" s="589" t="s">
        <v>498</v>
      </c>
      <c r="C307" s="590">
        <v>42673</v>
      </c>
      <c r="D307" s="591">
        <v>155</v>
      </c>
    </row>
    <row r="308" spans="1:4" s="582" customFormat="1">
      <c r="A308" s="588" t="s">
        <v>644</v>
      </c>
      <c r="B308" s="589" t="s">
        <v>645</v>
      </c>
      <c r="C308" s="590">
        <v>42673</v>
      </c>
      <c r="D308" s="591">
        <v>500</v>
      </c>
    </row>
    <row r="309" spans="1:4" s="582" customFormat="1">
      <c r="A309" s="588" t="s">
        <v>646</v>
      </c>
      <c r="B309" s="589" t="s">
        <v>647</v>
      </c>
      <c r="C309" s="590">
        <v>42673</v>
      </c>
      <c r="D309" s="591">
        <v>185</v>
      </c>
    </row>
    <row r="310" spans="1:4" s="582" customFormat="1">
      <c r="A310" s="588" t="s">
        <v>181</v>
      </c>
      <c r="B310" s="589" t="s">
        <v>180</v>
      </c>
      <c r="C310" s="590">
        <v>42674</v>
      </c>
      <c r="D310" s="591">
        <v>900</v>
      </c>
    </row>
    <row r="311" spans="1:4" s="582" customFormat="1">
      <c r="A311" s="588" t="s">
        <v>264</v>
      </c>
      <c r="B311" s="589" t="s">
        <v>263</v>
      </c>
      <c r="C311" s="590">
        <v>42674</v>
      </c>
      <c r="D311" s="591">
        <v>2525.788</v>
      </c>
    </row>
    <row r="312" spans="1:4" s="582" customFormat="1">
      <c r="A312" s="588" t="s">
        <v>246</v>
      </c>
      <c r="B312" s="589" t="s">
        <v>245</v>
      </c>
      <c r="C312" s="590">
        <v>42674</v>
      </c>
      <c r="D312" s="591">
        <v>3961.42</v>
      </c>
    </row>
    <row r="313" spans="1:4" s="582" customFormat="1">
      <c r="A313" s="588" t="s">
        <v>240</v>
      </c>
      <c r="B313" s="589" t="s">
        <v>239</v>
      </c>
      <c r="C313" s="590">
        <v>42674</v>
      </c>
      <c r="D313" s="591">
        <v>802.4</v>
      </c>
    </row>
    <row r="314" spans="1:4" s="582" customFormat="1">
      <c r="A314" s="588" t="s">
        <v>308</v>
      </c>
      <c r="B314" s="589" t="s">
        <v>307</v>
      </c>
      <c r="C314" s="590">
        <v>42674</v>
      </c>
      <c r="D314" s="591">
        <v>2371.5450000000001</v>
      </c>
    </row>
    <row r="315" spans="1:4" s="582" customFormat="1">
      <c r="A315" s="588" t="s">
        <v>242</v>
      </c>
      <c r="B315" s="589" t="s">
        <v>241</v>
      </c>
      <c r="C315" s="590">
        <v>42674</v>
      </c>
      <c r="D315" s="591">
        <v>1162.979</v>
      </c>
    </row>
    <row r="316" spans="1:4" s="582" customFormat="1">
      <c r="A316" s="588" t="s">
        <v>268</v>
      </c>
      <c r="B316" s="589" t="s">
        <v>267</v>
      </c>
      <c r="C316" s="590">
        <v>42674</v>
      </c>
      <c r="D316" s="591">
        <v>600</v>
      </c>
    </row>
    <row r="317" spans="1:4" s="582" customFormat="1">
      <c r="A317" s="588" t="s">
        <v>764</v>
      </c>
      <c r="B317" s="589" t="s">
        <v>765</v>
      </c>
      <c r="C317" s="590">
        <v>42674</v>
      </c>
      <c r="D317" s="591">
        <v>600</v>
      </c>
    </row>
    <row r="318" spans="1:4" s="582" customFormat="1">
      <c r="A318" s="588" t="s">
        <v>391</v>
      </c>
      <c r="B318" s="589" t="s">
        <v>390</v>
      </c>
      <c r="C318" s="590">
        <v>42674</v>
      </c>
      <c r="D318" s="591">
        <v>766.70399999999995</v>
      </c>
    </row>
    <row r="319" spans="1:4" s="582" customFormat="1">
      <c r="A319" s="588" t="s">
        <v>379</v>
      </c>
      <c r="B319" s="589" t="s">
        <v>378</v>
      </c>
      <c r="C319" s="590">
        <v>42674</v>
      </c>
      <c r="D319" s="591">
        <v>2355.0810000000001</v>
      </c>
    </row>
    <row r="320" spans="1:4" s="582" customFormat="1">
      <c r="A320" s="588" t="s">
        <v>766</v>
      </c>
      <c r="B320" s="589" t="s">
        <v>767</v>
      </c>
      <c r="C320" s="590">
        <v>42674</v>
      </c>
      <c r="D320" s="591">
        <v>268.154</v>
      </c>
    </row>
    <row r="321" spans="1:4" s="582" customFormat="1">
      <c r="A321" s="588" t="s">
        <v>326</v>
      </c>
      <c r="B321" s="589" t="s">
        <v>325</v>
      </c>
      <c r="C321" s="590">
        <v>42674</v>
      </c>
      <c r="D321" s="591">
        <v>2372.0610000000001</v>
      </c>
    </row>
    <row r="322" spans="1:4" s="582" customFormat="1">
      <c r="A322" s="588" t="s">
        <v>381</v>
      </c>
      <c r="B322" s="589" t="s">
        <v>380</v>
      </c>
      <c r="C322" s="590">
        <v>42674</v>
      </c>
      <c r="D322" s="591">
        <v>920.12099999999998</v>
      </c>
    </row>
    <row r="323" spans="1:4" s="582" customFormat="1">
      <c r="A323" s="588" t="s">
        <v>270</v>
      </c>
      <c r="B323" s="589" t="s">
        <v>269</v>
      </c>
      <c r="C323" s="590">
        <v>42674</v>
      </c>
      <c r="D323" s="591">
        <v>2500</v>
      </c>
    </row>
    <row r="324" spans="1:4" s="582" customFormat="1">
      <c r="A324" s="588" t="s">
        <v>441</v>
      </c>
      <c r="B324" s="589" t="s">
        <v>440</v>
      </c>
      <c r="C324" s="590">
        <v>42674</v>
      </c>
      <c r="D324" s="591">
        <v>2309.8130000000001</v>
      </c>
    </row>
    <row r="325" spans="1:4" s="582" customFormat="1">
      <c r="A325" s="588" t="s">
        <v>764</v>
      </c>
      <c r="B325" s="589" t="s">
        <v>765</v>
      </c>
      <c r="C325" s="590">
        <v>42674</v>
      </c>
      <c r="D325" s="591">
        <v>450.80599999999998</v>
      </c>
    </row>
    <row r="326" spans="1:4" s="582" customFormat="1">
      <c r="A326" s="588" t="s">
        <v>387</v>
      </c>
      <c r="B326" s="589" t="s">
        <v>386</v>
      </c>
      <c r="C326" s="590">
        <v>42674</v>
      </c>
      <c r="D326" s="591">
        <v>379.39800000000002</v>
      </c>
    </row>
    <row r="327" spans="1:4" s="582" customFormat="1">
      <c r="A327" s="588" t="s">
        <v>377</v>
      </c>
      <c r="B327" s="589" t="s">
        <v>376</v>
      </c>
      <c r="C327" s="590">
        <v>42674</v>
      </c>
      <c r="D327" s="591">
        <v>860.5</v>
      </c>
    </row>
    <row r="328" spans="1:4" s="582" customFormat="1">
      <c r="A328" s="588" t="s">
        <v>584</v>
      </c>
      <c r="B328" s="589" t="s">
        <v>585</v>
      </c>
      <c r="C328" s="590">
        <v>42674</v>
      </c>
      <c r="D328" s="591">
        <v>242.636</v>
      </c>
    </row>
    <row r="329" spans="1:4" s="582" customFormat="1">
      <c r="A329" s="588" t="s">
        <v>385</v>
      </c>
      <c r="B329" s="589" t="s">
        <v>384</v>
      </c>
      <c r="C329" s="590">
        <v>42674</v>
      </c>
      <c r="D329" s="591">
        <v>1162.6410000000001</v>
      </c>
    </row>
    <row r="330" spans="1:4" s="582" customFormat="1">
      <c r="A330" s="588" t="s">
        <v>517</v>
      </c>
      <c r="B330" s="589" t="s">
        <v>516</v>
      </c>
      <c r="C330" s="590">
        <v>42674</v>
      </c>
      <c r="D330" s="591">
        <v>2651.105</v>
      </c>
    </row>
    <row r="331" spans="1:4" s="582" customFormat="1">
      <c r="A331" s="588" t="s">
        <v>244</v>
      </c>
      <c r="B331" s="589" t="s">
        <v>243</v>
      </c>
      <c r="C331" s="590">
        <v>42674</v>
      </c>
      <c r="D331" s="591">
        <v>1191.115</v>
      </c>
    </row>
    <row r="332" spans="1:4" s="582" customFormat="1">
      <c r="A332" s="588" t="s">
        <v>513</v>
      </c>
      <c r="B332" s="589" t="s">
        <v>512</v>
      </c>
      <c r="C332" s="590">
        <v>42674</v>
      </c>
      <c r="D332" s="591">
        <v>87.378</v>
      </c>
    </row>
    <row r="333" spans="1:4" s="582" customFormat="1">
      <c r="A333" s="588" t="s">
        <v>171</v>
      </c>
      <c r="B333" s="589" t="s">
        <v>170</v>
      </c>
      <c r="C333" s="590">
        <v>42674</v>
      </c>
      <c r="D333" s="591">
        <v>950</v>
      </c>
    </row>
    <row r="334" spans="1:4" s="582" customFormat="1">
      <c r="A334" s="588" t="s">
        <v>171</v>
      </c>
      <c r="B334" s="589" t="s">
        <v>170</v>
      </c>
      <c r="C334" s="590">
        <v>42674</v>
      </c>
      <c r="D334" s="591">
        <v>992.31200000000001</v>
      </c>
    </row>
    <row r="335" spans="1:4" s="582" customFormat="1">
      <c r="A335" s="588" t="s">
        <v>194</v>
      </c>
      <c r="B335" s="589" t="s">
        <v>193</v>
      </c>
      <c r="C335" s="590">
        <v>42674</v>
      </c>
      <c r="D335" s="591">
        <v>514.63</v>
      </c>
    </row>
    <row r="336" spans="1:4" s="582" customFormat="1">
      <c r="A336" s="588" t="s">
        <v>292</v>
      </c>
      <c r="B336" s="589" t="s">
        <v>291</v>
      </c>
      <c r="C336" s="590">
        <v>42674</v>
      </c>
      <c r="D336" s="591">
        <v>1284.3309999999999</v>
      </c>
    </row>
    <row r="337" spans="1:4" s="582" customFormat="1">
      <c r="A337" s="588" t="s">
        <v>238</v>
      </c>
      <c r="B337" s="589" t="s">
        <v>237</v>
      </c>
      <c r="C337" s="590">
        <v>42674</v>
      </c>
      <c r="D337" s="591">
        <v>3968.05</v>
      </c>
    </row>
    <row r="338" spans="1:4" s="582" customFormat="1">
      <c r="A338" s="588" t="s">
        <v>236</v>
      </c>
      <c r="B338" s="589" t="s">
        <v>235</v>
      </c>
      <c r="C338" s="590">
        <v>42674</v>
      </c>
      <c r="D338" s="591">
        <v>1638.22</v>
      </c>
    </row>
    <row r="339" spans="1:4" s="582" customFormat="1">
      <c r="A339" s="588" t="s">
        <v>505</v>
      </c>
      <c r="B339" s="589" t="s">
        <v>504</v>
      </c>
      <c r="C339" s="590">
        <v>42674</v>
      </c>
      <c r="D339" s="591">
        <v>726.57100000000003</v>
      </c>
    </row>
    <row r="340" spans="1:4" s="582" customFormat="1">
      <c r="A340" s="588" t="s">
        <v>415</v>
      </c>
      <c r="B340" s="589" t="s">
        <v>414</v>
      </c>
      <c r="C340" s="590">
        <v>42674</v>
      </c>
      <c r="D340" s="591">
        <v>1408.4169999999999</v>
      </c>
    </row>
    <row r="341" spans="1:4" s="582" customFormat="1">
      <c r="A341" s="588" t="s">
        <v>365</v>
      </c>
      <c r="B341" s="589" t="s">
        <v>364</v>
      </c>
      <c r="C341" s="590">
        <v>42674</v>
      </c>
      <c r="D341" s="591">
        <v>1925.4760000000001</v>
      </c>
    </row>
    <row r="342" spans="1:4" s="582" customFormat="1">
      <c r="A342" s="588" t="s">
        <v>507</v>
      </c>
      <c r="B342" s="589" t="s">
        <v>506</v>
      </c>
      <c r="C342" s="590">
        <v>42674</v>
      </c>
      <c r="D342" s="591">
        <v>1900.4590000000001</v>
      </c>
    </row>
    <row r="343" spans="1:4" s="582" customFormat="1">
      <c r="A343" s="588" t="s">
        <v>369</v>
      </c>
      <c r="B343" s="589" t="s">
        <v>368</v>
      </c>
      <c r="C343" s="590">
        <v>42674</v>
      </c>
      <c r="D343" s="591">
        <v>977.78800000000001</v>
      </c>
    </row>
    <row r="344" spans="1:4" s="582" customFormat="1">
      <c r="A344" s="588" t="s">
        <v>367</v>
      </c>
      <c r="B344" s="589" t="s">
        <v>366</v>
      </c>
      <c r="C344" s="590">
        <v>42674</v>
      </c>
      <c r="D344" s="591">
        <v>1542.7080000000001</v>
      </c>
    </row>
    <row r="345" spans="1:4" s="582" customFormat="1">
      <c r="A345" s="588" t="s">
        <v>361</v>
      </c>
      <c r="B345" s="589" t="s">
        <v>360</v>
      </c>
      <c r="C345" s="590">
        <v>42674</v>
      </c>
      <c r="D345" s="591">
        <v>2463.598</v>
      </c>
    </row>
    <row r="346" spans="1:4" s="582" customFormat="1">
      <c r="A346" s="588" t="s">
        <v>192</v>
      </c>
      <c r="B346" s="589" t="s">
        <v>191</v>
      </c>
      <c r="C346" s="590">
        <v>42674</v>
      </c>
      <c r="D346" s="591">
        <v>1151.2339999999999</v>
      </c>
    </row>
    <row r="347" spans="1:4" s="582" customFormat="1">
      <c r="A347" s="588" t="s">
        <v>302</v>
      </c>
      <c r="B347" s="589" t="s">
        <v>301</v>
      </c>
      <c r="C347" s="590">
        <v>42674</v>
      </c>
      <c r="D347" s="591">
        <v>1900</v>
      </c>
    </row>
    <row r="348" spans="1:4" s="582" customFormat="1">
      <c r="A348" s="588" t="s">
        <v>503</v>
      </c>
      <c r="B348" s="589" t="s">
        <v>502</v>
      </c>
      <c r="C348" s="590">
        <v>42674</v>
      </c>
      <c r="D348" s="591">
        <v>852.93899999999996</v>
      </c>
    </row>
    <row r="349" spans="1:4" s="582" customFormat="1">
      <c r="A349" s="588" t="s">
        <v>356</v>
      </c>
      <c r="B349" s="589" t="s">
        <v>355</v>
      </c>
      <c r="C349" s="590">
        <v>42674</v>
      </c>
      <c r="D349" s="591">
        <v>735.14700000000005</v>
      </c>
    </row>
    <row r="350" spans="1:4" s="582" customFormat="1">
      <c r="A350" s="588" t="s">
        <v>768</v>
      </c>
      <c r="B350" s="589" t="s">
        <v>769</v>
      </c>
      <c r="C350" s="590">
        <v>42674</v>
      </c>
      <c r="D350" s="591">
        <v>471.733</v>
      </c>
    </row>
    <row r="351" spans="1:4" s="582" customFormat="1">
      <c r="A351" s="588" t="s">
        <v>358</v>
      </c>
      <c r="B351" s="589" t="s">
        <v>357</v>
      </c>
      <c r="C351" s="590">
        <v>42674</v>
      </c>
      <c r="D351" s="591">
        <v>1315.816</v>
      </c>
    </row>
    <row r="352" spans="1:4" s="582" customFormat="1">
      <c r="A352" s="588" t="s">
        <v>770</v>
      </c>
      <c r="B352" s="589" t="s">
        <v>771</v>
      </c>
      <c r="C352" s="590">
        <v>42674</v>
      </c>
      <c r="D352" s="591">
        <v>1871.337</v>
      </c>
    </row>
    <row r="353" spans="1:4" s="582" customFormat="1">
      <c r="A353" s="588" t="s">
        <v>288</v>
      </c>
      <c r="B353" s="589" t="s">
        <v>287</v>
      </c>
      <c r="C353" s="590">
        <v>42674</v>
      </c>
      <c r="D353" s="591">
        <v>750</v>
      </c>
    </row>
    <row r="354" spans="1:4" s="582" customFormat="1">
      <c r="A354" s="588" t="s">
        <v>352</v>
      </c>
      <c r="B354" s="589" t="s">
        <v>351</v>
      </c>
      <c r="C354" s="590">
        <v>42674</v>
      </c>
      <c r="D354" s="591">
        <v>3231.1750000000002</v>
      </c>
    </row>
    <row r="355" spans="1:4" s="582" customFormat="1">
      <c r="A355" s="588" t="s">
        <v>280</v>
      </c>
      <c r="B355" s="589" t="s">
        <v>279</v>
      </c>
      <c r="C355" s="590">
        <v>42674</v>
      </c>
      <c r="D355" s="591">
        <v>1907.9639999999999</v>
      </c>
    </row>
    <row r="356" spans="1:4" s="582" customFormat="1">
      <c r="A356" s="588" t="s">
        <v>188</v>
      </c>
      <c r="B356" s="589" t="s">
        <v>187</v>
      </c>
      <c r="C356" s="590">
        <v>42674</v>
      </c>
      <c r="D356" s="591">
        <v>1400</v>
      </c>
    </row>
    <row r="357" spans="1:4" s="582" customFormat="1">
      <c r="A357" s="588" t="s">
        <v>188</v>
      </c>
      <c r="B357" s="589" t="s">
        <v>187</v>
      </c>
      <c r="C357" s="590">
        <v>42674</v>
      </c>
      <c r="D357" s="591">
        <v>2153.46</v>
      </c>
    </row>
    <row r="358" spans="1:4" s="582" customFormat="1">
      <c r="A358" s="588" t="s">
        <v>350</v>
      </c>
      <c r="B358" s="589" t="s">
        <v>349</v>
      </c>
      <c r="C358" s="590">
        <v>42674</v>
      </c>
      <c r="D358" s="591">
        <v>2723.4609999999998</v>
      </c>
    </row>
    <row r="359" spans="1:4" s="582" customFormat="1">
      <c r="A359" s="588" t="s">
        <v>186</v>
      </c>
      <c r="B359" s="589" t="s">
        <v>185</v>
      </c>
      <c r="C359" s="590">
        <v>42674</v>
      </c>
      <c r="D359" s="591">
        <v>3650</v>
      </c>
    </row>
    <row r="360" spans="1:4" s="582" customFormat="1">
      <c r="A360" s="588" t="s">
        <v>250</v>
      </c>
      <c r="B360" s="589" t="s">
        <v>249</v>
      </c>
      <c r="C360" s="590">
        <v>42674</v>
      </c>
      <c r="D360" s="591">
        <v>1481.91</v>
      </c>
    </row>
    <row r="361" spans="1:4" s="582" customFormat="1">
      <c r="A361" s="588" t="s">
        <v>491</v>
      </c>
      <c r="B361" s="589" t="s">
        <v>490</v>
      </c>
      <c r="C361" s="590">
        <v>42674</v>
      </c>
      <c r="D361" s="591">
        <v>4221.6980000000003</v>
      </c>
    </row>
    <row r="362" spans="1:4" s="582" customFormat="1">
      <c r="A362" s="588" t="s">
        <v>350</v>
      </c>
      <c r="B362" s="589" t="s">
        <v>349</v>
      </c>
      <c r="C362" s="590">
        <v>42674</v>
      </c>
      <c r="D362" s="591">
        <v>1435.7159999999999</v>
      </c>
    </row>
    <row r="363" spans="1:4" s="582" customFormat="1" ht="15.75" thickBot="1">
      <c r="A363" s="592" t="s">
        <v>497</v>
      </c>
      <c r="B363" s="593" t="s">
        <v>496</v>
      </c>
      <c r="C363" s="594">
        <v>42674</v>
      </c>
      <c r="D363" s="595">
        <v>1177.7249999999999</v>
      </c>
    </row>
    <row r="364" spans="1:4" s="342" customFormat="1" ht="15.75" thickBot="1">
      <c r="A364" s="580" t="s">
        <v>536</v>
      </c>
      <c r="B364" s="581"/>
      <c r="C364" s="581"/>
      <c r="D364" s="346">
        <f>SUM(D2:D363)</f>
        <v>515012.90799999994</v>
      </c>
    </row>
    <row r="365" spans="1:4" s="582" customFormat="1">
      <c r="A365" s="584" t="s">
        <v>699</v>
      </c>
      <c r="B365" s="585" t="s">
        <v>700</v>
      </c>
      <c r="C365" s="586">
        <v>42675</v>
      </c>
      <c r="D365" s="587">
        <v>135.965</v>
      </c>
    </row>
    <row r="366" spans="1:4" s="582" customFormat="1">
      <c r="A366" s="588" t="s">
        <v>346</v>
      </c>
      <c r="B366" s="589" t="s">
        <v>345</v>
      </c>
      <c r="C366" s="590">
        <v>42675</v>
      </c>
      <c r="D366" s="591">
        <v>6266.5230000000001</v>
      </c>
    </row>
    <row r="367" spans="1:4" s="582" customFormat="1">
      <c r="A367" s="588" t="s">
        <v>190</v>
      </c>
      <c r="B367" s="589" t="s">
        <v>189</v>
      </c>
      <c r="C367" s="590">
        <v>42675</v>
      </c>
      <c r="D367" s="591">
        <v>1229.925</v>
      </c>
    </row>
    <row r="368" spans="1:4" s="582" customFormat="1">
      <c r="A368" s="588" t="s">
        <v>701</v>
      </c>
      <c r="B368" s="589" t="s">
        <v>702</v>
      </c>
      <c r="C368" s="590">
        <v>42675</v>
      </c>
      <c r="D368" s="591">
        <v>3096.627</v>
      </c>
    </row>
    <row r="369" spans="1:4" s="582" customFormat="1">
      <c r="A369" s="588" t="s">
        <v>208</v>
      </c>
      <c r="B369" s="589" t="s">
        <v>207</v>
      </c>
      <c r="C369" s="590">
        <v>42676</v>
      </c>
      <c r="D369" s="591">
        <v>1500</v>
      </c>
    </row>
    <row r="370" spans="1:4" s="582" customFormat="1">
      <c r="A370" s="588" t="s">
        <v>214</v>
      </c>
      <c r="B370" s="589" t="s">
        <v>213</v>
      </c>
      <c r="C370" s="590">
        <v>42676</v>
      </c>
      <c r="D370" s="591">
        <v>3000</v>
      </c>
    </row>
    <row r="371" spans="1:4" s="582" customFormat="1">
      <c r="A371" s="588" t="s">
        <v>344</v>
      </c>
      <c r="B371" s="589" t="s">
        <v>343</v>
      </c>
      <c r="C371" s="590">
        <v>42676</v>
      </c>
      <c r="D371" s="591">
        <v>8403.4269999999997</v>
      </c>
    </row>
    <row r="372" spans="1:4" s="582" customFormat="1">
      <c r="A372" s="588" t="s">
        <v>658</v>
      </c>
      <c r="B372" s="589" t="s">
        <v>659</v>
      </c>
      <c r="C372" s="590">
        <v>42676</v>
      </c>
      <c r="D372" s="591">
        <v>3017.9560000000001</v>
      </c>
    </row>
    <row r="373" spans="1:4" s="582" customFormat="1">
      <c r="A373" s="588" t="s">
        <v>447</v>
      </c>
      <c r="B373" s="589" t="s">
        <v>446</v>
      </c>
      <c r="C373" s="590">
        <v>42677</v>
      </c>
      <c r="D373" s="591">
        <v>541.61599999999999</v>
      </c>
    </row>
    <row r="374" spans="1:4" s="582" customFormat="1">
      <c r="A374" s="588" t="s">
        <v>535</v>
      </c>
      <c r="B374" s="589" t="s">
        <v>534</v>
      </c>
      <c r="C374" s="590">
        <v>42677</v>
      </c>
      <c r="D374" s="591">
        <v>4000</v>
      </c>
    </row>
    <row r="375" spans="1:4" s="582" customFormat="1">
      <c r="A375" s="588" t="s">
        <v>598</v>
      </c>
      <c r="B375" s="589" t="s">
        <v>597</v>
      </c>
      <c r="C375" s="590">
        <v>42678</v>
      </c>
      <c r="D375" s="591">
        <v>772.14200000000005</v>
      </c>
    </row>
    <row r="376" spans="1:4" s="582" customFormat="1">
      <c r="A376" s="588" t="s">
        <v>181</v>
      </c>
      <c r="B376" s="589" t="s">
        <v>180</v>
      </c>
      <c r="C376" s="590">
        <v>42679</v>
      </c>
      <c r="D376" s="591">
        <v>587.05999999999995</v>
      </c>
    </row>
    <row r="377" spans="1:4" s="582" customFormat="1">
      <c r="A377" s="588" t="s">
        <v>228</v>
      </c>
      <c r="B377" s="589" t="s">
        <v>227</v>
      </c>
      <c r="C377" s="590">
        <v>42679</v>
      </c>
      <c r="D377" s="591">
        <v>996.66700000000003</v>
      </c>
    </row>
    <row r="378" spans="1:4" s="582" customFormat="1">
      <c r="A378" s="588" t="s">
        <v>169</v>
      </c>
      <c r="B378" s="589" t="s">
        <v>168</v>
      </c>
      <c r="C378" s="590">
        <v>42679</v>
      </c>
      <c r="D378" s="591">
        <v>1867.059</v>
      </c>
    </row>
    <row r="379" spans="1:4" s="582" customFormat="1">
      <c r="A379" s="588" t="s">
        <v>179</v>
      </c>
      <c r="B379" s="589" t="s">
        <v>178</v>
      </c>
      <c r="C379" s="590">
        <v>42679</v>
      </c>
      <c r="D379" s="591">
        <v>2574.652</v>
      </c>
    </row>
    <row r="380" spans="1:4" s="582" customFormat="1">
      <c r="A380" s="588" t="s">
        <v>224</v>
      </c>
      <c r="B380" s="589" t="s">
        <v>223</v>
      </c>
      <c r="C380" s="590">
        <v>42679</v>
      </c>
      <c r="D380" s="591">
        <v>133.00200000000001</v>
      </c>
    </row>
    <row r="381" spans="1:4" s="582" customFormat="1">
      <c r="A381" s="588" t="s">
        <v>772</v>
      </c>
      <c r="B381" s="589" t="s">
        <v>773</v>
      </c>
      <c r="C381" s="590">
        <v>42679</v>
      </c>
      <c r="D381" s="591">
        <v>2689.192</v>
      </c>
    </row>
    <row r="382" spans="1:4" s="582" customFormat="1">
      <c r="A382" s="588" t="s">
        <v>304</v>
      </c>
      <c r="B382" s="589" t="s">
        <v>303</v>
      </c>
      <c r="C382" s="590">
        <v>42679</v>
      </c>
      <c r="D382" s="591">
        <v>574.11800000000005</v>
      </c>
    </row>
    <row r="383" spans="1:4" s="582" customFormat="1">
      <c r="A383" s="588" t="s">
        <v>294</v>
      </c>
      <c r="B383" s="589" t="s">
        <v>293</v>
      </c>
      <c r="C383" s="590">
        <v>42679</v>
      </c>
      <c r="D383" s="591">
        <v>3172.9490000000001</v>
      </c>
    </row>
    <row r="384" spans="1:4" s="582" customFormat="1">
      <c r="A384" s="588" t="s">
        <v>222</v>
      </c>
      <c r="B384" s="589" t="s">
        <v>221</v>
      </c>
      <c r="C384" s="590">
        <v>42679</v>
      </c>
      <c r="D384" s="591">
        <v>2500</v>
      </c>
    </row>
    <row r="385" spans="1:4" s="582" customFormat="1">
      <c r="A385" s="588" t="s">
        <v>377</v>
      </c>
      <c r="B385" s="589" t="s">
        <v>376</v>
      </c>
      <c r="C385" s="590">
        <v>42679</v>
      </c>
      <c r="D385" s="591">
        <v>505.46</v>
      </c>
    </row>
    <row r="386" spans="1:4" s="582" customFormat="1">
      <c r="A386" s="588" t="s">
        <v>316</v>
      </c>
      <c r="B386" s="589" t="s">
        <v>315</v>
      </c>
      <c r="C386" s="590">
        <v>42679</v>
      </c>
      <c r="D386" s="591">
        <v>3713.5889999999999</v>
      </c>
    </row>
    <row r="387" spans="1:4" s="582" customFormat="1">
      <c r="A387" s="588" t="s">
        <v>515</v>
      </c>
      <c r="B387" s="589" t="s">
        <v>514</v>
      </c>
      <c r="C387" s="590">
        <v>42679</v>
      </c>
      <c r="D387" s="591">
        <v>848.22400000000005</v>
      </c>
    </row>
    <row r="388" spans="1:4" s="582" customFormat="1">
      <c r="A388" s="588" t="s">
        <v>586</v>
      </c>
      <c r="B388" s="589" t="s">
        <v>587</v>
      </c>
      <c r="C388" s="590">
        <v>42679</v>
      </c>
      <c r="D388" s="591">
        <v>3000</v>
      </c>
    </row>
    <row r="389" spans="1:4" s="582" customFormat="1">
      <c r="A389" s="588" t="s">
        <v>652</v>
      </c>
      <c r="B389" s="589" t="s">
        <v>653</v>
      </c>
      <c r="C389" s="590">
        <v>42679</v>
      </c>
      <c r="D389" s="591">
        <v>1529.2370000000001</v>
      </c>
    </row>
    <row r="390" spans="1:4" s="582" customFormat="1">
      <c r="A390" s="588" t="s">
        <v>324</v>
      </c>
      <c r="B390" s="589" t="s">
        <v>323</v>
      </c>
      <c r="C390" s="590">
        <v>42679</v>
      </c>
      <c r="D390" s="591">
        <v>1800</v>
      </c>
    </row>
    <row r="391" spans="1:4" s="582" customFormat="1">
      <c r="A391" s="588" t="s">
        <v>774</v>
      </c>
      <c r="B391" s="589" t="s">
        <v>775</v>
      </c>
      <c r="C391" s="590">
        <v>42679</v>
      </c>
      <c r="D391" s="591">
        <v>1546.44</v>
      </c>
    </row>
    <row r="392" spans="1:4" s="582" customFormat="1">
      <c r="A392" s="588" t="s">
        <v>340</v>
      </c>
      <c r="B392" s="589" t="s">
        <v>339</v>
      </c>
      <c r="C392" s="590">
        <v>42679</v>
      </c>
      <c r="D392" s="591">
        <v>2508.962</v>
      </c>
    </row>
    <row r="393" spans="1:4" s="582" customFormat="1">
      <c r="A393" s="588" t="s">
        <v>485</v>
      </c>
      <c r="B393" s="589" t="s">
        <v>484</v>
      </c>
      <c r="C393" s="590">
        <v>42679</v>
      </c>
      <c r="D393" s="591">
        <v>2663.4589999999998</v>
      </c>
    </row>
    <row r="394" spans="1:4" s="582" customFormat="1">
      <c r="A394" s="588" t="s">
        <v>445</v>
      </c>
      <c r="B394" s="589" t="s">
        <v>444</v>
      </c>
      <c r="C394" s="590">
        <v>42679</v>
      </c>
      <c r="D394" s="591">
        <v>1000</v>
      </c>
    </row>
    <row r="395" spans="1:4" s="582" customFormat="1">
      <c r="A395" s="588" t="s">
        <v>499</v>
      </c>
      <c r="B395" s="589" t="s">
        <v>498</v>
      </c>
      <c r="C395" s="590">
        <v>42679</v>
      </c>
      <c r="D395" s="591">
        <v>850</v>
      </c>
    </row>
    <row r="396" spans="1:4" s="582" customFormat="1">
      <c r="A396" s="588" t="s">
        <v>499</v>
      </c>
      <c r="B396" s="589" t="s">
        <v>498</v>
      </c>
      <c r="C396" s="590">
        <v>42679</v>
      </c>
      <c r="D396" s="591">
        <v>500</v>
      </c>
    </row>
    <row r="397" spans="1:4" s="582" customFormat="1">
      <c r="A397" s="588" t="s">
        <v>558</v>
      </c>
      <c r="B397" s="589" t="s">
        <v>559</v>
      </c>
      <c r="C397" s="590">
        <v>42680</v>
      </c>
      <c r="D397" s="591">
        <v>1002.927</v>
      </c>
    </row>
    <row r="398" spans="1:4" s="582" customFormat="1">
      <c r="A398" s="588" t="s">
        <v>707</v>
      </c>
      <c r="B398" s="589" t="s">
        <v>708</v>
      </c>
      <c r="C398" s="590">
        <v>42680</v>
      </c>
      <c r="D398" s="591">
        <v>900</v>
      </c>
    </row>
    <row r="399" spans="1:4" s="582" customFormat="1">
      <c r="A399" s="588" t="s">
        <v>196</v>
      </c>
      <c r="B399" s="589" t="s">
        <v>195</v>
      </c>
      <c r="C399" s="590">
        <v>42681</v>
      </c>
      <c r="D399" s="591">
        <v>5000</v>
      </c>
    </row>
    <row r="400" spans="1:4" s="582" customFormat="1">
      <c r="A400" s="588" t="s">
        <v>336</v>
      </c>
      <c r="B400" s="589" t="s">
        <v>335</v>
      </c>
      <c r="C400" s="590">
        <v>42681</v>
      </c>
      <c r="D400" s="591">
        <v>1204.2739999999999</v>
      </c>
    </row>
    <row r="401" spans="1:4" s="582" customFormat="1">
      <c r="A401" s="588" t="s">
        <v>196</v>
      </c>
      <c r="B401" s="589" t="s">
        <v>195</v>
      </c>
      <c r="C401" s="590">
        <v>42681</v>
      </c>
      <c r="D401" s="591">
        <v>900</v>
      </c>
    </row>
    <row r="402" spans="1:4" s="582" customFormat="1">
      <c r="A402" s="588" t="s">
        <v>220</v>
      </c>
      <c r="B402" s="589" t="s">
        <v>219</v>
      </c>
      <c r="C402" s="590">
        <v>42681</v>
      </c>
      <c r="D402" s="591">
        <v>6703.5249999999996</v>
      </c>
    </row>
    <row r="403" spans="1:4" s="582" customFormat="1">
      <c r="A403" s="588" t="s">
        <v>177</v>
      </c>
      <c r="B403" s="589" t="s">
        <v>176</v>
      </c>
      <c r="C403" s="590">
        <v>42682</v>
      </c>
      <c r="D403" s="591">
        <v>542.45299999999997</v>
      </c>
    </row>
    <row r="404" spans="1:4" s="582" customFormat="1">
      <c r="A404" s="588" t="s">
        <v>298</v>
      </c>
      <c r="B404" s="589" t="s">
        <v>297</v>
      </c>
      <c r="C404" s="590">
        <v>42682</v>
      </c>
      <c r="D404" s="591">
        <v>1438.087</v>
      </c>
    </row>
    <row r="405" spans="1:4" s="582" customFormat="1">
      <c r="A405" s="588" t="s">
        <v>447</v>
      </c>
      <c r="B405" s="589" t="s">
        <v>446</v>
      </c>
      <c r="C405" s="590">
        <v>42683</v>
      </c>
      <c r="D405" s="591">
        <v>1050</v>
      </c>
    </row>
    <row r="406" spans="1:4" s="582" customFormat="1">
      <c r="A406" s="588" t="s">
        <v>310</v>
      </c>
      <c r="B406" s="589" t="s">
        <v>309</v>
      </c>
      <c r="C406" s="590">
        <v>42683</v>
      </c>
      <c r="D406" s="591">
        <v>2000</v>
      </c>
    </row>
    <row r="407" spans="1:4" s="582" customFormat="1">
      <c r="A407" s="588" t="s">
        <v>204</v>
      </c>
      <c r="B407" s="589" t="s">
        <v>203</v>
      </c>
      <c r="C407" s="590">
        <v>42684</v>
      </c>
      <c r="D407" s="591">
        <v>4000</v>
      </c>
    </row>
    <row r="408" spans="1:4" s="582" customFormat="1">
      <c r="A408" s="588" t="s">
        <v>776</v>
      </c>
      <c r="B408" s="589" t="s">
        <v>777</v>
      </c>
      <c r="C408" s="590">
        <v>42684</v>
      </c>
      <c r="D408" s="591">
        <v>1993.444</v>
      </c>
    </row>
    <row r="409" spans="1:4" s="582" customFormat="1">
      <c r="A409" s="588" t="s">
        <v>363</v>
      </c>
      <c r="B409" s="589" t="s">
        <v>362</v>
      </c>
      <c r="C409" s="590">
        <v>42684</v>
      </c>
      <c r="D409" s="591">
        <v>1936.3520000000001</v>
      </c>
    </row>
    <row r="410" spans="1:4" s="582" customFormat="1">
      <c r="A410" s="588" t="s">
        <v>290</v>
      </c>
      <c r="B410" s="589" t="s">
        <v>289</v>
      </c>
      <c r="C410" s="590">
        <v>42684</v>
      </c>
      <c r="D410" s="591">
        <v>722.649</v>
      </c>
    </row>
    <row r="411" spans="1:4" s="582" customFormat="1">
      <c r="A411" s="588" t="s">
        <v>451</v>
      </c>
      <c r="B411" s="589" t="s">
        <v>450</v>
      </c>
      <c r="C411" s="590">
        <v>42684</v>
      </c>
      <c r="D411" s="591">
        <v>3560.9070000000002</v>
      </c>
    </row>
    <row r="412" spans="1:4" s="582" customFormat="1">
      <c r="A412" s="588" t="s">
        <v>314</v>
      </c>
      <c r="B412" s="589" t="s">
        <v>313</v>
      </c>
      <c r="C412" s="590">
        <v>42684</v>
      </c>
      <c r="D412" s="591">
        <v>1651.85</v>
      </c>
    </row>
    <row r="413" spans="1:4" s="582" customFormat="1">
      <c r="A413" s="588" t="s">
        <v>302</v>
      </c>
      <c r="B413" s="589" t="s">
        <v>301</v>
      </c>
      <c r="C413" s="590">
        <v>42684</v>
      </c>
      <c r="D413" s="591">
        <v>1900</v>
      </c>
    </row>
    <row r="414" spans="1:4" s="582" customFormat="1">
      <c r="A414" s="588" t="s">
        <v>190</v>
      </c>
      <c r="B414" s="589" t="s">
        <v>189</v>
      </c>
      <c r="C414" s="590">
        <v>42684</v>
      </c>
      <c r="D414" s="591">
        <v>1229.9259999999999</v>
      </c>
    </row>
    <row r="415" spans="1:4" s="582" customFormat="1">
      <c r="A415" s="588" t="s">
        <v>328</v>
      </c>
      <c r="B415" s="589" t="s">
        <v>327</v>
      </c>
      <c r="C415" s="590">
        <v>42684</v>
      </c>
      <c r="D415" s="591">
        <v>387.13299999999998</v>
      </c>
    </row>
    <row r="416" spans="1:4" s="582" customFormat="1">
      <c r="A416" s="588" t="s">
        <v>218</v>
      </c>
      <c r="B416" s="589" t="s">
        <v>217</v>
      </c>
      <c r="C416" s="590">
        <v>42684</v>
      </c>
      <c r="D416" s="591">
        <v>1000</v>
      </c>
    </row>
    <row r="417" spans="1:4" s="582" customFormat="1">
      <c r="A417" s="588" t="s">
        <v>288</v>
      </c>
      <c r="B417" s="589" t="s">
        <v>287</v>
      </c>
      <c r="C417" s="590">
        <v>42684</v>
      </c>
      <c r="D417" s="591">
        <v>800</v>
      </c>
    </row>
    <row r="418" spans="1:4" s="582" customFormat="1">
      <c r="A418" s="588" t="s">
        <v>330</v>
      </c>
      <c r="B418" s="589" t="s">
        <v>329</v>
      </c>
      <c r="C418" s="590">
        <v>42684</v>
      </c>
      <c r="D418" s="591">
        <v>1589.8989999999999</v>
      </c>
    </row>
    <row r="419" spans="1:4" s="582" customFormat="1">
      <c r="A419" s="588" t="s">
        <v>186</v>
      </c>
      <c r="B419" s="589" t="s">
        <v>185</v>
      </c>
      <c r="C419" s="590">
        <v>42684</v>
      </c>
      <c r="D419" s="591">
        <v>3650</v>
      </c>
    </row>
    <row r="420" spans="1:4" s="582" customFormat="1">
      <c r="A420" s="588" t="s">
        <v>230</v>
      </c>
      <c r="B420" s="589" t="s">
        <v>229</v>
      </c>
      <c r="C420" s="590">
        <v>42684</v>
      </c>
      <c r="D420" s="591">
        <v>1500</v>
      </c>
    </row>
    <row r="421" spans="1:4" s="582" customFormat="1">
      <c r="A421" s="588" t="s">
        <v>252</v>
      </c>
      <c r="B421" s="589" t="s">
        <v>251</v>
      </c>
      <c r="C421" s="590">
        <v>42684</v>
      </c>
      <c r="D421" s="591">
        <v>450</v>
      </c>
    </row>
    <row r="422" spans="1:4" s="582" customFormat="1">
      <c r="A422" s="588" t="s">
        <v>276</v>
      </c>
      <c r="B422" s="589" t="s">
        <v>275</v>
      </c>
      <c r="C422" s="590">
        <v>42684</v>
      </c>
      <c r="D422" s="591">
        <v>610</v>
      </c>
    </row>
    <row r="423" spans="1:4" s="582" customFormat="1">
      <c r="A423" s="588" t="s">
        <v>483</v>
      </c>
      <c r="B423" s="589" t="s">
        <v>482</v>
      </c>
      <c r="C423" s="590">
        <v>42684</v>
      </c>
      <c r="D423" s="591">
        <v>1460</v>
      </c>
    </row>
    <row r="424" spans="1:4" s="582" customFormat="1">
      <c r="A424" s="588" t="s">
        <v>489</v>
      </c>
      <c r="B424" s="589" t="s">
        <v>488</v>
      </c>
      <c r="C424" s="590">
        <v>42684</v>
      </c>
      <c r="D424" s="591">
        <v>1110.076</v>
      </c>
    </row>
    <row r="425" spans="1:4" s="582" customFormat="1">
      <c r="A425" s="588" t="s">
        <v>646</v>
      </c>
      <c r="B425" s="589" t="s">
        <v>647</v>
      </c>
      <c r="C425" s="590">
        <v>42684</v>
      </c>
      <c r="D425" s="591">
        <v>540</v>
      </c>
    </row>
    <row r="426" spans="1:4" s="582" customFormat="1">
      <c r="A426" s="588" t="s">
        <v>646</v>
      </c>
      <c r="B426" s="589" t="s">
        <v>647</v>
      </c>
      <c r="C426" s="590">
        <v>42684</v>
      </c>
      <c r="D426" s="591">
        <v>500</v>
      </c>
    </row>
    <row r="427" spans="1:4" s="582" customFormat="1">
      <c r="A427" s="588" t="s">
        <v>598</v>
      </c>
      <c r="B427" s="589" t="s">
        <v>597</v>
      </c>
      <c r="C427" s="590">
        <v>42685</v>
      </c>
      <c r="D427" s="591">
        <v>772.14200000000005</v>
      </c>
    </row>
    <row r="428" spans="1:4" s="582" customFormat="1">
      <c r="A428" s="588" t="s">
        <v>778</v>
      </c>
      <c r="B428" s="589" t="s">
        <v>779</v>
      </c>
      <c r="C428" s="590">
        <v>42685</v>
      </c>
      <c r="D428" s="591">
        <v>450</v>
      </c>
    </row>
    <row r="429" spans="1:4" s="582" customFormat="1">
      <c r="A429" s="588" t="s">
        <v>725</v>
      </c>
      <c r="B429" s="589" t="s">
        <v>726</v>
      </c>
      <c r="C429" s="590">
        <v>42686</v>
      </c>
      <c r="D429" s="591">
        <v>1064.3520000000001</v>
      </c>
    </row>
    <row r="430" spans="1:4" s="582" customFormat="1">
      <c r="A430" s="588" t="s">
        <v>425</v>
      </c>
      <c r="B430" s="589" t="s">
        <v>424</v>
      </c>
      <c r="C430" s="590">
        <v>42686</v>
      </c>
      <c r="D430" s="591">
        <v>498.87400000000002</v>
      </c>
    </row>
    <row r="431" spans="1:4" s="582" customFormat="1">
      <c r="A431" s="588" t="s">
        <v>214</v>
      </c>
      <c r="B431" s="589" t="s">
        <v>213</v>
      </c>
      <c r="C431" s="590">
        <v>42686</v>
      </c>
      <c r="D431" s="591">
        <v>2012.924</v>
      </c>
    </row>
    <row r="432" spans="1:4" s="582" customFormat="1">
      <c r="A432" s="588" t="s">
        <v>332</v>
      </c>
      <c r="B432" s="589" t="s">
        <v>331</v>
      </c>
      <c r="C432" s="590">
        <v>42686</v>
      </c>
      <c r="D432" s="591">
        <v>1458.921</v>
      </c>
    </row>
    <row r="433" spans="1:4" s="582" customFormat="1">
      <c r="A433" s="588" t="s">
        <v>735</v>
      </c>
      <c r="B433" s="589" t="s">
        <v>736</v>
      </c>
      <c r="C433" s="590">
        <v>42687</v>
      </c>
      <c r="D433" s="591">
        <v>341.24299999999999</v>
      </c>
    </row>
    <row r="434" spans="1:4" s="582" customFormat="1">
      <c r="A434" s="588" t="s">
        <v>254</v>
      </c>
      <c r="B434" s="589" t="s">
        <v>253</v>
      </c>
      <c r="C434" s="590">
        <v>42687</v>
      </c>
      <c r="D434" s="591">
        <v>2200</v>
      </c>
    </row>
    <row r="435" spans="1:4" s="582" customFormat="1">
      <c r="A435" s="588" t="s">
        <v>208</v>
      </c>
      <c r="B435" s="589" t="s">
        <v>207</v>
      </c>
      <c r="C435" s="590">
        <v>42688</v>
      </c>
      <c r="D435" s="591">
        <v>1000</v>
      </c>
    </row>
    <row r="436" spans="1:4" s="582" customFormat="1">
      <c r="A436" s="588" t="s">
        <v>457</v>
      </c>
      <c r="B436" s="589" t="s">
        <v>456</v>
      </c>
      <c r="C436" s="590">
        <v>42688</v>
      </c>
      <c r="D436" s="591">
        <v>568.92399999999998</v>
      </c>
    </row>
    <row r="437" spans="1:4" s="582" customFormat="1">
      <c r="A437" s="588" t="s">
        <v>278</v>
      </c>
      <c r="B437" s="589" t="s">
        <v>277</v>
      </c>
      <c r="C437" s="590">
        <v>42688</v>
      </c>
      <c r="D437" s="591">
        <v>5000</v>
      </c>
    </row>
    <row r="438" spans="1:4" s="582" customFormat="1">
      <c r="A438" s="588" t="s">
        <v>181</v>
      </c>
      <c r="B438" s="589" t="s">
        <v>180</v>
      </c>
      <c r="C438" s="590">
        <v>42689</v>
      </c>
      <c r="D438" s="591">
        <v>688.93399999999997</v>
      </c>
    </row>
    <row r="439" spans="1:4" s="582" customFormat="1">
      <c r="A439" s="588" t="s">
        <v>272</v>
      </c>
      <c r="B439" s="589" t="s">
        <v>271</v>
      </c>
      <c r="C439" s="590">
        <v>42689</v>
      </c>
      <c r="D439" s="591">
        <v>3214.7489999999998</v>
      </c>
    </row>
    <row r="440" spans="1:4" s="582" customFormat="1">
      <c r="A440" s="588" t="s">
        <v>270</v>
      </c>
      <c r="B440" s="589" t="s">
        <v>269</v>
      </c>
      <c r="C440" s="590">
        <v>42689</v>
      </c>
      <c r="D440" s="591">
        <v>2500</v>
      </c>
    </row>
    <row r="441" spans="1:4" s="582" customFormat="1">
      <c r="A441" s="588" t="s">
        <v>228</v>
      </c>
      <c r="B441" s="589" t="s">
        <v>227</v>
      </c>
      <c r="C441" s="590">
        <v>42689</v>
      </c>
      <c r="D441" s="591">
        <v>1048.45</v>
      </c>
    </row>
    <row r="442" spans="1:4" s="582" customFormat="1">
      <c r="A442" s="588" t="s">
        <v>202</v>
      </c>
      <c r="B442" s="589" t="s">
        <v>201</v>
      </c>
      <c r="C442" s="590">
        <v>42689</v>
      </c>
      <c r="D442" s="591">
        <v>2129.4720000000002</v>
      </c>
    </row>
    <row r="443" spans="1:4" s="582" customFormat="1">
      <c r="A443" s="588" t="s">
        <v>222</v>
      </c>
      <c r="B443" s="589" t="s">
        <v>221</v>
      </c>
      <c r="C443" s="590">
        <v>42689</v>
      </c>
      <c r="D443" s="591">
        <v>2438.8490000000002</v>
      </c>
    </row>
    <row r="444" spans="1:4" s="582" customFormat="1">
      <c r="A444" s="588" t="s">
        <v>780</v>
      </c>
      <c r="B444" s="589" t="s">
        <v>781</v>
      </c>
      <c r="C444" s="590">
        <v>42689</v>
      </c>
      <c r="D444" s="591">
        <v>333.67099999999999</v>
      </c>
    </row>
    <row r="445" spans="1:4" s="582" customFormat="1">
      <c r="A445" s="588" t="s">
        <v>713</v>
      </c>
      <c r="B445" s="589" t="s">
        <v>714</v>
      </c>
      <c r="C445" s="590">
        <v>42689</v>
      </c>
      <c r="D445" s="591">
        <v>500</v>
      </c>
    </row>
    <row r="446" spans="1:4" s="582" customFormat="1">
      <c r="A446" s="588" t="s">
        <v>475</v>
      </c>
      <c r="B446" s="589" t="s">
        <v>474</v>
      </c>
      <c r="C446" s="590">
        <v>42689</v>
      </c>
      <c r="D446" s="591">
        <v>859.17200000000003</v>
      </c>
    </row>
    <row r="447" spans="1:4" s="582" customFormat="1">
      <c r="A447" s="588" t="s">
        <v>417</v>
      </c>
      <c r="B447" s="589" t="s">
        <v>416</v>
      </c>
      <c r="C447" s="590">
        <v>42689</v>
      </c>
      <c r="D447" s="591">
        <v>2480.2750000000001</v>
      </c>
    </row>
    <row r="448" spans="1:4" s="582" customFormat="1">
      <c r="A448" s="588" t="s">
        <v>334</v>
      </c>
      <c r="B448" s="589" t="s">
        <v>333</v>
      </c>
      <c r="C448" s="590">
        <v>42689</v>
      </c>
      <c r="D448" s="591">
        <v>533.06899999999996</v>
      </c>
    </row>
    <row r="449" spans="1:4" s="582" customFormat="1">
      <c r="A449" s="588" t="s">
        <v>377</v>
      </c>
      <c r="B449" s="589" t="s">
        <v>376</v>
      </c>
      <c r="C449" s="590">
        <v>42689</v>
      </c>
      <c r="D449" s="591">
        <v>1080.5</v>
      </c>
    </row>
    <row r="450" spans="1:4" s="582" customFormat="1">
      <c r="A450" s="588" t="s">
        <v>654</v>
      </c>
      <c r="B450" s="589" t="s">
        <v>655</v>
      </c>
      <c r="C450" s="590">
        <v>42689</v>
      </c>
      <c r="D450" s="591">
        <v>1302.654</v>
      </c>
    </row>
    <row r="451" spans="1:4" s="582" customFormat="1">
      <c r="A451" s="588" t="s">
        <v>531</v>
      </c>
      <c r="B451" s="589" t="s">
        <v>530</v>
      </c>
      <c r="C451" s="590">
        <v>42689</v>
      </c>
      <c r="D451" s="591">
        <v>1278</v>
      </c>
    </row>
    <row r="452" spans="1:4" s="582" customFormat="1">
      <c r="A452" s="588" t="s">
        <v>511</v>
      </c>
      <c r="B452" s="589" t="s">
        <v>510</v>
      </c>
      <c r="C452" s="590">
        <v>42689</v>
      </c>
      <c r="D452" s="591">
        <v>1311.3820000000001</v>
      </c>
    </row>
    <row r="453" spans="1:4" s="582" customFormat="1">
      <c r="A453" s="588" t="s">
        <v>674</v>
      </c>
      <c r="B453" s="589" t="s">
        <v>675</v>
      </c>
      <c r="C453" s="590">
        <v>42689</v>
      </c>
      <c r="D453" s="591">
        <v>455.488</v>
      </c>
    </row>
    <row r="454" spans="1:4" s="582" customFormat="1">
      <c r="A454" s="588" t="s">
        <v>413</v>
      </c>
      <c r="B454" s="589" t="s">
        <v>412</v>
      </c>
      <c r="C454" s="590">
        <v>42689</v>
      </c>
      <c r="D454" s="591">
        <v>1756.6990000000001</v>
      </c>
    </row>
    <row r="455" spans="1:4" s="582" customFormat="1">
      <c r="A455" s="588" t="s">
        <v>175</v>
      </c>
      <c r="B455" s="589" t="s">
        <v>174</v>
      </c>
      <c r="C455" s="590">
        <v>42689</v>
      </c>
      <c r="D455" s="591">
        <v>6805.9769999999999</v>
      </c>
    </row>
    <row r="456" spans="1:4" s="582" customFormat="1">
      <c r="A456" s="588" t="s">
        <v>302</v>
      </c>
      <c r="B456" s="589" t="s">
        <v>301</v>
      </c>
      <c r="C456" s="590">
        <v>42689</v>
      </c>
      <c r="D456" s="591">
        <v>1900</v>
      </c>
    </row>
    <row r="457" spans="1:4" s="582" customFormat="1">
      <c r="A457" s="588" t="s">
        <v>296</v>
      </c>
      <c r="B457" s="589" t="s">
        <v>295</v>
      </c>
      <c r="C457" s="590">
        <v>42689</v>
      </c>
      <c r="D457" s="591">
        <v>14230.368</v>
      </c>
    </row>
    <row r="458" spans="1:4" s="582" customFormat="1">
      <c r="A458" s="588" t="s">
        <v>782</v>
      </c>
      <c r="B458" s="589" t="s">
        <v>783</v>
      </c>
      <c r="C458" s="590">
        <v>42689</v>
      </c>
      <c r="D458" s="591">
        <v>1727.0309999999999</v>
      </c>
    </row>
    <row r="459" spans="1:4" s="582" customFormat="1">
      <c r="A459" s="588" t="s">
        <v>784</v>
      </c>
      <c r="B459" s="589" t="s">
        <v>785</v>
      </c>
      <c r="C459" s="590">
        <v>42689</v>
      </c>
      <c r="D459" s="591">
        <v>1150.722</v>
      </c>
    </row>
    <row r="460" spans="1:4" s="582" customFormat="1">
      <c r="A460" s="588" t="s">
        <v>719</v>
      </c>
      <c r="B460" s="589" t="s">
        <v>720</v>
      </c>
      <c r="C460" s="590">
        <v>42689</v>
      </c>
      <c r="D460" s="591">
        <v>500</v>
      </c>
    </row>
    <row r="461" spans="1:4" s="582" customFormat="1">
      <c r="A461" s="588" t="s">
        <v>282</v>
      </c>
      <c r="B461" s="589" t="s">
        <v>281</v>
      </c>
      <c r="C461" s="590">
        <v>42689</v>
      </c>
      <c r="D461" s="591">
        <v>617.22199999999998</v>
      </c>
    </row>
    <row r="462" spans="1:4" s="582" customFormat="1">
      <c r="A462" s="588" t="s">
        <v>481</v>
      </c>
      <c r="B462" s="589" t="s">
        <v>480</v>
      </c>
      <c r="C462" s="590">
        <v>42689</v>
      </c>
      <c r="D462" s="591">
        <v>3923.6</v>
      </c>
    </row>
    <row r="463" spans="1:4" s="582" customFormat="1">
      <c r="A463" s="588" t="s">
        <v>762</v>
      </c>
      <c r="B463" s="589" t="s">
        <v>763</v>
      </c>
      <c r="C463" s="590">
        <v>42689</v>
      </c>
      <c r="D463" s="591">
        <v>500</v>
      </c>
    </row>
    <row r="464" spans="1:4" s="582" customFormat="1">
      <c r="A464" s="588" t="s">
        <v>248</v>
      </c>
      <c r="B464" s="589" t="s">
        <v>247</v>
      </c>
      <c r="C464" s="590">
        <v>42689</v>
      </c>
      <c r="D464" s="591">
        <v>1350</v>
      </c>
    </row>
    <row r="465" spans="1:4" s="582" customFormat="1">
      <c r="A465" s="588" t="s">
        <v>393</v>
      </c>
      <c r="B465" s="589" t="s">
        <v>392</v>
      </c>
      <c r="C465" s="590">
        <v>42689</v>
      </c>
      <c r="D465" s="591">
        <v>4206.6570000000002</v>
      </c>
    </row>
    <row r="466" spans="1:4" s="582" customFormat="1">
      <c r="A466" s="588" t="s">
        <v>371</v>
      </c>
      <c r="B466" s="589" t="s">
        <v>370</v>
      </c>
      <c r="C466" s="590">
        <v>42689</v>
      </c>
      <c r="D466" s="591">
        <v>545</v>
      </c>
    </row>
    <row r="467" spans="1:4" s="582" customFormat="1">
      <c r="A467" s="588" t="s">
        <v>286</v>
      </c>
      <c r="B467" s="589" t="s">
        <v>285</v>
      </c>
      <c r="C467" s="590">
        <v>42690</v>
      </c>
      <c r="D467" s="591">
        <v>1570.3119999999999</v>
      </c>
    </row>
    <row r="468" spans="1:4" s="582" customFormat="1">
      <c r="A468" s="588" t="s">
        <v>558</v>
      </c>
      <c r="B468" s="589" t="s">
        <v>559</v>
      </c>
      <c r="C468" s="590">
        <v>42690</v>
      </c>
      <c r="D468" s="591">
        <v>1002.927</v>
      </c>
    </row>
    <row r="469" spans="1:4" s="582" customFormat="1">
      <c r="A469" s="588" t="s">
        <v>786</v>
      </c>
      <c r="B469" s="589" t="s">
        <v>787</v>
      </c>
      <c r="C469" s="590">
        <v>42690</v>
      </c>
      <c r="D469" s="591">
        <v>1492.029</v>
      </c>
    </row>
    <row r="470" spans="1:4" s="582" customFormat="1">
      <c r="A470" s="588" t="s">
        <v>226</v>
      </c>
      <c r="B470" s="589" t="s">
        <v>225</v>
      </c>
      <c r="C470" s="590">
        <v>42690</v>
      </c>
      <c r="D470" s="591">
        <v>434.64100000000002</v>
      </c>
    </row>
    <row r="471" spans="1:4" s="582" customFormat="1">
      <c r="A471" s="588" t="s">
        <v>206</v>
      </c>
      <c r="B471" s="589" t="s">
        <v>205</v>
      </c>
      <c r="C471" s="590">
        <v>42690</v>
      </c>
      <c r="D471" s="591">
        <v>1928.6189999999999</v>
      </c>
    </row>
    <row r="472" spans="1:4" s="582" customFormat="1">
      <c r="A472" s="588" t="s">
        <v>298</v>
      </c>
      <c r="B472" s="589" t="s">
        <v>297</v>
      </c>
      <c r="C472" s="590">
        <v>42690</v>
      </c>
      <c r="D472" s="591">
        <v>1398</v>
      </c>
    </row>
    <row r="473" spans="1:4" s="582" customFormat="1">
      <c r="A473" s="588" t="s">
        <v>173</v>
      </c>
      <c r="B473" s="589" t="s">
        <v>172</v>
      </c>
      <c r="C473" s="590">
        <v>42691</v>
      </c>
      <c r="D473" s="591">
        <v>681</v>
      </c>
    </row>
    <row r="474" spans="1:4" s="582" customFormat="1">
      <c r="A474" s="588" t="s">
        <v>194</v>
      </c>
      <c r="B474" s="589" t="s">
        <v>193</v>
      </c>
      <c r="C474" s="590">
        <v>42691</v>
      </c>
      <c r="D474" s="591">
        <v>710</v>
      </c>
    </row>
    <row r="475" spans="1:4" s="582" customFormat="1">
      <c r="A475" s="588" t="s">
        <v>461</v>
      </c>
      <c r="B475" s="589" t="s">
        <v>460</v>
      </c>
      <c r="C475" s="590">
        <v>42691</v>
      </c>
      <c r="D475" s="591">
        <v>1626.627</v>
      </c>
    </row>
    <row r="476" spans="1:4" s="582" customFormat="1">
      <c r="A476" s="588" t="s">
        <v>493</v>
      </c>
      <c r="B476" s="589" t="s">
        <v>492</v>
      </c>
      <c r="C476" s="590">
        <v>42691</v>
      </c>
      <c r="D476" s="591">
        <v>2913.7779999999998</v>
      </c>
    </row>
    <row r="477" spans="1:4" s="582" customFormat="1">
      <c r="A477" s="588" t="s">
        <v>177</v>
      </c>
      <c r="B477" s="589" t="s">
        <v>176</v>
      </c>
      <c r="C477" s="590">
        <v>42692</v>
      </c>
      <c r="D477" s="591">
        <v>1217.5119999999999</v>
      </c>
    </row>
    <row r="478" spans="1:4" s="582" customFormat="1">
      <c r="A478" s="588" t="s">
        <v>707</v>
      </c>
      <c r="B478" s="589" t="s">
        <v>708</v>
      </c>
      <c r="C478" s="590">
        <v>42692</v>
      </c>
      <c r="D478" s="591">
        <v>900</v>
      </c>
    </row>
    <row r="479" spans="1:4" s="582" customFormat="1">
      <c r="A479" s="588" t="s">
        <v>447</v>
      </c>
      <c r="B479" s="589" t="s">
        <v>446</v>
      </c>
      <c r="C479" s="590">
        <v>42692</v>
      </c>
      <c r="D479" s="591">
        <v>1060</v>
      </c>
    </row>
    <row r="480" spans="1:4" s="582" customFormat="1">
      <c r="A480" s="588" t="s">
        <v>173</v>
      </c>
      <c r="B480" s="589" t="s">
        <v>172</v>
      </c>
      <c r="C480" s="590">
        <v>42693</v>
      </c>
      <c r="D480" s="591">
        <v>681.53599999999994</v>
      </c>
    </row>
    <row r="481" spans="1:4" s="582" customFormat="1">
      <c r="A481" s="588" t="s">
        <v>208</v>
      </c>
      <c r="B481" s="589" t="s">
        <v>207</v>
      </c>
      <c r="C481" s="590">
        <v>42693</v>
      </c>
      <c r="D481" s="591">
        <v>1000</v>
      </c>
    </row>
    <row r="482" spans="1:4" s="582" customFormat="1">
      <c r="A482" s="588" t="s">
        <v>425</v>
      </c>
      <c r="B482" s="589" t="s">
        <v>424</v>
      </c>
      <c r="C482" s="590">
        <v>42693</v>
      </c>
      <c r="D482" s="591">
        <v>500</v>
      </c>
    </row>
    <row r="483" spans="1:4" s="582" customFormat="1">
      <c r="A483" s="588" t="s">
        <v>181</v>
      </c>
      <c r="B483" s="589" t="s">
        <v>180</v>
      </c>
      <c r="C483" s="590">
        <v>42694</v>
      </c>
      <c r="D483" s="591">
        <v>689.90700000000004</v>
      </c>
    </row>
    <row r="484" spans="1:4" s="582" customFormat="1">
      <c r="A484" s="588" t="s">
        <v>268</v>
      </c>
      <c r="B484" s="589" t="s">
        <v>267</v>
      </c>
      <c r="C484" s="590">
        <v>42694</v>
      </c>
      <c r="D484" s="591">
        <v>1500</v>
      </c>
    </row>
    <row r="485" spans="1:4" s="582" customFormat="1">
      <c r="A485" s="588" t="s">
        <v>266</v>
      </c>
      <c r="B485" s="589" t="s">
        <v>265</v>
      </c>
      <c r="C485" s="590">
        <v>42694</v>
      </c>
      <c r="D485" s="591">
        <v>2490.7510000000002</v>
      </c>
    </row>
    <row r="486" spans="1:4" s="582" customFormat="1">
      <c r="A486" s="588" t="s">
        <v>204</v>
      </c>
      <c r="B486" s="589" t="s">
        <v>203</v>
      </c>
      <c r="C486" s="590">
        <v>42694</v>
      </c>
      <c r="D486" s="591">
        <v>4000</v>
      </c>
    </row>
    <row r="487" spans="1:4" s="582" customFormat="1">
      <c r="A487" s="588" t="s">
        <v>465</v>
      </c>
      <c r="B487" s="589" t="s">
        <v>464</v>
      </c>
      <c r="C487" s="590">
        <v>42694</v>
      </c>
      <c r="D487" s="591">
        <v>2855.1419999999998</v>
      </c>
    </row>
    <row r="488" spans="1:4" s="582" customFormat="1">
      <c r="A488" s="588" t="s">
        <v>586</v>
      </c>
      <c r="B488" s="589" t="s">
        <v>587</v>
      </c>
      <c r="C488" s="590">
        <v>42694</v>
      </c>
      <c r="D488" s="591">
        <v>2796.54</v>
      </c>
    </row>
    <row r="489" spans="1:4" s="582" customFormat="1">
      <c r="A489" s="588" t="s">
        <v>292</v>
      </c>
      <c r="B489" s="589" t="s">
        <v>291</v>
      </c>
      <c r="C489" s="590">
        <v>42694</v>
      </c>
      <c r="D489" s="591">
        <v>1284.3309999999999</v>
      </c>
    </row>
    <row r="490" spans="1:4" s="582" customFormat="1">
      <c r="A490" s="588" t="s">
        <v>324</v>
      </c>
      <c r="B490" s="589" t="s">
        <v>323</v>
      </c>
      <c r="C490" s="590">
        <v>42694</v>
      </c>
      <c r="D490" s="591">
        <v>1799.9590000000001</v>
      </c>
    </row>
    <row r="491" spans="1:4" s="582" customFormat="1">
      <c r="A491" s="588" t="s">
        <v>674</v>
      </c>
      <c r="B491" s="589" t="s">
        <v>675</v>
      </c>
      <c r="C491" s="590">
        <v>42694</v>
      </c>
      <c r="D491" s="591">
        <v>455.488</v>
      </c>
    </row>
    <row r="492" spans="1:4" s="582" customFormat="1">
      <c r="A492" s="588" t="s">
        <v>302</v>
      </c>
      <c r="B492" s="589" t="s">
        <v>301</v>
      </c>
      <c r="C492" s="590">
        <v>42694</v>
      </c>
      <c r="D492" s="591">
        <v>1900</v>
      </c>
    </row>
    <row r="493" spans="1:4" s="582" customFormat="1">
      <c r="A493" s="588" t="s">
        <v>314</v>
      </c>
      <c r="B493" s="589" t="s">
        <v>313</v>
      </c>
      <c r="C493" s="590">
        <v>42694</v>
      </c>
      <c r="D493" s="591">
        <v>1922.84</v>
      </c>
    </row>
    <row r="494" spans="1:4" s="582" customFormat="1">
      <c r="A494" s="588" t="s">
        <v>320</v>
      </c>
      <c r="B494" s="589" t="s">
        <v>319</v>
      </c>
      <c r="C494" s="590">
        <v>42694</v>
      </c>
      <c r="D494" s="591">
        <v>1000</v>
      </c>
    </row>
    <row r="495" spans="1:4" s="582" customFormat="1">
      <c r="A495" s="588" t="s">
        <v>280</v>
      </c>
      <c r="B495" s="589" t="s">
        <v>279</v>
      </c>
      <c r="C495" s="590">
        <v>42694</v>
      </c>
      <c r="D495" s="591">
        <v>2000</v>
      </c>
    </row>
    <row r="496" spans="1:4" s="582" customFormat="1">
      <c r="A496" s="588" t="s">
        <v>288</v>
      </c>
      <c r="B496" s="589" t="s">
        <v>287</v>
      </c>
      <c r="C496" s="590">
        <v>42694</v>
      </c>
      <c r="D496" s="591">
        <v>800</v>
      </c>
    </row>
    <row r="497" spans="1:4" s="582" customFormat="1">
      <c r="A497" s="588" t="s">
        <v>473</v>
      </c>
      <c r="B497" s="589" t="s">
        <v>472</v>
      </c>
      <c r="C497" s="590">
        <v>42694</v>
      </c>
      <c r="D497" s="591">
        <v>560.26700000000005</v>
      </c>
    </row>
    <row r="498" spans="1:4" s="582" customFormat="1">
      <c r="A498" s="588" t="s">
        <v>186</v>
      </c>
      <c r="B498" s="589" t="s">
        <v>185</v>
      </c>
      <c r="C498" s="590">
        <v>42694</v>
      </c>
      <c r="D498" s="591">
        <v>3650</v>
      </c>
    </row>
    <row r="499" spans="1:4" s="582" customFormat="1">
      <c r="A499" s="588" t="s">
        <v>230</v>
      </c>
      <c r="B499" s="589" t="s">
        <v>229</v>
      </c>
      <c r="C499" s="590">
        <v>42694</v>
      </c>
      <c r="D499" s="591">
        <v>1500</v>
      </c>
    </row>
    <row r="500" spans="1:4" s="582" customFormat="1">
      <c r="A500" s="588" t="s">
        <v>252</v>
      </c>
      <c r="B500" s="589" t="s">
        <v>251</v>
      </c>
      <c r="C500" s="590">
        <v>42694</v>
      </c>
      <c r="D500" s="591">
        <v>450</v>
      </c>
    </row>
    <row r="501" spans="1:4" s="582" customFormat="1">
      <c r="A501" s="588" t="s">
        <v>644</v>
      </c>
      <c r="B501" s="589" t="s">
        <v>645</v>
      </c>
      <c r="C501" s="590">
        <v>42694</v>
      </c>
      <c r="D501" s="591">
        <v>500</v>
      </c>
    </row>
    <row r="502" spans="1:4" s="582" customFormat="1">
      <c r="A502" s="588" t="s">
        <v>457</v>
      </c>
      <c r="B502" s="589" t="s">
        <v>456</v>
      </c>
      <c r="C502" s="590">
        <v>42695</v>
      </c>
      <c r="D502" s="591">
        <v>568.92399999999998</v>
      </c>
    </row>
    <row r="503" spans="1:4" s="582" customFormat="1">
      <c r="A503" s="588" t="s">
        <v>778</v>
      </c>
      <c r="B503" s="589" t="s">
        <v>779</v>
      </c>
      <c r="C503" s="590">
        <v>42695</v>
      </c>
      <c r="D503" s="591">
        <v>450</v>
      </c>
    </row>
    <row r="504" spans="1:4" s="582" customFormat="1">
      <c r="A504" s="588" t="s">
        <v>276</v>
      </c>
      <c r="B504" s="589" t="s">
        <v>275</v>
      </c>
      <c r="C504" s="590">
        <v>42695</v>
      </c>
      <c r="D504" s="591">
        <v>605</v>
      </c>
    </row>
    <row r="505" spans="1:4" s="582" customFormat="1">
      <c r="A505" s="588" t="s">
        <v>598</v>
      </c>
      <c r="B505" s="589" t="s">
        <v>597</v>
      </c>
      <c r="C505" s="590">
        <v>42696</v>
      </c>
      <c r="D505" s="591">
        <v>772.14200000000005</v>
      </c>
    </row>
    <row r="506" spans="1:4" s="582" customFormat="1">
      <c r="A506" s="588" t="s">
        <v>377</v>
      </c>
      <c r="B506" s="589" t="s">
        <v>376</v>
      </c>
      <c r="C506" s="590">
        <v>42696</v>
      </c>
      <c r="D506" s="591">
        <v>1080.9000000000001</v>
      </c>
    </row>
    <row r="507" spans="1:4" s="582" customFormat="1">
      <c r="A507" s="588" t="s">
        <v>778</v>
      </c>
      <c r="B507" s="589" t="s">
        <v>779</v>
      </c>
      <c r="C507" s="590">
        <v>42696</v>
      </c>
      <c r="D507" s="591">
        <v>450</v>
      </c>
    </row>
    <row r="508" spans="1:4" s="582" customFormat="1">
      <c r="A508" s="588" t="s">
        <v>173</v>
      </c>
      <c r="B508" s="589" t="s">
        <v>172</v>
      </c>
      <c r="C508" s="590">
        <v>42697</v>
      </c>
      <c r="D508" s="591">
        <v>845</v>
      </c>
    </row>
    <row r="509" spans="1:4" s="582" customFormat="1">
      <c r="A509" s="588" t="s">
        <v>459</v>
      </c>
      <c r="B509" s="589" t="s">
        <v>458</v>
      </c>
      <c r="C509" s="590">
        <v>42697</v>
      </c>
      <c r="D509" s="591">
        <v>174.816</v>
      </c>
    </row>
    <row r="510" spans="1:4" s="582" customFormat="1">
      <c r="A510" s="588" t="s">
        <v>680</v>
      </c>
      <c r="B510" s="589" t="s">
        <v>681</v>
      </c>
      <c r="C510" s="590">
        <v>42697</v>
      </c>
      <c r="D510" s="591">
        <v>1277.683</v>
      </c>
    </row>
    <row r="511" spans="1:4" s="582" customFormat="1">
      <c r="A511" s="588" t="s">
        <v>173</v>
      </c>
      <c r="B511" s="589" t="s">
        <v>172</v>
      </c>
      <c r="C511" s="590">
        <v>42698</v>
      </c>
      <c r="D511" s="591">
        <v>845</v>
      </c>
    </row>
    <row r="512" spans="1:4" s="582" customFormat="1">
      <c r="A512" s="588" t="s">
        <v>725</v>
      </c>
      <c r="B512" s="589" t="s">
        <v>726</v>
      </c>
      <c r="C512" s="590">
        <v>42698</v>
      </c>
      <c r="D512" s="591">
        <v>1257.6659999999999</v>
      </c>
    </row>
    <row r="513" spans="1:4" s="582" customFormat="1">
      <c r="A513" s="588" t="s">
        <v>672</v>
      </c>
      <c r="B513" s="589" t="s">
        <v>673</v>
      </c>
      <c r="C513" s="590">
        <v>42698</v>
      </c>
      <c r="D513" s="591">
        <v>1266.1610000000001</v>
      </c>
    </row>
    <row r="514" spans="1:4" s="582" customFormat="1">
      <c r="A514" s="588" t="s">
        <v>173</v>
      </c>
      <c r="B514" s="589" t="s">
        <v>172</v>
      </c>
      <c r="C514" s="590">
        <v>42699</v>
      </c>
      <c r="D514" s="591">
        <v>845</v>
      </c>
    </row>
    <row r="515" spans="1:4" s="582" customFormat="1">
      <c r="A515" s="588" t="s">
        <v>304</v>
      </c>
      <c r="B515" s="589" t="s">
        <v>303</v>
      </c>
      <c r="C515" s="590">
        <v>42699</v>
      </c>
      <c r="D515" s="591">
        <v>574.11800000000005</v>
      </c>
    </row>
    <row r="516" spans="1:4" s="582" customFormat="1">
      <c r="A516" s="588" t="s">
        <v>788</v>
      </c>
      <c r="B516" s="589" t="s">
        <v>789</v>
      </c>
      <c r="C516" s="590">
        <v>42699</v>
      </c>
      <c r="D516" s="591">
        <v>1902.5609999999999</v>
      </c>
    </row>
    <row r="517" spans="1:4" s="582" customFormat="1">
      <c r="A517" s="588" t="s">
        <v>171</v>
      </c>
      <c r="B517" s="589" t="s">
        <v>170</v>
      </c>
      <c r="C517" s="590">
        <v>42699</v>
      </c>
      <c r="D517" s="591">
        <v>2000</v>
      </c>
    </row>
    <row r="518" spans="1:4" s="582" customFormat="1">
      <c r="A518" s="588" t="s">
        <v>447</v>
      </c>
      <c r="B518" s="589" t="s">
        <v>446</v>
      </c>
      <c r="C518" s="590">
        <v>42699</v>
      </c>
      <c r="D518" s="591">
        <v>1070</v>
      </c>
    </row>
    <row r="519" spans="1:4" s="582" customFormat="1">
      <c r="A519" s="588" t="s">
        <v>453</v>
      </c>
      <c r="B519" s="589" t="s">
        <v>452</v>
      </c>
      <c r="C519" s="590">
        <v>42699</v>
      </c>
      <c r="D519" s="591">
        <v>256.267</v>
      </c>
    </row>
    <row r="520" spans="1:4" s="582" customFormat="1">
      <c r="A520" s="588" t="s">
        <v>324</v>
      </c>
      <c r="B520" s="589" t="s">
        <v>323</v>
      </c>
      <c r="C520" s="590">
        <v>42699</v>
      </c>
      <c r="D520" s="591">
        <v>2251.2939999999999</v>
      </c>
    </row>
    <row r="521" spans="1:4" s="582" customFormat="1">
      <c r="A521" s="588" t="s">
        <v>302</v>
      </c>
      <c r="B521" s="589" t="s">
        <v>301</v>
      </c>
      <c r="C521" s="590">
        <v>42699</v>
      </c>
      <c r="D521" s="591">
        <v>1900</v>
      </c>
    </row>
    <row r="522" spans="1:4" s="582" customFormat="1">
      <c r="A522" s="588" t="s">
        <v>320</v>
      </c>
      <c r="B522" s="589" t="s">
        <v>319</v>
      </c>
      <c r="C522" s="590">
        <v>42699</v>
      </c>
      <c r="D522" s="591">
        <v>1000</v>
      </c>
    </row>
    <row r="523" spans="1:4" s="582" customFormat="1">
      <c r="A523" s="588" t="s">
        <v>280</v>
      </c>
      <c r="B523" s="589" t="s">
        <v>279</v>
      </c>
      <c r="C523" s="590">
        <v>42699</v>
      </c>
      <c r="D523" s="591">
        <v>2000</v>
      </c>
    </row>
    <row r="524" spans="1:4" s="582" customFormat="1">
      <c r="A524" s="588" t="s">
        <v>254</v>
      </c>
      <c r="B524" s="589" t="s">
        <v>253</v>
      </c>
      <c r="C524" s="590">
        <v>42699</v>
      </c>
      <c r="D524" s="591">
        <v>2000</v>
      </c>
    </row>
    <row r="525" spans="1:4" s="582" customFormat="1">
      <c r="A525" s="588" t="s">
        <v>248</v>
      </c>
      <c r="B525" s="589" t="s">
        <v>247</v>
      </c>
      <c r="C525" s="590">
        <v>42699</v>
      </c>
      <c r="D525" s="591">
        <v>1350</v>
      </c>
    </row>
    <row r="526" spans="1:4" s="582" customFormat="1">
      <c r="A526" s="588" t="s">
        <v>489</v>
      </c>
      <c r="B526" s="589" t="s">
        <v>488</v>
      </c>
      <c r="C526" s="590">
        <v>42699</v>
      </c>
      <c r="D526" s="591">
        <v>1157.962</v>
      </c>
    </row>
    <row r="527" spans="1:4" s="582" customFormat="1">
      <c r="A527" s="588" t="s">
        <v>173</v>
      </c>
      <c r="B527" s="589" t="s">
        <v>172</v>
      </c>
      <c r="C527" s="590">
        <v>42700</v>
      </c>
      <c r="D527" s="591">
        <v>845</v>
      </c>
    </row>
    <row r="528" spans="1:4" s="582" customFormat="1">
      <c r="A528" s="588" t="s">
        <v>554</v>
      </c>
      <c r="B528" s="589" t="s">
        <v>555</v>
      </c>
      <c r="C528" s="590">
        <v>42700</v>
      </c>
      <c r="D528" s="591">
        <v>243.084</v>
      </c>
    </row>
    <row r="529" spans="1:4" s="582" customFormat="1">
      <c r="A529" s="588" t="s">
        <v>214</v>
      </c>
      <c r="B529" s="589" t="s">
        <v>213</v>
      </c>
      <c r="C529" s="590">
        <v>42700</v>
      </c>
      <c r="D529" s="591">
        <v>2300</v>
      </c>
    </row>
    <row r="530" spans="1:4" s="582" customFormat="1">
      <c r="A530" s="588" t="s">
        <v>276</v>
      </c>
      <c r="B530" s="589" t="s">
        <v>275</v>
      </c>
      <c r="C530" s="590">
        <v>42700</v>
      </c>
      <c r="D530" s="591">
        <v>608</v>
      </c>
    </row>
    <row r="531" spans="1:4" s="582" customFormat="1">
      <c r="A531" s="588" t="s">
        <v>169</v>
      </c>
      <c r="B531" s="589" t="s">
        <v>168</v>
      </c>
      <c r="C531" s="590">
        <v>42701</v>
      </c>
      <c r="D531" s="591">
        <v>1583.463</v>
      </c>
    </row>
    <row r="532" spans="1:4" s="582" customFormat="1">
      <c r="A532" s="588" t="s">
        <v>173</v>
      </c>
      <c r="B532" s="589" t="s">
        <v>172</v>
      </c>
      <c r="C532" s="590">
        <v>42701</v>
      </c>
      <c r="D532" s="591">
        <v>845</v>
      </c>
    </row>
    <row r="533" spans="1:4" s="582" customFormat="1">
      <c r="A533" s="588" t="s">
        <v>202</v>
      </c>
      <c r="B533" s="589" t="s">
        <v>201</v>
      </c>
      <c r="C533" s="590">
        <v>42702</v>
      </c>
      <c r="D533" s="591">
        <v>2000</v>
      </c>
    </row>
    <row r="534" spans="1:4" s="582" customFormat="1">
      <c r="A534" s="588" t="s">
        <v>457</v>
      </c>
      <c r="B534" s="589" t="s">
        <v>456</v>
      </c>
      <c r="C534" s="590">
        <v>42702</v>
      </c>
      <c r="D534" s="591">
        <v>568.92600000000004</v>
      </c>
    </row>
    <row r="535" spans="1:4" s="582" customFormat="1">
      <c r="A535" s="588" t="s">
        <v>212</v>
      </c>
      <c r="B535" s="589" t="s">
        <v>211</v>
      </c>
      <c r="C535" s="590">
        <v>42702</v>
      </c>
      <c r="D535" s="591">
        <v>1311.4929999999999</v>
      </c>
    </row>
    <row r="536" spans="1:4" s="582" customFormat="1">
      <c r="A536" s="588" t="s">
        <v>190</v>
      </c>
      <c r="B536" s="589" t="s">
        <v>189</v>
      </c>
      <c r="C536" s="590">
        <v>42702</v>
      </c>
      <c r="D536" s="591">
        <v>1186.865</v>
      </c>
    </row>
    <row r="537" spans="1:4" s="582" customFormat="1">
      <c r="A537" s="588" t="s">
        <v>547</v>
      </c>
      <c r="B537" s="589" t="s">
        <v>546</v>
      </c>
      <c r="C537" s="590">
        <v>42702</v>
      </c>
      <c r="D537" s="591">
        <v>2994.797</v>
      </c>
    </row>
    <row r="538" spans="1:4" s="582" customFormat="1">
      <c r="A538" s="588" t="s">
        <v>210</v>
      </c>
      <c r="B538" s="589" t="s">
        <v>209</v>
      </c>
      <c r="C538" s="590">
        <v>42702</v>
      </c>
      <c r="D538" s="591">
        <v>652.48800000000006</v>
      </c>
    </row>
    <row r="539" spans="1:4" s="582" customFormat="1">
      <c r="A539" s="588" t="s">
        <v>790</v>
      </c>
      <c r="B539" s="589" t="s">
        <v>791</v>
      </c>
      <c r="C539" s="590">
        <v>42702</v>
      </c>
      <c r="D539" s="591">
        <v>1479.0640000000001</v>
      </c>
    </row>
    <row r="540" spans="1:4" s="582" customFormat="1">
      <c r="A540" s="588" t="s">
        <v>483</v>
      </c>
      <c r="B540" s="589" t="s">
        <v>482</v>
      </c>
      <c r="C540" s="590">
        <v>42702</v>
      </c>
      <c r="D540" s="591">
        <v>1460</v>
      </c>
    </row>
    <row r="541" spans="1:4" s="582" customFormat="1">
      <c r="A541" s="588" t="s">
        <v>234</v>
      </c>
      <c r="B541" s="589" t="s">
        <v>233</v>
      </c>
      <c r="C541" s="590">
        <v>42702</v>
      </c>
      <c r="D541" s="591">
        <v>1519.787</v>
      </c>
    </row>
    <row r="542" spans="1:4" s="582" customFormat="1">
      <c r="A542" s="588" t="s">
        <v>598</v>
      </c>
      <c r="B542" s="589" t="s">
        <v>597</v>
      </c>
      <c r="C542" s="590">
        <v>42703</v>
      </c>
      <c r="D542" s="591">
        <v>772.14200000000005</v>
      </c>
    </row>
    <row r="543" spans="1:4" s="582" customFormat="1">
      <c r="A543" s="588" t="s">
        <v>449</v>
      </c>
      <c r="B543" s="589" t="s">
        <v>448</v>
      </c>
      <c r="C543" s="590">
        <v>42703</v>
      </c>
      <c r="D543" s="591">
        <v>452.3</v>
      </c>
    </row>
    <row r="544" spans="1:4" s="582" customFormat="1">
      <c r="A544" s="588" t="s">
        <v>778</v>
      </c>
      <c r="B544" s="589" t="s">
        <v>779</v>
      </c>
      <c r="C544" s="590">
        <v>42703</v>
      </c>
      <c r="D544" s="591">
        <v>474.47899999999998</v>
      </c>
    </row>
    <row r="545" spans="1:4" s="582" customFormat="1">
      <c r="A545" s="588" t="s">
        <v>274</v>
      </c>
      <c r="B545" s="589" t="s">
        <v>273</v>
      </c>
      <c r="C545" s="590">
        <v>42703</v>
      </c>
      <c r="D545" s="591">
        <v>2430.1990000000001</v>
      </c>
    </row>
    <row r="546" spans="1:4" s="582" customFormat="1">
      <c r="A546" s="588" t="s">
        <v>792</v>
      </c>
      <c r="B546" s="589" t="s">
        <v>793</v>
      </c>
      <c r="C546" s="590">
        <v>42703</v>
      </c>
      <c r="D546" s="591">
        <v>545.75400000000002</v>
      </c>
    </row>
    <row r="547" spans="1:4" s="582" customFormat="1">
      <c r="A547" s="588" t="s">
        <v>181</v>
      </c>
      <c r="B547" s="589" t="s">
        <v>180</v>
      </c>
      <c r="C547" s="590">
        <v>42704</v>
      </c>
      <c r="D547" s="591">
        <v>687.08900000000006</v>
      </c>
    </row>
    <row r="548" spans="1:4" s="582" customFormat="1">
      <c r="A548" s="588" t="s">
        <v>200</v>
      </c>
      <c r="B548" s="589" t="s">
        <v>199</v>
      </c>
      <c r="C548" s="590">
        <v>42704</v>
      </c>
      <c r="D548" s="591">
        <v>2316.2150000000001</v>
      </c>
    </row>
    <row r="549" spans="1:4" s="582" customFormat="1">
      <c r="A549" s="588" t="s">
        <v>196</v>
      </c>
      <c r="B549" s="589" t="s">
        <v>195</v>
      </c>
      <c r="C549" s="590">
        <v>42704</v>
      </c>
      <c r="D549" s="591">
        <v>2139.09</v>
      </c>
    </row>
    <row r="550" spans="1:4" s="582" customFormat="1">
      <c r="A550" s="588" t="s">
        <v>246</v>
      </c>
      <c r="B550" s="589" t="s">
        <v>245</v>
      </c>
      <c r="C550" s="590">
        <v>42704</v>
      </c>
      <c r="D550" s="591">
        <v>4299.0410000000002</v>
      </c>
    </row>
    <row r="551" spans="1:4" s="582" customFormat="1">
      <c r="A551" s="588" t="s">
        <v>264</v>
      </c>
      <c r="B551" s="589" t="s">
        <v>263</v>
      </c>
      <c r="C551" s="590">
        <v>42704</v>
      </c>
      <c r="D551" s="591">
        <v>2284.7660000000001</v>
      </c>
    </row>
    <row r="552" spans="1:4" s="582" customFormat="1">
      <c r="A552" s="588" t="s">
        <v>794</v>
      </c>
      <c r="B552" s="589" t="s">
        <v>795</v>
      </c>
      <c r="C552" s="590">
        <v>42704</v>
      </c>
      <c r="D552" s="591">
        <v>3150</v>
      </c>
    </row>
    <row r="553" spans="1:4" s="582" customFormat="1">
      <c r="A553" s="588" t="s">
        <v>270</v>
      </c>
      <c r="B553" s="589" t="s">
        <v>269</v>
      </c>
      <c r="C553" s="590">
        <v>42704</v>
      </c>
      <c r="D553" s="591">
        <v>2094.7049999999999</v>
      </c>
    </row>
    <row r="554" spans="1:4" s="582" customFormat="1">
      <c r="A554" s="588" t="s">
        <v>266</v>
      </c>
      <c r="B554" s="589" t="s">
        <v>265</v>
      </c>
      <c r="C554" s="590">
        <v>42704</v>
      </c>
      <c r="D554" s="591">
        <v>2400</v>
      </c>
    </row>
    <row r="555" spans="1:4" s="582" customFormat="1">
      <c r="A555" s="588" t="s">
        <v>204</v>
      </c>
      <c r="B555" s="589" t="s">
        <v>203</v>
      </c>
      <c r="C555" s="590">
        <v>42704</v>
      </c>
      <c r="D555" s="591">
        <v>4341.2489999999998</v>
      </c>
    </row>
    <row r="556" spans="1:4" s="582" customFormat="1">
      <c r="A556" s="588" t="s">
        <v>258</v>
      </c>
      <c r="B556" s="589" t="s">
        <v>257</v>
      </c>
      <c r="C556" s="590">
        <v>42704</v>
      </c>
      <c r="D556" s="591">
        <v>3615.6550000000002</v>
      </c>
    </row>
    <row r="557" spans="1:4" s="582" customFormat="1">
      <c r="A557" s="588" t="s">
        <v>433</v>
      </c>
      <c r="B557" s="589" t="s">
        <v>432</v>
      </c>
      <c r="C557" s="590">
        <v>42704</v>
      </c>
      <c r="D557" s="591">
        <v>1321.3689999999999</v>
      </c>
    </row>
    <row r="558" spans="1:4" s="582" customFormat="1">
      <c r="A558" s="588" t="s">
        <v>260</v>
      </c>
      <c r="B558" s="589" t="s">
        <v>259</v>
      </c>
      <c r="C558" s="590">
        <v>42704</v>
      </c>
      <c r="D558" s="591">
        <v>207.59</v>
      </c>
    </row>
    <row r="559" spans="1:4" s="582" customFormat="1">
      <c r="A559" s="588" t="s">
        <v>242</v>
      </c>
      <c r="B559" s="589" t="s">
        <v>241</v>
      </c>
      <c r="C559" s="590">
        <v>42704</v>
      </c>
      <c r="D559" s="591">
        <v>1906.904</v>
      </c>
    </row>
    <row r="560" spans="1:4" s="582" customFormat="1">
      <c r="A560" s="588" t="s">
        <v>766</v>
      </c>
      <c r="B560" s="589" t="s">
        <v>767</v>
      </c>
      <c r="C560" s="590">
        <v>42704</v>
      </c>
      <c r="D560" s="591">
        <v>427.685</v>
      </c>
    </row>
    <row r="561" spans="1:4" s="582" customFormat="1">
      <c r="A561" s="588" t="s">
        <v>196</v>
      </c>
      <c r="B561" s="589" t="s">
        <v>195</v>
      </c>
      <c r="C561" s="590">
        <v>42704</v>
      </c>
      <c r="D561" s="591">
        <v>1200</v>
      </c>
    </row>
    <row r="562" spans="1:4" s="582" customFormat="1">
      <c r="A562" s="588" t="s">
        <v>523</v>
      </c>
      <c r="B562" s="589" t="s">
        <v>522</v>
      </c>
      <c r="C562" s="590">
        <v>42704</v>
      </c>
      <c r="D562" s="591">
        <v>1306.4849999999999</v>
      </c>
    </row>
    <row r="563" spans="1:4" s="582" customFormat="1">
      <c r="A563" s="588" t="s">
        <v>467</v>
      </c>
      <c r="B563" s="589" t="s">
        <v>466</v>
      </c>
      <c r="C563" s="590">
        <v>42704</v>
      </c>
      <c r="D563" s="591">
        <v>957.38599999999997</v>
      </c>
    </row>
    <row r="564" spans="1:4" s="582" customFormat="1">
      <c r="A564" s="588" t="s">
        <v>527</v>
      </c>
      <c r="B564" s="589" t="s">
        <v>526</v>
      </c>
      <c r="C564" s="590">
        <v>42704</v>
      </c>
      <c r="D564" s="591">
        <v>446.06599999999997</v>
      </c>
    </row>
    <row r="565" spans="1:4" s="582" customFormat="1">
      <c r="A565" s="588" t="s">
        <v>521</v>
      </c>
      <c r="B565" s="589" t="s">
        <v>520</v>
      </c>
      <c r="C565" s="590">
        <v>42704</v>
      </c>
      <c r="D565" s="591">
        <v>3255.7260000000001</v>
      </c>
    </row>
    <row r="566" spans="1:4" s="582" customFormat="1">
      <c r="A566" s="588" t="s">
        <v>429</v>
      </c>
      <c r="B566" s="589" t="s">
        <v>428</v>
      </c>
      <c r="C566" s="590">
        <v>42704</v>
      </c>
      <c r="D566" s="591">
        <v>2458.299</v>
      </c>
    </row>
    <row r="567" spans="1:4" s="582" customFormat="1">
      <c r="A567" s="588" t="s">
        <v>796</v>
      </c>
      <c r="B567" s="589" t="s">
        <v>797</v>
      </c>
      <c r="C567" s="590">
        <v>42704</v>
      </c>
      <c r="D567" s="591">
        <v>3475.4380000000001</v>
      </c>
    </row>
    <row r="568" spans="1:4" s="582" customFormat="1">
      <c r="A568" s="588" t="s">
        <v>425</v>
      </c>
      <c r="B568" s="589" t="s">
        <v>424</v>
      </c>
      <c r="C568" s="590">
        <v>42704</v>
      </c>
      <c r="D568" s="591">
        <v>500</v>
      </c>
    </row>
    <row r="569" spans="1:4" s="582" customFormat="1">
      <c r="A569" s="588" t="s">
        <v>326</v>
      </c>
      <c r="B569" s="589" t="s">
        <v>325</v>
      </c>
      <c r="C569" s="590">
        <v>42704</v>
      </c>
      <c r="D569" s="591">
        <v>2396.9059999999999</v>
      </c>
    </row>
    <row r="570" spans="1:4" s="582" customFormat="1">
      <c r="A570" s="588" t="s">
        <v>423</v>
      </c>
      <c r="B570" s="589" t="s">
        <v>422</v>
      </c>
      <c r="C570" s="590">
        <v>42704</v>
      </c>
      <c r="D570" s="591">
        <v>3290.1590000000001</v>
      </c>
    </row>
    <row r="571" spans="1:4" s="582" customFormat="1">
      <c r="A571" s="588" t="s">
        <v>387</v>
      </c>
      <c r="B571" s="589" t="s">
        <v>386</v>
      </c>
      <c r="C571" s="590">
        <v>42704</v>
      </c>
      <c r="D571" s="591">
        <v>704.71299999999997</v>
      </c>
    </row>
    <row r="572" spans="1:4" s="582" customFormat="1">
      <c r="A572" s="588" t="s">
        <v>240</v>
      </c>
      <c r="B572" s="589" t="s">
        <v>239</v>
      </c>
      <c r="C572" s="590">
        <v>42704</v>
      </c>
      <c r="D572" s="591">
        <v>328</v>
      </c>
    </row>
    <row r="573" spans="1:4" s="582" customFormat="1">
      <c r="A573" s="588" t="s">
        <v>755</v>
      </c>
      <c r="B573" s="589" t="s">
        <v>756</v>
      </c>
      <c r="C573" s="590">
        <v>42704</v>
      </c>
      <c r="D573" s="591">
        <v>3826.9070000000002</v>
      </c>
    </row>
    <row r="574" spans="1:4" s="582" customFormat="1">
      <c r="A574" s="588" t="s">
        <v>379</v>
      </c>
      <c r="B574" s="589" t="s">
        <v>378</v>
      </c>
      <c r="C574" s="590">
        <v>42704</v>
      </c>
      <c r="D574" s="591">
        <v>1493.5129999999999</v>
      </c>
    </row>
    <row r="575" spans="1:4" s="582" customFormat="1">
      <c r="A575" s="588" t="s">
        <v>373</v>
      </c>
      <c r="B575" s="589" t="s">
        <v>372</v>
      </c>
      <c r="C575" s="590">
        <v>42704</v>
      </c>
      <c r="D575" s="591">
        <v>2459.9740000000002</v>
      </c>
    </row>
    <row r="576" spans="1:4" s="582" customFormat="1">
      <c r="A576" s="588" t="s">
        <v>439</v>
      </c>
      <c r="B576" s="589" t="s">
        <v>438</v>
      </c>
      <c r="C576" s="590">
        <v>42704</v>
      </c>
      <c r="D576" s="591">
        <v>515.62</v>
      </c>
    </row>
    <row r="577" spans="1:4" s="582" customFormat="1">
      <c r="A577" s="588" t="s">
        <v>735</v>
      </c>
      <c r="B577" s="589" t="s">
        <v>736</v>
      </c>
      <c r="C577" s="590">
        <v>42704</v>
      </c>
      <c r="D577" s="591">
        <v>362.971</v>
      </c>
    </row>
    <row r="578" spans="1:4" s="582" customFormat="1">
      <c r="A578" s="588" t="s">
        <v>455</v>
      </c>
      <c r="B578" s="589" t="s">
        <v>454</v>
      </c>
      <c r="C578" s="590">
        <v>42704</v>
      </c>
      <c r="D578" s="591">
        <v>534.45600000000002</v>
      </c>
    </row>
    <row r="579" spans="1:4" s="582" customFormat="1">
      <c r="A579" s="588" t="s">
        <v>338</v>
      </c>
      <c r="B579" s="589" t="s">
        <v>337</v>
      </c>
      <c r="C579" s="590">
        <v>42704</v>
      </c>
      <c r="D579" s="591">
        <v>349.01100000000002</v>
      </c>
    </row>
    <row r="580" spans="1:4" s="582" customFormat="1">
      <c r="A580" s="588" t="s">
        <v>383</v>
      </c>
      <c r="B580" s="589" t="s">
        <v>382</v>
      </c>
      <c r="C580" s="590">
        <v>42704</v>
      </c>
      <c r="D580" s="591">
        <v>860.19399999999996</v>
      </c>
    </row>
    <row r="581" spans="1:4" s="582" customFormat="1">
      <c r="A581" s="588" t="s">
        <v>377</v>
      </c>
      <c r="B581" s="589" t="s">
        <v>376</v>
      </c>
      <c r="C581" s="590">
        <v>42704</v>
      </c>
      <c r="D581" s="591">
        <v>1080.7</v>
      </c>
    </row>
    <row r="582" spans="1:4" s="582" customFormat="1">
      <c r="A582" s="588" t="s">
        <v>421</v>
      </c>
      <c r="B582" s="589" t="s">
        <v>420</v>
      </c>
      <c r="C582" s="590">
        <v>42704</v>
      </c>
      <c r="D582" s="591">
        <v>1158.2819999999999</v>
      </c>
    </row>
    <row r="583" spans="1:4" s="582" customFormat="1">
      <c r="A583" s="588" t="s">
        <v>441</v>
      </c>
      <c r="B583" s="589" t="s">
        <v>440</v>
      </c>
      <c r="C583" s="590">
        <v>42704</v>
      </c>
      <c r="D583" s="591">
        <v>2705.759</v>
      </c>
    </row>
    <row r="584" spans="1:4" s="582" customFormat="1">
      <c r="A584" s="588" t="s">
        <v>427</v>
      </c>
      <c r="B584" s="589" t="s">
        <v>426</v>
      </c>
      <c r="C584" s="590">
        <v>42704</v>
      </c>
      <c r="D584" s="591">
        <v>719.06</v>
      </c>
    </row>
    <row r="585" spans="1:4" s="582" customFormat="1">
      <c r="A585" s="588" t="s">
        <v>443</v>
      </c>
      <c r="B585" s="589" t="s">
        <v>442</v>
      </c>
      <c r="C585" s="590">
        <v>42704</v>
      </c>
      <c r="D585" s="591">
        <v>1143.808</v>
      </c>
    </row>
    <row r="586" spans="1:4" s="582" customFormat="1">
      <c r="A586" s="588" t="s">
        <v>743</v>
      </c>
      <c r="B586" s="589" t="s">
        <v>744</v>
      </c>
      <c r="C586" s="590">
        <v>42704</v>
      </c>
      <c r="D586" s="591">
        <v>376.15800000000002</v>
      </c>
    </row>
    <row r="587" spans="1:4" s="582" customFormat="1">
      <c r="A587" s="588" t="s">
        <v>292</v>
      </c>
      <c r="B587" s="589" t="s">
        <v>291</v>
      </c>
      <c r="C587" s="590">
        <v>42704</v>
      </c>
      <c r="D587" s="591">
        <v>1284.3309999999999</v>
      </c>
    </row>
    <row r="588" spans="1:4" s="582" customFormat="1">
      <c r="A588" s="588" t="s">
        <v>194</v>
      </c>
      <c r="B588" s="589" t="s">
        <v>193</v>
      </c>
      <c r="C588" s="590">
        <v>42704</v>
      </c>
      <c r="D588" s="591">
        <v>711.91099999999994</v>
      </c>
    </row>
    <row r="589" spans="1:4" s="582" customFormat="1">
      <c r="A589" s="588" t="s">
        <v>531</v>
      </c>
      <c r="B589" s="589" t="s">
        <v>530</v>
      </c>
      <c r="C589" s="590">
        <v>42704</v>
      </c>
      <c r="D589" s="591">
        <v>1278</v>
      </c>
    </row>
    <row r="590" spans="1:4" s="582" customFormat="1">
      <c r="A590" s="588" t="s">
        <v>171</v>
      </c>
      <c r="B590" s="589" t="s">
        <v>170</v>
      </c>
      <c r="C590" s="590">
        <v>42704</v>
      </c>
      <c r="D590" s="591">
        <v>2194.9609999999998</v>
      </c>
    </row>
    <row r="591" spans="1:4" s="582" customFormat="1">
      <c r="A591" s="588" t="s">
        <v>238</v>
      </c>
      <c r="B591" s="589" t="s">
        <v>237</v>
      </c>
      <c r="C591" s="590">
        <v>42704</v>
      </c>
      <c r="D591" s="591">
        <v>4162.9390000000003</v>
      </c>
    </row>
    <row r="592" spans="1:4" s="582" customFormat="1">
      <c r="A592" s="588" t="s">
        <v>236</v>
      </c>
      <c r="B592" s="589" t="s">
        <v>235</v>
      </c>
      <c r="C592" s="590">
        <v>42704</v>
      </c>
      <c r="D592" s="591">
        <v>1820.8530000000001</v>
      </c>
    </row>
    <row r="593" spans="1:4" s="582" customFormat="1">
      <c r="A593" s="588" t="s">
        <v>505</v>
      </c>
      <c r="B593" s="589" t="s">
        <v>504</v>
      </c>
      <c r="C593" s="590">
        <v>42704</v>
      </c>
      <c r="D593" s="591">
        <v>397.78199999999998</v>
      </c>
    </row>
    <row r="594" spans="1:4" s="582" customFormat="1">
      <c r="A594" s="588" t="s">
        <v>369</v>
      </c>
      <c r="B594" s="589" t="s">
        <v>368</v>
      </c>
      <c r="C594" s="590">
        <v>42704</v>
      </c>
      <c r="D594" s="591">
        <v>174.256</v>
      </c>
    </row>
    <row r="595" spans="1:4" s="582" customFormat="1">
      <c r="A595" s="588" t="s">
        <v>798</v>
      </c>
      <c r="B595" s="589" t="s">
        <v>799</v>
      </c>
      <c r="C595" s="590">
        <v>42704</v>
      </c>
      <c r="D595" s="591">
        <v>2819.1669999999999</v>
      </c>
    </row>
    <row r="596" spans="1:4" s="582" customFormat="1">
      <c r="A596" s="588" t="s">
        <v>507</v>
      </c>
      <c r="B596" s="589" t="s">
        <v>506</v>
      </c>
      <c r="C596" s="590">
        <v>42704</v>
      </c>
      <c r="D596" s="591">
        <v>5944.0349999999999</v>
      </c>
    </row>
    <row r="597" spans="1:4" s="582" customFormat="1">
      <c r="A597" s="588" t="s">
        <v>367</v>
      </c>
      <c r="B597" s="589" t="s">
        <v>366</v>
      </c>
      <c r="C597" s="590">
        <v>42704</v>
      </c>
      <c r="D597" s="591">
        <v>1859.117</v>
      </c>
    </row>
    <row r="598" spans="1:4" s="582" customFormat="1">
      <c r="A598" s="588" t="s">
        <v>234</v>
      </c>
      <c r="B598" s="589" t="s">
        <v>233</v>
      </c>
      <c r="C598" s="590">
        <v>42704</v>
      </c>
      <c r="D598" s="591">
        <v>1252.1110000000001</v>
      </c>
    </row>
    <row r="599" spans="1:4" s="582" customFormat="1">
      <c r="A599" s="588" t="s">
        <v>680</v>
      </c>
      <c r="B599" s="589" t="s">
        <v>681</v>
      </c>
      <c r="C599" s="590">
        <v>42704</v>
      </c>
      <c r="D599" s="591">
        <v>1281.4590000000001</v>
      </c>
    </row>
    <row r="600" spans="1:4" s="582" customFormat="1">
      <c r="A600" s="588" t="s">
        <v>192</v>
      </c>
      <c r="B600" s="589" t="s">
        <v>191</v>
      </c>
      <c r="C600" s="590">
        <v>42704</v>
      </c>
      <c r="D600" s="591">
        <v>2622.299</v>
      </c>
    </row>
    <row r="601" spans="1:4" s="582" customFormat="1">
      <c r="A601" s="588" t="s">
        <v>407</v>
      </c>
      <c r="B601" s="589" t="s">
        <v>406</v>
      </c>
      <c r="C601" s="590">
        <v>42704</v>
      </c>
      <c r="D601" s="591">
        <v>953.79899999999998</v>
      </c>
    </row>
    <row r="602" spans="1:4" s="582" customFormat="1">
      <c r="A602" s="588" t="s">
        <v>232</v>
      </c>
      <c r="B602" s="589" t="s">
        <v>231</v>
      </c>
      <c r="C602" s="590">
        <v>42704</v>
      </c>
      <c r="D602" s="591">
        <v>2746.7840000000001</v>
      </c>
    </row>
    <row r="603" spans="1:4" s="582" customFormat="1">
      <c r="A603" s="588" t="s">
        <v>582</v>
      </c>
      <c r="B603" s="589" t="s">
        <v>583</v>
      </c>
      <c r="C603" s="590">
        <v>42704</v>
      </c>
      <c r="D603" s="591">
        <v>1200</v>
      </c>
    </row>
    <row r="604" spans="1:4" s="582" customFormat="1">
      <c r="A604" s="588" t="s">
        <v>320</v>
      </c>
      <c r="B604" s="589" t="s">
        <v>319</v>
      </c>
      <c r="C604" s="590">
        <v>42704</v>
      </c>
      <c r="D604" s="591">
        <v>754.726</v>
      </c>
    </row>
    <row r="605" spans="1:4" s="582" customFormat="1">
      <c r="A605" s="588" t="s">
        <v>300</v>
      </c>
      <c r="B605" s="589" t="s">
        <v>299</v>
      </c>
      <c r="C605" s="590">
        <v>42704</v>
      </c>
      <c r="D605" s="591">
        <v>1311.4849999999999</v>
      </c>
    </row>
    <row r="606" spans="1:4" s="582" customFormat="1">
      <c r="A606" s="588" t="s">
        <v>660</v>
      </c>
      <c r="B606" s="589" t="s">
        <v>661</v>
      </c>
      <c r="C606" s="590">
        <v>42704</v>
      </c>
      <c r="D606" s="591">
        <v>261.13299999999998</v>
      </c>
    </row>
    <row r="607" spans="1:4" s="582" customFormat="1">
      <c r="A607" s="588" t="s">
        <v>473</v>
      </c>
      <c r="B607" s="589" t="s">
        <v>472</v>
      </c>
      <c r="C607" s="590">
        <v>42704</v>
      </c>
      <c r="D607" s="591">
        <v>560</v>
      </c>
    </row>
    <row r="608" spans="1:4" s="582" customFormat="1">
      <c r="A608" s="588" t="s">
        <v>280</v>
      </c>
      <c r="B608" s="589" t="s">
        <v>279</v>
      </c>
      <c r="C608" s="590">
        <v>42704</v>
      </c>
      <c r="D608" s="591">
        <v>2000</v>
      </c>
    </row>
    <row r="609" spans="1:4" s="582" customFormat="1">
      <c r="A609" s="588" t="s">
        <v>405</v>
      </c>
      <c r="B609" s="589" t="s">
        <v>404</v>
      </c>
      <c r="C609" s="590">
        <v>42704</v>
      </c>
      <c r="D609" s="591">
        <v>5112.808</v>
      </c>
    </row>
    <row r="610" spans="1:4" s="582" customFormat="1">
      <c r="A610" s="588" t="s">
        <v>800</v>
      </c>
      <c r="B610" s="589" t="s">
        <v>801</v>
      </c>
      <c r="C610" s="590">
        <v>42704</v>
      </c>
      <c r="D610" s="591">
        <v>854.59</v>
      </c>
    </row>
    <row r="611" spans="1:4" s="582" customFormat="1">
      <c r="A611" s="588" t="s">
        <v>354</v>
      </c>
      <c r="B611" s="589" t="s">
        <v>353</v>
      </c>
      <c r="C611" s="590">
        <v>42704</v>
      </c>
      <c r="D611" s="591">
        <v>318.30399999999997</v>
      </c>
    </row>
    <row r="612" spans="1:4" s="582" customFormat="1">
      <c r="A612" s="588" t="s">
        <v>256</v>
      </c>
      <c r="B612" s="589" t="s">
        <v>255</v>
      </c>
      <c r="C612" s="590">
        <v>42704</v>
      </c>
      <c r="D612" s="591">
        <v>959.48299999999995</v>
      </c>
    </row>
    <row r="613" spans="1:4" s="582" customFormat="1">
      <c r="A613" s="588" t="s">
        <v>312</v>
      </c>
      <c r="B613" s="589" t="s">
        <v>311</v>
      </c>
      <c r="C613" s="590">
        <v>42704</v>
      </c>
      <c r="D613" s="591">
        <v>283.88900000000001</v>
      </c>
    </row>
    <row r="614" spans="1:4" s="582" customFormat="1">
      <c r="A614" s="588" t="s">
        <v>802</v>
      </c>
      <c r="B614" s="589" t="s">
        <v>803</v>
      </c>
      <c r="C614" s="590">
        <v>42704</v>
      </c>
      <c r="D614" s="591">
        <v>4770.5039999999999</v>
      </c>
    </row>
    <row r="615" spans="1:4" s="582" customFormat="1">
      <c r="A615" s="588" t="s">
        <v>254</v>
      </c>
      <c r="B615" s="589" t="s">
        <v>253</v>
      </c>
      <c r="C615" s="590">
        <v>42704</v>
      </c>
      <c r="D615" s="591">
        <v>2134.5610000000001</v>
      </c>
    </row>
    <row r="616" spans="1:4" s="582" customFormat="1">
      <c r="A616" s="588" t="s">
        <v>188</v>
      </c>
      <c r="B616" s="589" t="s">
        <v>187</v>
      </c>
      <c r="C616" s="590">
        <v>42704</v>
      </c>
      <c r="D616" s="591">
        <v>2798.0770000000002</v>
      </c>
    </row>
    <row r="617" spans="1:4" s="582" customFormat="1">
      <c r="A617" s="588" t="s">
        <v>403</v>
      </c>
      <c r="B617" s="589" t="s">
        <v>402</v>
      </c>
      <c r="C617" s="590">
        <v>42704</v>
      </c>
      <c r="D617" s="591">
        <v>4401.4139999999998</v>
      </c>
    </row>
    <row r="618" spans="1:4" s="582" customFormat="1">
      <c r="A618" s="588" t="s">
        <v>403</v>
      </c>
      <c r="B618" s="589" t="s">
        <v>402</v>
      </c>
      <c r="C618" s="590">
        <v>42704</v>
      </c>
      <c r="D618" s="591">
        <v>4591.2420000000002</v>
      </c>
    </row>
    <row r="619" spans="1:4" s="582" customFormat="1">
      <c r="A619" s="588" t="s">
        <v>186</v>
      </c>
      <c r="B619" s="589" t="s">
        <v>185</v>
      </c>
      <c r="C619" s="590">
        <v>42704</v>
      </c>
      <c r="D619" s="591">
        <v>3793.384</v>
      </c>
    </row>
    <row r="620" spans="1:4" s="582" customFormat="1">
      <c r="A620" s="588" t="s">
        <v>278</v>
      </c>
      <c r="B620" s="589" t="s">
        <v>277</v>
      </c>
      <c r="C620" s="590">
        <v>42704</v>
      </c>
      <c r="D620" s="591">
        <v>4825.9030000000002</v>
      </c>
    </row>
    <row r="621" spans="1:4" s="582" customFormat="1">
      <c r="A621" s="588" t="s">
        <v>230</v>
      </c>
      <c r="B621" s="589" t="s">
        <v>229</v>
      </c>
      <c r="C621" s="590">
        <v>42704</v>
      </c>
      <c r="D621" s="591">
        <v>1517.655</v>
      </c>
    </row>
    <row r="622" spans="1:4" s="582" customFormat="1">
      <c r="A622" s="588" t="s">
        <v>252</v>
      </c>
      <c r="B622" s="589" t="s">
        <v>251</v>
      </c>
      <c r="C622" s="590">
        <v>42704</v>
      </c>
      <c r="D622" s="591">
        <v>481.15899999999999</v>
      </c>
    </row>
    <row r="623" spans="1:4" s="582" customFormat="1">
      <c r="A623" s="588" t="s">
        <v>395</v>
      </c>
      <c r="B623" s="589" t="s">
        <v>394</v>
      </c>
      <c r="C623" s="590">
        <v>42704</v>
      </c>
      <c r="D623" s="591">
        <v>1627.8140000000001</v>
      </c>
    </row>
    <row r="624" spans="1:4" s="582" customFormat="1">
      <c r="A624" s="588" t="s">
        <v>322</v>
      </c>
      <c r="B624" s="589" t="s">
        <v>321</v>
      </c>
      <c r="C624" s="590">
        <v>42704</v>
      </c>
      <c r="D624" s="591">
        <v>3514.7649999999999</v>
      </c>
    </row>
    <row r="625" spans="1:4" s="582" customFormat="1">
      <c r="A625" s="588" t="s">
        <v>399</v>
      </c>
      <c r="B625" s="589" t="s">
        <v>398</v>
      </c>
      <c r="C625" s="590">
        <v>42704</v>
      </c>
      <c r="D625" s="591">
        <v>168.87700000000001</v>
      </c>
    </row>
    <row r="626" spans="1:4" s="582" customFormat="1">
      <c r="A626" s="588" t="s">
        <v>248</v>
      </c>
      <c r="B626" s="589" t="s">
        <v>247</v>
      </c>
      <c r="C626" s="590">
        <v>42704</v>
      </c>
      <c r="D626" s="591">
        <v>1323.4079999999999</v>
      </c>
    </row>
    <row r="627" spans="1:4" s="582" customFormat="1">
      <c r="A627" s="588" t="s">
        <v>276</v>
      </c>
      <c r="B627" s="589" t="s">
        <v>275</v>
      </c>
      <c r="C627" s="590">
        <v>42704</v>
      </c>
      <c r="D627" s="591">
        <v>609.36400000000003</v>
      </c>
    </row>
    <row r="628" spans="1:4" s="582" customFormat="1">
      <c r="A628" s="588" t="s">
        <v>348</v>
      </c>
      <c r="B628" s="589" t="s">
        <v>347</v>
      </c>
      <c r="C628" s="590">
        <v>42704</v>
      </c>
      <c r="D628" s="591">
        <v>1390.7719999999999</v>
      </c>
    </row>
    <row r="629" spans="1:4" s="582" customFormat="1">
      <c r="A629" s="588" t="s">
        <v>397</v>
      </c>
      <c r="B629" s="589" t="s">
        <v>396</v>
      </c>
      <c r="C629" s="590">
        <v>42704</v>
      </c>
      <c r="D629" s="591">
        <v>4483.7950000000001</v>
      </c>
    </row>
    <row r="630" spans="1:4" s="582" customFormat="1">
      <c r="A630" s="588" t="s">
        <v>741</v>
      </c>
      <c r="B630" s="589" t="s">
        <v>742</v>
      </c>
      <c r="C630" s="590">
        <v>42704</v>
      </c>
      <c r="D630" s="591">
        <v>1286.7719999999999</v>
      </c>
    </row>
    <row r="631" spans="1:4" s="582" customFormat="1">
      <c r="A631" s="588" t="s">
        <v>749</v>
      </c>
      <c r="B631" s="589" t="s">
        <v>750</v>
      </c>
      <c r="C631" s="590">
        <v>42704</v>
      </c>
      <c r="D631" s="591">
        <v>4466.8069999999998</v>
      </c>
    </row>
    <row r="632" spans="1:4" s="582" customFormat="1">
      <c r="A632" s="588" t="s">
        <v>268</v>
      </c>
      <c r="B632" s="589" t="s">
        <v>267</v>
      </c>
      <c r="C632" s="590">
        <v>42704</v>
      </c>
      <c r="D632" s="591">
        <v>1500</v>
      </c>
    </row>
    <row r="633" spans="1:4" s="582" customFormat="1">
      <c r="A633" s="588" t="s">
        <v>642</v>
      </c>
      <c r="B633" s="589" t="s">
        <v>643</v>
      </c>
      <c r="C633" s="590">
        <v>42704</v>
      </c>
      <c r="D633" s="591">
        <v>4703.567</v>
      </c>
    </row>
    <row r="634" spans="1:4" s="582" customFormat="1">
      <c r="A634" s="588" t="s">
        <v>352</v>
      </c>
      <c r="B634" s="589" t="s">
        <v>351</v>
      </c>
      <c r="C634" s="590">
        <v>42704</v>
      </c>
      <c r="D634" s="591">
        <v>3577.9479999999999</v>
      </c>
    </row>
    <row r="635" spans="1:4" s="582" customFormat="1">
      <c r="A635" s="588" t="s">
        <v>588</v>
      </c>
      <c r="B635" s="589" t="s">
        <v>589</v>
      </c>
      <c r="C635" s="590">
        <v>42704</v>
      </c>
      <c r="D635" s="591">
        <v>1047.3399999999999</v>
      </c>
    </row>
    <row r="636" spans="1:4" s="582" customFormat="1">
      <c r="A636" s="588" t="s">
        <v>401</v>
      </c>
      <c r="B636" s="589" t="s">
        <v>400</v>
      </c>
      <c r="C636" s="590">
        <v>42704</v>
      </c>
      <c r="D636" s="591">
        <v>4396.33</v>
      </c>
    </row>
    <row r="637" spans="1:4" s="582" customFormat="1">
      <c r="A637" s="588" t="s">
        <v>479</v>
      </c>
      <c r="B637" s="589" t="s">
        <v>478</v>
      </c>
      <c r="C637" s="590">
        <v>42704</v>
      </c>
      <c r="D637" s="591">
        <v>2906.9409999999998</v>
      </c>
    </row>
    <row r="638" spans="1:4" s="582" customFormat="1">
      <c r="A638" s="588" t="s">
        <v>804</v>
      </c>
      <c r="B638" s="589" t="s">
        <v>805</v>
      </c>
      <c r="C638" s="590">
        <v>42704</v>
      </c>
      <c r="D638" s="591">
        <v>1666.83</v>
      </c>
    </row>
    <row r="639" spans="1:4" s="582" customFormat="1">
      <c r="A639" s="588" t="s">
        <v>371</v>
      </c>
      <c r="B639" s="589" t="s">
        <v>370</v>
      </c>
      <c r="C639" s="590">
        <v>42704</v>
      </c>
      <c r="D639" s="591">
        <v>547.67999999999995</v>
      </c>
    </row>
    <row r="640" spans="1:4" s="582" customFormat="1">
      <c r="A640" s="588" t="s">
        <v>806</v>
      </c>
      <c r="B640" s="589" t="s">
        <v>807</v>
      </c>
      <c r="C640" s="590">
        <v>42704</v>
      </c>
      <c r="D640" s="591">
        <v>3086.6309999999999</v>
      </c>
    </row>
    <row r="641" spans="1:4" s="582" customFormat="1">
      <c r="A641" s="588" t="s">
        <v>808</v>
      </c>
      <c r="B641" s="589" t="s">
        <v>809</v>
      </c>
      <c r="C641" s="590">
        <v>42704</v>
      </c>
      <c r="D641" s="591">
        <v>849.70899999999995</v>
      </c>
    </row>
    <row r="642" spans="1:4" s="582" customFormat="1">
      <c r="A642" s="588" t="s">
        <v>358</v>
      </c>
      <c r="B642" s="589" t="s">
        <v>357</v>
      </c>
      <c r="C642" s="590">
        <v>42704</v>
      </c>
      <c r="D642" s="591">
        <v>5042.6390000000001</v>
      </c>
    </row>
    <row r="643" spans="1:4" s="582" customFormat="1" ht="15.75" thickBot="1">
      <c r="A643" s="592" t="s">
        <v>590</v>
      </c>
      <c r="B643" s="593" t="s">
        <v>591</v>
      </c>
      <c r="C643" s="594">
        <v>42704</v>
      </c>
      <c r="D643" s="595">
        <v>1427.3389999999999</v>
      </c>
    </row>
    <row r="644" spans="1:4" s="342" customFormat="1" ht="15.75" thickBot="1">
      <c r="A644" s="580" t="s">
        <v>596</v>
      </c>
      <c r="B644" s="581"/>
      <c r="C644" s="581"/>
      <c r="D644" s="346">
        <f>SUM(D365:D643)</f>
        <v>492195.01300000027</v>
      </c>
    </row>
    <row r="645" spans="1:4" s="582" customFormat="1">
      <c r="A645" s="584" t="s">
        <v>346</v>
      </c>
      <c r="B645" s="585" t="s">
        <v>345</v>
      </c>
      <c r="C645" s="586">
        <v>42705</v>
      </c>
      <c r="D645" s="587">
        <v>1360.1859999999999</v>
      </c>
    </row>
    <row r="646" spans="1:4" s="582" customFormat="1">
      <c r="A646" s="588" t="s">
        <v>419</v>
      </c>
      <c r="B646" s="589" t="s">
        <v>418</v>
      </c>
      <c r="C646" s="590">
        <v>42707</v>
      </c>
      <c r="D646" s="591">
        <v>1219.7909999999999</v>
      </c>
    </row>
    <row r="647" spans="1:4" s="582" customFormat="1">
      <c r="A647" s="588" t="s">
        <v>535</v>
      </c>
      <c r="B647" s="589" t="s">
        <v>534</v>
      </c>
      <c r="C647" s="590">
        <v>42707</v>
      </c>
      <c r="D647" s="591">
        <v>3615.6790000000001</v>
      </c>
    </row>
    <row r="648" spans="1:4" s="582" customFormat="1">
      <c r="A648" s="588" t="s">
        <v>276</v>
      </c>
      <c r="B648" s="589" t="s">
        <v>275</v>
      </c>
      <c r="C648" s="590">
        <v>42708</v>
      </c>
      <c r="D648" s="591">
        <v>529.10400000000004</v>
      </c>
    </row>
    <row r="649" spans="1:4" s="582" customFormat="1">
      <c r="A649" s="588" t="s">
        <v>169</v>
      </c>
      <c r="B649" s="589" t="s">
        <v>168</v>
      </c>
      <c r="C649" s="590">
        <v>42709</v>
      </c>
      <c r="D649" s="591">
        <v>1583.463</v>
      </c>
    </row>
    <row r="650" spans="1:4" s="582" customFormat="1">
      <c r="A650" s="588" t="s">
        <v>181</v>
      </c>
      <c r="B650" s="589" t="s">
        <v>180</v>
      </c>
      <c r="C650" s="590">
        <v>42709</v>
      </c>
      <c r="D650" s="591">
        <v>688.64300000000003</v>
      </c>
    </row>
    <row r="651" spans="1:4" s="582" customFormat="1">
      <c r="A651" s="588" t="s">
        <v>179</v>
      </c>
      <c r="B651" s="589" t="s">
        <v>178</v>
      </c>
      <c r="C651" s="590">
        <v>42709</v>
      </c>
      <c r="D651" s="591">
        <v>3735.8960000000002</v>
      </c>
    </row>
    <row r="652" spans="1:4" s="582" customFormat="1">
      <c r="A652" s="588" t="s">
        <v>224</v>
      </c>
      <c r="B652" s="589" t="s">
        <v>223</v>
      </c>
      <c r="C652" s="590">
        <v>42709</v>
      </c>
      <c r="D652" s="591">
        <v>352.38200000000001</v>
      </c>
    </row>
    <row r="653" spans="1:4" s="582" customFormat="1">
      <c r="A653" s="588" t="s">
        <v>294</v>
      </c>
      <c r="B653" s="589" t="s">
        <v>293</v>
      </c>
      <c r="C653" s="590">
        <v>42709</v>
      </c>
      <c r="D653" s="591">
        <v>2302.9450000000002</v>
      </c>
    </row>
    <row r="654" spans="1:4" s="582" customFormat="1">
      <c r="A654" s="588" t="s">
        <v>377</v>
      </c>
      <c r="B654" s="589" t="s">
        <v>376</v>
      </c>
      <c r="C654" s="590">
        <v>42709</v>
      </c>
      <c r="D654" s="591">
        <v>1080.8</v>
      </c>
    </row>
    <row r="655" spans="1:4" s="582" customFormat="1">
      <c r="A655" s="588" t="s">
        <v>214</v>
      </c>
      <c r="B655" s="589" t="s">
        <v>213</v>
      </c>
      <c r="C655" s="590">
        <v>42709</v>
      </c>
      <c r="D655" s="591">
        <v>2300</v>
      </c>
    </row>
    <row r="656" spans="1:4" s="582" customFormat="1">
      <c r="A656" s="588" t="s">
        <v>447</v>
      </c>
      <c r="B656" s="589" t="s">
        <v>446</v>
      </c>
      <c r="C656" s="590">
        <v>42709</v>
      </c>
      <c r="D656" s="591">
        <v>1088.8320000000001</v>
      </c>
    </row>
    <row r="657" spans="1:4" s="582" customFormat="1">
      <c r="A657" s="588" t="s">
        <v>302</v>
      </c>
      <c r="B657" s="589" t="s">
        <v>301</v>
      </c>
      <c r="C657" s="590">
        <v>42709</v>
      </c>
      <c r="D657" s="591">
        <v>2083.0830000000001</v>
      </c>
    </row>
    <row r="658" spans="1:4" s="582" customFormat="1">
      <c r="A658" s="588" t="s">
        <v>489</v>
      </c>
      <c r="B658" s="589" t="s">
        <v>488</v>
      </c>
      <c r="C658" s="590">
        <v>42709</v>
      </c>
      <c r="D658" s="591">
        <v>1170.069</v>
      </c>
    </row>
    <row r="659" spans="1:4" s="582" customFormat="1">
      <c r="A659" s="588" t="s">
        <v>208</v>
      </c>
      <c r="B659" s="589" t="s">
        <v>207</v>
      </c>
      <c r="C659" s="590">
        <v>42710</v>
      </c>
      <c r="D659" s="591">
        <v>1464.03</v>
      </c>
    </row>
    <row r="660" spans="1:4" s="582" customFormat="1">
      <c r="A660" s="588" t="s">
        <v>220</v>
      </c>
      <c r="B660" s="589" t="s">
        <v>219</v>
      </c>
      <c r="C660" s="590">
        <v>42711</v>
      </c>
      <c r="D660" s="591">
        <v>6443.5720000000001</v>
      </c>
    </row>
    <row r="661" spans="1:4" s="582" customFormat="1">
      <c r="A661" s="588" t="s">
        <v>186</v>
      </c>
      <c r="B661" s="589" t="s">
        <v>185</v>
      </c>
      <c r="C661" s="590">
        <v>42711</v>
      </c>
      <c r="D661" s="591">
        <v>3500</v>
      </c>
    </row>
    <row r="662" spans="1:4" s="582" customFormat="1">
      <c r="A662" s="588" t="s">
        <v>252</v>
      </c>
      <c r="B662" s="589" t="s">
        <v>251</v>
      </c>
      <c r="C662" s="590">
        <v>42711</v>
      </c>
      <c r="D662" s="591">
        <v>500</v>
      </c>
    </row>
    <row r="663" spans="1:4" s="582" customFormat="1">
      <c r="A663" s="588" t="s">
        <v>177</v>
      </c>
      <c r="B663" s="589" t="s">
        <v>176</v>
      </c>
      <c r="C663" s="590">
        <v>42712</v>
      </c>
      <c r="D663" s="591">
        <v>1339.902</v>
      </c>
    </row>
    <row r="664" spans="1:4" s="582" customFormat="1">
      <c r="A664" s="588" t="s">
        <v>202</v>
      </c>
      <c r="B664" s="589" t="s">
        <v>201</v>
      </c>
      <c r="C664" s="590">
        <v>42712</v>
      </c>
      <c r="D664" s="591">
        <v>2000</v>
      </c>
    </row>
    <row r="665" spans="1:4" s="582" customFormat="1">
      <c r="A665" s="588" t="s">
        <v>204</v>
      </c>
      <c r="B665" s="589" t="s">
        <v>203</v>
      </c>
      <c r="C665" s="590">
        <v>42712</v>
      </c>
      <c r="D665" s="591">
        <v>2733.0419999999999</v>
      </c>
    </row>
    <row r="666" spans="1:4" s="582" customFormat="1">
      <c r="A666" s="588" t="s">
        <v>598</v>
      </c>
      <c r="B666" s="589" t="s">
        <v>597</v>
      </c>
      <c r="C666" s="590">
        <v>42712</v>
      </c>
      <c r="D666" s="591">
        <v>1000</v>
      </c>
    </row>
    <row r="667" spans="1:4" s="582" customFormat="1">
      <c r="A667" s="588" t="s">
        <v>725</v>
      </c>
      <c r="B667" s="589" t="s">
        <v>726</v>
      </c>
      <c r="C667" s="590">
        <v>42714</v>
      </c>
      <c r="D667" s="591">
        <v>1257.6659999999999</v>
      </c>
    </row>
    <row r="668" spans="1:4" s="582" customFormat="1">
      <c r="A668" s="588" t="s">
        <v>549</v>
      </c>
      <c r="B668" s="589" t="s">
        <v>548</v>
      </c>
      <c r="C668" s="590">
        <v>42714</v>
      </c>
      <c r="D668" s="591">
        <v>133.00200000000001</v>
      </c>
    </row>
    <row r="669" spans="1:4" s="582" customFormat="1">
      <c r="A669" s="588" t="s">
        <v>324</v>
      </c>
      <c r="B669" s="589" t="s">
        <v>323</v>
      </c>
      <c r="C669" s="590">
        <v>42714</v>
      </c>
      <c r="D669" s="591">
        <v>2251.2939999999999</v>
      </c>
    </row>
    <row r="670" spans="1:4" s="582" customFormat="1">
      <c r="A670" s="588" t="s">
        <v>328</v>
      </c>
      <c r="B670" s="589" t="s">
        <v>327</v>
      </c>
      <c r="C670" s="590">
        <v>42714</v>
      </c>
      <c r="D670" s="591">
        <v>265.50400000000002</v>
      </c>
    </row>
    <row r="671" spans="1:4" s="582" customFormat="1">
      <c r="A671" s="588" t="s">
        <v>280</v>
      </c>
      <c r="B671" s="589" t="s">
        <v>279</v>
      </c>
      <c r="C671" s="590">
        <v>42714</v>
      </c>
      <c r="D671" s="591">
        <v>2500</v>
      </c>
    </row>
    <row r="672" spans="1:4" s="582" customFormat="1">
      <c r="A672" s="588" t="s">
        <v>483</v>
      </c>
      <c r="B672" s="589" t="s">
        <v>482</v>
      </c>
      <c r="C672" s="590">
        <v>42714</v>
      </c>
      <c r="D672" s="591">
        <v>1460</v>
      </c>
    </row>
    <row r="673" spans="1:4" s="582" customFormat="1">
      <c r="A673" s="588" t="s">
        <v>363</v>
      </c>
      <c r="B673" s="589" t="s">
        <v>362</v>
      </c>
      <c r="C673" s="590">
        <v>42714</v>
      </c>
      <c r="D673" s="591">
        <v>1641.8620000000001</v>
      </c>
    </row>
    <row r="674" spans="1:4" s="582" customFormat="1">
      <c r="A674" s="588" t="s">
        <v>644</v>
      </c>
      <c r="B674" s="589" t="s">
        <v>645</v>
      </c>
      <c r="C674" s="590">
        <v>42714</v>
      </c>
      <c r="D674" s="591">
        <v>500</v>
      </c>
    </row>
    <row r="675" spans="1:4" s="582" customFormat="1">
      <c r="A675" s="588" t="s">
        <v>276</v>
      </c>
      <c r="B675" s="589" t="s">
        <v>275</v>
      </c>
      <c r="C675" s="590">
        <v>42715</v>
      </c>
      <c r="D675" s="591">
        <v>528</v>
      </c>
    </row>
    <row r="676" spans="1:4" s="582" customFormat="1">
      <c r="A676" s="588" t="s">
        <v>707</v>
      </c>
      <c r="B676" s="589" t="s">
        <v>708</v>
      </c>
      <c r="C676" s="590">
        <v>42716</v>
      </c>
      <c r="D676" s="591">
        <v>798.05100000000004</v>
      </c>
    </row>
    <row r="677" spans="1:4" s="582" customFormat="1">
      <c r="A677" s="588" t="s">
        <v>310</v>
      </c>
      <c r="B677" s="589" t="s">
        <v>309</v>
      </c>
      <c r="C677" s="590">
        <v>42718</v>
      </c>
      <c r="D677" s="591">
        <v>1490.895</v>
      </c>
    </row>
    <row r="678" spans="1:4" s="582" customFormat="1">
      <c r="A678" s="588" t="s">
        <v>252</v>
      </c>
      <c r="B678" s="589" t="s">
        <v>251</v>
      </c>
      <c r="C678" s="590">
        <v>42718</v>
      </c>
      <c r="D678" s="591">
        <v>500</v>
      </c>
    </row>
    <row r="679" spans="1:4" s="582" customFormat="1">
      <c r="A679" s="588" t="s">
        <v>169</v>
      </c>
      <c r="B679" s="589" t="s">
        <v>168</v>
      </c>
      <c r="C679" s="590">
        <v>42719</v>
      </c>
      <c r="D679" s="591">
        <v>1583.463</v>
      </c>
    </row>
    <row r="680" spans="1:4" s="582" customFormat="1">
      <c r="A680" s="588" t="s">
        <v>228</v>
      </c>
      <c r="B680" s="589" t="s">
        <v>227</v>
      </c>
      <c r="C680" s="590">
        <v>42719</v>
      </c>
      <c r="D680" s="591">
        <v>1048.55</v>
      </c>
    </row>
    <row r="681" spans="1:4" s="582" customFormat="1">
      <c r="A681" s="588" t="s">
        <v>204</v>
      </c>
      <c r="B681" s="589" t="s">
        <v>203</v>
      </c>
      <c r="C681" s="590">
        <v>42719</v>
      </c>
      <c r="D681" s="591">
        <v>4000</v>
      </c>
    </row>
    <row r="682" spans="1:4" s="582" customFormat="1">
      <c r="A682" s="588" t="s">
        <v>521</v>
      </c>
      <c r="B682" s="589" t="s">
        <v>520</v>
      </c>
      <c r="C682" s="590">
        <v>42719</v>
      </c>
      <c r="D682" s="591">
        <v>3000</v>
      </c>
    </row>
    <row r="683" spans="1:4" s="582" customFormat="1">
      <c r="A683" s="588" t="s">
        <v>238</v>
      </c>
      <c r="B683" s="589" t="s">
        <v>237</v>
      </c>
      <c r="C683" s="590">
        <v>42719</v>
      </c>
      <c r="D683" s="591">
        <v>3000</v>
      </c>
    </row>
    <row r="684" spans="1:4" s="582" customFormat="1">
      <c r="A684" s="588" t="s">
        <v>175</v>
      </c>
      <c r="B684" s="589" t="s">
        <v>174</v>
      </c>
      <c r="C684" s="590">
        <v>42719</v>
      </c>
      <c r="D684" s="591">
        <v>9163.0859999999993</v>
      </c>
    </row>
    <row r="685" spans="1:4" s="582" customFormat="1">
      <c r="A685" s="588" t="s">
        <v>314</v>
      </c>
      <c r="B685" s="589" t="s">
        <v>313</v>
      </c>
      <c r="C685" s="590">
        <v>42719</v>
      </c>
      <c r="D685" s="591">
        <v>1922.84</v>
      </c>
    </row>
    <row r="686" spans="1:4" s="582" customFormat="1">
      <c r="A686" s="588" t="s">
        <v>719</v>
      </c>
      <c r="B686" s="589" t="s">
        <v>720</v>
      </c>
      <c r="C686" s="590">
        <v>42719</v>
      </c>
      <c r="D686" s="591">
        <v>546.70000000000005</v>
      </c>
    </row>
    <row r="687" spans="1:4" s="582" customFormat="1">
      <c r="A687" s="588" t="s">
        <v>282</v>
      </c>
      <c r="B687" s="589" t="s">
        <v>281</v>
      </c>
      <c r="C687" s="590">
        <v>42719</v>
      </c>
      <c r="D687" s="591">
        <v>615</v>
      </c>
    </row>
    <row r="688" spans="1:4" s="582" customFormat="1">
      <c r="A688" s="588" t="s">
        <v>445</v>
      </c>
      <c r="B688" s="589" t="s">
        <v>444</v>
      </c>
      <c r="C688" s="590">
        <v>42719</v>
      </c>
      <c r="D688" s="591">
        <v>1166.8330000000001</v>
      </c>
    </row>
    <row r="689" spans="1:4" s="582" customFormat="1">
      <c r="A689" s="588" t="s">
        <v>280</v>
      </c>
      <c r="B689" s="589" t="s">
        <v>279</v>
      </c>
      <c r="C689" s="590">
        <v>42719</v>
      </c>
      <c r="D689" s="591">
        <v>1500</v>
      </c>
    </row>
    <row r="690" spans="1:4" s="582" customFormat="1">
      <c r="A690" s="588" t="s">
        <v>762</v>
      </c>
      <c r="B690" s="589" t="s">
        <v>763</v>
      </c>
      <c r="C690" s="590">
        <v>42719</v>
      </c>
      <c r="D690" s="591">
        <v>454.52100000000002</v>
      </c>
    </row>
    <row r="691" spans="1:4" s="582" customFormat="1">
      <c r="A691" s="588" t="s">
        <v>186</v>
      </c>
      <c r="B691" s="589" t="s">
        <v>185</v>
      </c>
      <c r="C691" s="590">
        <v>42719</v>
      </c>
      <c r="D691" s="591">
        <v>3500</v>
      </c>
    </row>
    <row r="692" spans="1:4" s="582" customFormat="1">
      <c r="A692" s="588" t="s">
        <v>505</v>
      </c>
      <c r="B692" s="589" t="s">
        <v>504</v>
      </c>
      <c r="C692" s="590">
        <v>42719</v>
      </c>
      <c r="D692" s="591">
        <v>585.74</v>
      </c>
    </row>
    <row r="693" spans="1:4" s="582" customFormat="1">
      <c r="A693" s="588" t="s">
        <v>292</v>
      </c>
      <c r="B693" s="589" t="s">
        <v>291</v>
      </c>
      <c r="C693" s="590">
        <v>42719</v>
      </c>
      <c r="D693" s="591">
        <v>1192.77</v>
      </c>
    </row>
    <row r="694" spans="1:4" s="582" customFormat="1">
      <c r="A694" s="588" t="s">
        <v>296</v>
      </c>
      <c r="B694" s="589" t="s">
        <v>295</v>
      </c>
      <c r="C694" s="590">
        <v>42719</v>
      </c>
      <c r="D694" s="591">
        <v>15685.916999999999</v>
      </c>
    </row>
    <row r="695" spans="1:4" s="582" customFormat="1">
      <c r="A695" s="588" t="s">
        <v>784</v>
      </c>
      <c r="B695" s="589" t="s">
        <v>785</v>
      </c>
      <c r="C695" s="590">
        <v>42719</v>
      </c>
      <c r="D695" s="591">
        <v>4034.9639999999999</v>
      </c>
    </row>
    <row r="696" spans="1:4" s="582" customFormat="1">
      <c r="A696" s="588" t="s">
        <v>650</v>
      </c>
      <c r="B696" s="589" t="s">
        <v>651</v>
      </c>
      <c r="C696" s="590">
        <v>42720</v>
      </c>
      <c r="D696" s="591">
        <v>1943.854</v>
      </c>
    </row>
    <row r="697" spans="1:4" s="582" customFormat="1">
      <c r="A697" s="588" t="s">
        <v>598</v>
      </c>
      <c r="B697" s="589" t="s">
        <v>597</v>
      </c>
      <c r="C697" s="590">
        <v>42720</v>
      </c>
      <c r="D697" s="591">
        <v>1000</v>
      </c>
    </row>
    <row r="698" spans="1:4" s="582" customFormat="1">
      <c r="A698" s="588" t="s">
        <v>214</v>
      </c>
      <c r="B698" s="589" t="s">
        <v>213</v>
      </c>
      <c r="C698" s="590">
        <v>42720</v>
      </c>
      <c r="D698" s="591">
        <v>2219.8020000000001</v>
      </c>
    </row>
    <row r="699" spans="1:4" s="582" customFormat="1">
      <c r="A699" s="588" t="s">
        <v>194</v>
      </c>
      <c r="B699" s="589" t="s">
        <v>193</v>
      </c>
      <c r="C699" s="590">
        <v>42721</v>
      </c>
      <c r="D699" s="591">
        <v>778.16700000000003</v>
      </c>
    </row>
    <row r="700" spans="1:4" s="582" customFormat="1">
      <c r="A700" s="588" t="s">
        <v>254</v>
      </c>
      <c r="B700" s="589" t="s">
        <v>253</v>
      </c>
      <c r="C700" s="590">
        <v>42721</v>
      </c>
      <c r="D700" s="591">
        <v>2378.8629999999998</v>
      </c>
    </row>
    <row r="701" spans="1:4" s="582" customFormat="1">
      <c r="A701" s="588" t="s">
        <v>276</v>
      </c>
      <c r="B701" s="589" t="s">
        <v>275</v>
      </c>
      <c r="C701" s="590">
        <v>42721</v>
      </c>
      <c r="D701" s="591">
        <v>520</v>
      </c>
    </row>
    <row r="702" spans="1:4" s="582" customFormat="1">
      <c r="A702" s="588" t="s">
        <v>177</v>
      </c>
      <c r="B702" s="589" t="s">
        <v>176</v>
      </c>
      <c r="C702" s="590">
        <v>42722</v>
      </c>
      <c r="D702" s="591">
        <v>950</v>
      </c>
    </row>
    <row r="703" spans="1:4" s="582" customFormat="1">
      <c r="A703" s="588" t="s">
        <v>322</v>
      </c>
      <c r="B703" s="589" t="s">
        <v>321</v>
      </c>
      <c r="C703" s="590">
        <v>42722</v>
      </c>
      <c r="D703" s="591">
        <v>2660.9250000000002</v>
      </c>
    </row>
    <row r="704" spans="1:4" s="582" customFormat="1">
      <c r="A704" s="588" t="s">
        <v>707</v>
      </c>
      <c r="B704" s="589" t="s">
        <v>708</v>
      </c>
      <c r="C704" s="590">
        <v>42723</v>
      </c>
      <c r="D704" s="591">
        <v>800</v>
      </c>
    </row>
    <row r="705" spans="1:4" s="582" customFormat="1">
      <c r="A705" s="588" t="s">
        <v>268</v>
      </c>
      <c r="B705" s="589" t="s">
        <v>267</v>
      </c>
      <c r="C705" s="590">
        <v>42724</v>
      </c>
      <c r="D705" s="591">
        <v>1500</v>
      </c>
    </row>
    <row r="706" spans="1:4" s="582" customFormat="1">
      <c r="A706" s="588" t="s">
        <v>181</v>
      </c>
      <c r="B706" s="589" t="s">
        <v>180</v>
      </c>
      <c r="C706" s="590">
        <v>42724</v>
      </c>
      <c r="D706" s="591">
        <v>693.64300000000003</v>
      </c>
    </row>
    <row r="707" spans="1:4" s="582" customFormat="1">
      <c r="A707" s="588" t="s">
        <v>266</v>
      </c>
      <c r="B707" s="589" t="s">
        <v>265</v>
      </c>
      <c r="C707" s="590">
        <v>42724</v>
      </c>
      <c r="D707" s="591">
        <v>2300</v>
      </c>
    </row>
    <row r="708" spans="1:4" s="582" customFormat="1">
      <c r="A708" s="588" t="s">
        <v>725</v>
      </c>
      <c r="B708" s="589" t="s">
        <v>726</v>
      </c>
      <c r="C708" s="590">
        <v>42724</v>
      </c>
      <c r="D708" s="591">
        <v>1257.6659999999999</v>
      </c>
    </row>
    <row r="709" spans="1:4" s="582" customFormat="1">
      <c r="A709" s="588" t="s">
        <v>206</v>
      </c>
      <c r="B709" s="589" t="s">
        <v>205</v>
      </c>
      <c r="C709" s="590">
        <v>42724</v>
      </c>
      <c r="D709" s="591">
        <v>1955.5630000000001</v>
      </c>
    </row>
    <row r="710" spans="1:4" s="582" customFormat="1">
      <c r="A710" s="588" t="s">
        <v>314</v>
      </c>
      <c r="B710" s="589" t="s">
        <v>313</v>
      </c>
      <c r="C710" s="590">
        <v>42724</v>
      </c>
      <c r="D710" s="591">
        <v>2002.4280000000001</v>
      </c>
    </row>
    <row r="711" spans="1:4" s="582" customFormat="1">
      <c r="A711" s="588" t="s">
        <v>302</v>
      </c>
      <c r="B711" s="589" t="s">
        <v>301</v>
      </c>
      <c r="C711" s="590">
        <v>42724</v>
      </c>
      <c r="D711" s="591">
        <v>821.73900000000003</v>
      </c>
    </row>
    <row r="712" spans="1:4" s="582" customFormat="1">
      <c r="A712" s="588" t="s">
        <v>252</v>
      </c>
      <c r="B712" s="589" t="s">
        <v>251</v>
      </c>
      <c r="C712" s="590">
        <v>42725</v>
      </c>
      <c r="D712" s="591">
        <v>500</v>
      </c>
    </row>
    <row r="713" spans="1:4" s="582" customFormat="1">
      <c r="A713" s="588" t="s">
        <v>342</v>
      </c>
      <c r="B713" s="589" t="s">
        <v>341</v>
      </c>
      <c r="C713" s="590">
        <v>42725</v>
      </c>
      <c r="D713" s="591">
        <v>1544.1030000000001</v>
      </c>
    </row>
    <row r="714" spans="1:4" s="582" customFormat="1">
      <c r="A714" s="588" t="s">
        <v>204</v>
      </c>
      <c r="B714" s="589" t="s">
        <v>203</v>
      </c>
      <c r="C714" s="590">
        <v>42726</v>
      </c>
      <c r="D714" s="591">
        <v>4000</v>
      </c>
    </row>
    <row r="715" spans="1:4" s="582" customFormat="1">
      <c r="A715" s="588" t="s">
        <v>228</v>
      </c>
      <c r="B715" s="589" t="s">
        <v>227</v>
      </c>
      <c r="C715" s="590">
        <v>42726</v>
      </c>
      <c r="D715" s="591">
        <v>996.346</v>
      </c>
    </row>
    <row r="716" spans="1:4" s="582" customFormat="1">
      <c r="A716" s="588" t="s">
        <v>210</v>
      </c>
      <c r="B716" s="589" t="s">
        <v>209</v>
      </c>
      <c r="C716" s="590">
        <v>42726</v>
      </c>
      <c r="D716" s="591">
        <v>760</v>
      </c>
    </row>
    <row r="717" spans="1:4" s="582" customFormat="1">
      <c r="A717" s="588" t="s">
        <v>186</v>
      </c>
      <c r="B717" s="589" t="s">
        <v>185</v>
      </c>
      <c r="C717" s="590">
        <v>42726</v>
      </c>
      <c r="D717" s="591">
        <v>3500</v>
      </c>
    </row>
    <row r="718" spans="1:4" s="582" customFormat="1">
      <c r="A718" s="588" t="s">
        <v>173</v>
      </c>
      <c r="B718" s="589" t="s">
        <v>172</v>
      </c>
      <c r="C718" s="590">
        <v>42727</v>
      </c>
      <c r="D718" s="591">
        <v>845</v>
      </c>
    </row>
    <row r="719" spans="1:4" s="582" customFormat="1">
      <c r="A719" s="588" t="s">
        <v>547</v>
      </c>
      <c r="B719" s="589" t="s">
        <v>546</v>
      </c>
      <c r="C719" s="590">
        <v>42727</v>
      </c>
      <c r="D719" s="591">
        <v>3223.076</v>
      </c>
    </row>
    <row r="720" spans="1:4" s="582" customFormat="1">
      <c r="A720" s="588" t="s">
        <v>276</v>
      </c>
      <c r="B720" s="589" t="s">
        <v>275</v>
      </c>
      <c r="C720" s="590">
        <v>42727</v>
      </c>
      <c r="D720" s="591">
        <v>530</v>
      </c>
    </row>
    <row r="721" spans="1:4" s="582" customFormat="1">
      <c r="A721" s="588" t="s">
        <v>173</v>
      </c>
      <c r="B721" s="589" t="s">
        <v>172</v>
      </c>
      <c r="C721" s="590">
        <v>42728</v>
      </c>
      <c r="D721" s="591">
        <v>845</v>
      </c>
    </row>
    <row r="722" spans="1:4" s="582" customFormat="1">
      <c r="A722" s="588" t="s">
        <v>598</v>
      </c>
      <c r="B722" s="589" t="s">
        <v>597</v>
      </c>
      <c r="C722" s="590">
        <v>42728</v>
      </c>
      <c r="D722" s="591">
        <v>1000</v>
      </c>
    </row>
    <row r="723" spans="1:4" s="582" customFormat="1">
      <c r="A723" s="588" t="s">
        <v>173</v>
      </c>
      <c r="B723" s="589" t="s">
        <v>172</v>
      </c>
      <c r="C723" s="590">
        <v>42729</v>
      </c>
      <c r="D723" s="591">
        <v>845</v>
      </c>
    </row>
    <row r="724" spans="1:4" s="582" customFormat="1">
      <c r="A724" s="588" t="s">
        <v>272</v>
      </c>
      <c r="B724" s="589" t="s">
        <v>271</v>
      </c>
      <c r="C724" s="590">
        <v>42729</v>
      </c>
      <c r="D724" s="591">
        <v>4017.7040000000002</v>
      </c>
    </row>
    <row r="725" spans="1:4" s="582" customFormat="1">
      <c r="A725" s="588" t="s">
        <v>284</v>
      </c>
      <c r="B725" s="589" t="s">
        <v>283</v>
      </c>
      <c r="C725" s="590">
        <v>42729</v>
      </c>
      <c r="D725" s="591">
        <v>1174.7339999999999</v>
      </c>
    </row>
    <row r="726" spans="1:4" s="582" customFormat="1">
      <c r="A726" s="588" t="s">
        <v>171</v>
      </c>
      <c r="B726" s="589" t="s">
        <v>170</v>
      </c>
      <c r="C726" s="590">
        <v>42729</v>
      </c>
      <c r="D726" s="591">
        <v>1905.9949999999999</v>
      </c>
    </row>
    <row r="727" spans="1:4" s="582" customFormat="1">
      <c r="A727" s="588" t="s">
        <v>531</v>
      </c>
      <c r="B727" s="589" t="s">
        <v>530</v>
      </c>
      <c r="C727" s="590">
        <v>42729</v>
      </c>
      <c r="D727" s="591">
        <v>1847.6849999999999</v>
      </c>
    </row>
    <row r="728" spans="1:4" s="582" customFormat="1">
      <c r="A728" s="588" t="s">
        <v>280</v>
      </c>
      <c r="B728" s="589" t="s">
        <v>279</v>
      </c>
      <c r="C728" s="590">
        <v>42729</v>
      </c>
      <c r="D728" s="591">
        <v>1490.5640000000001</v>
      </c>
    </row>
    <row r="729" spans="1:4" s="582" customFormat="1">
      <c r="A729" s="588" t="s">
        <v>310</v>
      </c>
      <c r="B729" s="589" t="s">
        <v>309</v>
      </c>
      <c r="C729" s="590">
        <v>42729</v>
      </c>
      <c r="D729" s="591">
        <v>1500</v>
      </c>
    </row>
    <row r="730" spans="1:4" s="582" customFormat="1">
      <c r="A730" s="588" t="s">
        <v>173</v>
      </c>
      <c r="B730" s="589" t="s">
        <v>172</v>
      </c>
      <c r="C730" s="590">
        <v>42730</v>
      </c>
      <c r="D730" s="591">
        <v>829.16800000000001</v>
      </c>
    </row>
    <row r="731" spans="1:4" s="582" customFormat="1">
      <c r="A731" s="588" t="s">
        <v>234</v>
      </c>
      <c r="B731" s="589" t="s">
        <v>233</v>
      </c>
      <c r="C731" s="590">
        <v>42732</v>
      </c>
      <c r="D731" s="591">
        <v>2000</v>
      </c>
    </row>
    <row r="732" spans="1:4" s="582" customFormat="1">
      <c r="A732" s="588" t="s">
        <v>274</v>
      </c>
      <c r="B732" s="589" t="s">
        <v>273</v>
      </c>
      <c r="C732" s="590">
        <v>42733</v>
      </c>
      <c r="D732" s="591">
        <v>2998.6350000000002</v>
      </c>
    </row>
    <row r="733" spans="1:4" s="582" customFormat="1">
      <c r="A733" s="588" t="s">
        <v>276</v>
      </c>
      <c r="B733" s="589" t="s">
        <v>275</v>
      </c>
      <c r="C733" s="590">
        <v>42733</v>
      </c>
      <c r="D733" s="591">
        <v>525</v>
      </c>
    </row>
    <row r="734" spans="1:4" s="582" customFormat="1">
      <c r="A734" s="588" t="s">
        <v>204</v>
      </c>
      <c r="B734" s="589" t="s">
        <v>203</v>
      </c>
      <c r="C734" s="590">
        <v>42734</v>
      </c>
      <c r="D734" s="591">
        <v>4000</v>
      </c>
    </row>
    <row r="735" spans="1:4" s="582" customFormat="1">
      <c r="A735" s="588" t="s">
        <v>200</v>
      </c>
      <c r="B735" s="589" t="s">
        <v>199</v>
      </c>
      <c r="C735" s="590">
        <v>42734</v>
      </c>
      <c r="D735" s="591">
        <v>2410.9490000000001</v>
      </c>
    </row>
    <row r="736" spans="1:4" s="582" customFormat="1">
      <c r="A736" s="588" t="s">
        <v>598</v>
      </c>
      <c r="B736" s="589" t="s">
        <v>597</v>
      </c>
      <c r="C736" s="590">
        <v>42734</v>
      </c>
      <c r="D736" s="591">
        <v>1290.2370000000001</v>
      </c>
    </row>
    <row r="737" spans="1:4" s="582" customFormat="1">
      <c r="A737" s="588" t="s">
        <v>755</v>
      </c>
      <c r="B737" s="589" t="s">
        <v>756</v>
      </c>
      <c r="C737" s="590">
        <v>42734</v>
      </c>
      <c r="D737" s="591">
        <v>3826.9070000000002</v>
      </c>
    </row>
    <row r="738" spans="1:4" s="582" customFormat="1">
      <c r="A738" s="588" t="s">
        <v>266</v>
      </c>
      <c r="B738" s="589" t="s">
        <v>265</v>
      </c>
      <c r="C738" s="590">
        <v>42734</v>
      </c>
      <c r="D738" s="591">
        <v>2560.259</v>
      </c>
    </row>
    <row r="739" spans="1:4" s="582" customFormat="1">
      <c r="A739" s="588" t="s">
        <v>798</v>
      </c>
      <c r="B739" s="589" t="s">
        <v>799</v>
      </c>
      <c r="C739" s="590">
        <v>42734</v>
      </c>
      <c r="D739" s="591">
        <v>3999.3310000000001</v>
      </c>
    </row>
    <row r="740" spans="1:4" s="582" customFormat="1">
      <c r="A740" s="588" t="s">
        <v>395</v>
      </c>
      <c r="B740" s="589" t="s">
        <v>394</v>
      </c>
      <c r="C740" s="590">
        <v>42734</v>
      </c>
      <c r="D740" s="591">
        <v>1920.5340000000001</v>
      </c>
    </row>
    <row r="741" spans="1:4" s="582" customFormat="1">
      <c r="A741" s="588" t="s">
        <v>268</v>
      </c>
      <c r="B741" s="589" t="s">
        <v>267</v>
      </c>
      <c r="C741" s="590">
        <v>42734</v>
      </c>
      <c r="D741" s="591">
        <v>1000</v>
      </c>
    </row>
    <row r="742" spans="1:4" s="582" customFormat="1">
      <c r="A742" s="588" t="s">
        <v>268</v>
      </c>
      <c r="B742" s="589" t="s">
        <v>267</v>
      </c>
      <c r="C742" s="590">
        <v>42734</v>
      </c>
      <c r="D742" s="591">
        <v>1500</v>
      </c>
    </row>
    <row r="743" spans="1:4" s="582" customFormat="1">
      <c r="A743" s="588" t="s">
        <v>794</v>
      </c>
      <c r="B743" s="589" t="s">
        <v>795</v>
      </c>
      <c r="C743" s="590">
        <v>42734</v>
      </c>
      <c r="D743" s="591">
        <v>1157.1600000000001</v>
      </c>
    </row>
    <row r="744" spans="1:4" s="582" customFormat="1">
      <c r="A744" s="588" t="s">
        <v>356</v>
      </c>
      <c r="B744" s="589" t="s">
        <v>355</v>
      </c>
      <c r="C744" s="590">
        <v>42734</v>
      </c>
      <c r="D744" s="591">
        <v>1746.9960000000001</v>
      </c>
    </row>
    <row r="745" spans="1:4" s="582" customFormat="1">
      <c r="A745" s="588" t="s">
        <v>407</v>
      </c>
      <c r="B745" s="589" t="s">
        <v>406</v>
      </c>
      <c r="C745" s="590">
        <v>42734</v>
      </c>
      <c r="D745" s="591">
        <v>1234.1600000000001</v>
      </c>
    </row>
    <row r="746" spans="1:4" s="582" customFormat="1">
      <c r="A746" s="588" t="s">
        <v>177</v>
      </c>
      <c r="B746" s="589" t="s">
        <v>176</v>
      </c>
      <c r="C746" s="590">
        <v>42735</v>
      </c>
      <c r="D746" s="591">
        <v>992.31299999999999</v>
      </c>
    </row>
    <row r="747" spans="1:4" s="582" customFormat="1">
      <c r="A747" s="588" t="s">
        <v>181</v>
      </c>
      <c r="B747" s="589" t="s">
        <v>180</v>
      </c>
      <c r="C747" s="590">
        <v>42735</v>
      </c>
      <c r="D747" s="591">
        <v>644.85299999999995</v>
      </c>
    </row>
    <row r="748" spans="1:4" s="582" customFormat="1">
      <c r="A748" s="588" t="s">
        <v>246</v>
      </c>
      <c r="B748" s="589" t="s">
        <v>245</v>
      </c>
      <c r="C748" s="590">
        <v>42735</v>
      </c>
      <c r="D748" s="591">
        <v>4967.5550000000003</v>
      </c>
    </row>
    <row r="749" spans="1:4" s="582" customFormat="1">
      <c r="A749" s="588" t="s">
        <v>196</v>
      </c>
      <c r="B749" s="589" t="s">
        <v>195</v>
      </c>
      <c r="C749" s="590">
        <v>42735</v>
      </c>
      <c r="D749" s="591">
        <v>2877.8890000000001</v>
      </c>
    </row>
    <row r="750" spans="1:4" s="582" customFormat="1">
      <c r="A750" s="588" t="s">
        <v>202</v>
      </c>
      <c r="B750" s="589" t="s">
        <v>201</v>
      </c>
      <c r="C750" s="590">
        <v>42735</v>
      </c>
      <c r="D750" s="591">
        <v>2393.1149999999998</v>
      </c>
    </row>
    <row r="751" spans="1:4" s="582" customFormat="1">
      <c r="A751" s="588" t="s">
        <v>240</v>
      </c>
      <c r="B751" s="589" t="s">
        <v>239</v>
      </c>
      <c r="C751" s="590">
        <v>42735</v>
      </c>
      <c r="D751" s="591">
        <v>971</v>
      </c>
    </row>
    <row r="752" spans="1:4" s="582" customFormat="1">
      <c r="A752" s="588" t="s">
        <v>242</v>
      </c>
      <c r="B752" s="589" t="s">
        <v>241</v>
      </c>
      <c r="C752" s="590">
        <v>42735</v>
      </c>
      <c r="D752" s="591">
        <v>1866.0419999999999</v>
      </c>
    </row>
    <row r="753" spans="1:4" s="582" customFormat="1">
      <c r="A753" s="588" t="s">
        <v>264</v>
      </c>
      <c r="B753" s="589" t="s">
        <v>263</v>
      </c>
      <c r="C753" s="590">
        <v>42735</v>
      </c>
      <c r="D753" s="591">
        <v>2680.7330000000002</v>
      </c>
    </row>
    <row r="754" spans="1:4" s="582" customFormat="1">
      <c r="A754" s="588" t="s">
        <v>194</v>
      </c>
      <c r="B754" s="589" t="s">
        <v>193</v>
      </c>
      <c r="C754" s="590">
        <v>42735</v>
      </c>
      <c r="D754" s="591">
        <v>780</v>
      </c>
    </row>
    <row r="755" spans="1:4" s="582" customFormat="1">
      <c r="A755" s="588" t="s">
        <v>171</v>
      </c>
      <c r="B755" s="589" t="s">
        <v>170</v>
      </c>
      <c r="C755" s="590">
        <v>42735</v>
      </c>
      <c r="D755" s="591">
        <v>2000</v>
      </c>
    </row>
    <row r="756" spans="1:4" s="582" customFormat="1">
      <c r="A756" s="588" t="s">
        <v>238</v>
      </c>
      <c r="B756" s="589" t="s">
        <v>237</v>
      </c>
      <c r="C756" s="590">
        <v>42735</v>
      </c>
      <c r="D756" s="591">
        <v>3212.527</v>
      </c>
    </row>
    <row r="757" spans="1:4" s="582" customFormat="1">
      <c r="A757" s="588" t="s">
        <v>192</v>
      </c>
      <c r="B757" s="589" t="s">
        <v>191</v>
      </c>
      <c r="C757" s="590">
        <v>42735</v>
      </c>
      <c r="D757" s="591">
        <v>3033.4459999999999</v>
      </c>
    </row>
    <row r="758" spans="1:4" s="582" customFormat="1">
      <c r="A758" s="588" t="s">
        <v>802</v>
      </c>
      <c r="B758" s="589" t="s">
        <v>803</v>
      </c>
      <c r="C758" s="590">
        <v>42735</v>
      </c>
      <c r="D758" s="591">
        <v>4623.5230000000001</v>
      </c>
    </row>
    <row r="759" spans="1:4" s="582" customFormat="1">
      <c r="A759" s="588" t="s">
        <v>254</v>
      </c>
      <c r="B759" s="589" t="s">
        <v>253</v>
      </c>
      <c r="C759" s="590">
        <v>42735</v>
      </c>
      <c r="D759" s="591">
        <v>2200</v>
      </c>
    </row>
    <row r="760" spans="1:4" s="582" customFormat="1">
      <c r="A760" s="588" t="s">
        <v>186</v>
      </c>
      <c r="B760" s="589" t="s">
        <v>185</v>
      </c>
      <c r="C760" s="590">
        <v>42735</v>
      </c>
      <c r="D760" s="591">
        <v>3500</v>
      </c>
    </row>
    <row r="761" spans="1:4" s="582" customFormat="1">
      <c r="A761" s="588" t="s">
        <v>278</v>
      </c>
      <c r="B761" s="589" t="s">
        <v>277</v>
      </c>
      <c r="C761" s="590">
        <v>42735</v>
      </c>
      <c r="D761" s="591">
        <v>12816.814</v>
      </c>
    </row>
    <row r="762" spans="1:4" s="582" customFormat="1">
      <c r="A762" s="588" t="s">
        <v>252</v>
      </c>
      <c r="B762" s="589" t="s">
        <v>251</v>
      </c>
      <c r="C762" s="590">
        <v>42735</v>
      </c>
      <c r="D762" s="591">
        <v>500</v>
      </c>
    </row>
    <row r="763" spans="1:4" s="582" customFormat="1">
      <c r="A763" s="588" t="s">
        <v>250</v>
      </c>
      <c r="B763" s="589" t="s">
        <v>249</v>
      </c>
      <c r="C763" s="590">
        <v>42735</v>
      </c>
      <c r="D763" s="591">
        <v>1455.9639999999999</v>
      </c>
    </row>
    <row r="764" spans="1:4" s="582" customFormat="1">
      <c r="A764" s="588" t="s">
        <v>248</v>
      </c>
      <c r="B764" s="589" t="s">
        <v>247</v>
      </c>
      <c r="C764" s="590">
        <v>42735</v>
      </c>
      <c r="D764" s="591">
        <v>1088.0319999999999</v>
      </c>
    </row>
    <row r="765" spans="1:4" s="582" customFormat="1">
      <c r="A765" s="588" t="s">
        <v>292</v>
      </c>
      <c r="B765" s="589" t="s">
        <v>291</v>
      </c>
      <c r="C765" s="590">
        <v>42735</v>
      </c>
      <c r="D765" s="591">
        <v>1192.7760000000001</v>
      </c>
    </row>
    <row r="766" spans="1:4" s="582" customFormat="1">
      <c r="A766" s="588" t="s">
        <v>236</v>
      </c>
      <c r="B766" s="589" t="s">
        <v>235</v>
      </c>
      <c r="C766" s="590">
        <v>42735</v>
      </c>
      <c r="D766" s="591">
        <v>3426.4479999999999</v>
      </c>
    </row>
    <row r="767" spans="1:4" s="582" customFormat="1">
      <c r="A767" s="588" t="s">
        <v>804</v>
      </c>
      <c r="B767" s="589" t="s">
        <v>805</v>
      </c>
      <c r="C767" s="590">
        <v>42735</v>
      </c>
      <c r="D767" s="591">
        <v>2000</v>
      </c>
    </row>
    <row r="768" spans="1:4" s="582" customFormat="1">
      <c r="A768" s="588" t="s">
        <v>531</v>
      </c>
      <c r="B768" s="589" t="s">
        <v>530</v>
      </c>
      <c r="C768" s="590">
        <v>42735</v>
      </c>
      <c r="D768" s="591">
        <v>4564.6419999999998</v>
      </c>
    </row>
    <row r="769" spans="1:4" s="582" customFormat="1">
      <c r="A769" s="588" t="s">
        <v>644</v>
      </c>
      <c r="B769" s="589" t="s">
        <v>645</v>
      </c>
      <c r="C769" s="590">
        <v>42735</v>
      </c>
      <c r="D769" s="591">
        <v>436.74799999999999</v>
      </c>
    </row>
    <row r="770" spans="1:4" s="582" customFormat="1" ht="15.75" thickBot="1">
      <c r="A770" s="592" t="s">
        <v>302</v>
      </c>
      <c r="B770" s="593" t="s">
        <v>301</v>
      </c>
      <c r="C770" s="594">
        <v>42735</v>
      </c>
      <c r="D770" s="595">
        <v>4500</v>
      </c>
    </row>
    <row r="771" spans="1:4" s="342" customFormat="1" ht="15.75" thickBot="1">
      <c r="A771" s="580" t="s">
        <v>682</v>
      </c>
      <c r="B771" s="581"/>
      <c r="C771" s="581"/>
      <c r="D771" s="346">
        <f>SUM(D645:D770)</f>
        <v>264449.69</v>
      </c>
    </row>
    <row r="772" spans="1:4" s="582" customFormat="1">
      <c r="A772" s="584" t="s">
        <v>286</v>
      </c>
      <c r="B772" s="585" t="s">
        <v>285</v>
      </c>
      <c r="C772" s="586">
        <v>42739</v>
      </c>
      <c r="D772" s="587">
        <v>1297.2629999999999</v>
      </c>
    </row>
    <row r="773" spans="1:4" s="582" customFormat="1">
      <c r="A773" s="588" t="s">
        <v>181</v>
      </c>
      <c r="B773" s="589" t="s">
        <v>180</v>
      </c>
      <c r="C773" s="590">
        <v>42740</v>
      </c>
      <c r="D773" s="591">
        <v>628.072</v>
      </c>
    </row>
    <row r="774" spans="1:4" s="582" customFormat="1">
      <c r="A774" s="588" t="s">
        <v>268</v>
      </c>
      <c r="B774" s="589" t="s">
        <v>267</v>
      </c>
      <c r="C774" s="590">
        <v>42740</v>
      </c>
      <c r="D774" s="591">
        <v>2950</v>
      </c>
    </row>
    <row r="775" spans="1:4" s="582" customFormat="1">
      <c r="A775" s="588" t="s">
        <v>196</v>
      </c>
      <c r="B775" s="589" t="s">
        <v>195</v>
      </c>
      <c r="C775" s="590">
        <v>42740</v>
      </c>
      <c r="D775" s="591">
        <v>2000</v>
      </c>
    </row>
    <row r="776" spans="1:4" s="582" customFormat="1">
      <c r="A776" s="588" t="s">
        <v>318</v>
      </c>
      <c r="B776" s="589" t="s">
        <v>317</v>
      </c>
      <c r="C776" s="590">
        <v>42740</v>
      </c>
      <c r="D776" s="591">
        <v>1053.0160000000001</v>
      </c>
    </row>
    <row r="777" spans="1:4" s="582" customFormat="1">
      <c r="A777" s="588" t="s">
        <v>179</v>
      </c>
      <c r="B777" s="589" t="s">
        <v>178</v>
      </c>
      <c r="C777" s="590">
        <v>42740</v>
      </c>
      <c r="D777" s="591">
        <v>3765.3780000000002</v>
      </c>
    </row>
    <row r="778" spans="1:4" s="582" customFormat="1">
      <c r="A778" s="588" t="s">
        <v>220</v>
      </c>
      <c r="B778" s="589" t="s">
        <v>219</v>
      </c>
      <c r="C778" s="590">
        <v>42740</v>
      </c>
      <c r="D778" s="591">
        <v>6200</v>
      </c>
    </row>
    <row r="779" spans="1:4" s="582" customFormat="1">
      <c r="A779" s="588" t="s">
        <v>322</v>
      </c>
      <c r="B779" s="589" t="s">
        <v>321</v>
      </c>
      <c r="C779" s="590">
        <v>42740</v>
      </c>
      <c r="D779" s="591">
        <v>2660.9250000000002</v>
      </c>
    </row>
    <row r="780" spans="1:4" s="582" customFormat="1">
      <c r="A780" s="588" t="s">
        <v>792</v>
      </c>
      <c r="B780" s="589" t="s">
        <v>793</v>
      </c>
      <c r="C780" s="590">
        <v>42740</v>
      </c>
      <c r="D780" s="591">
        <v>545.75400000000002</v>
      </c>
    </row>
    <row r="781" spans="1:4" s="582" customFormat="1">
      <c r="A781" s="588" t="s">
        <v>206</v>
      </c>
      <c r="B781" s="589" t="s">
        <v>205</v>
      </c>
      <c r="C781" s="590">
        <v>42740</v>
      </c>
      <c r="D781" s="591">
        <v>1513</v>
      </c>
    </row>
    <row r="782" spans="1:4" s="582" customFormat="1">
      <c r="A782" s="588" t="s">
        <v>181</v>
      </c>
      <c r="B782" s="589" t="s">
        <v>180</v>
      </c>
      <c r="C782" s="590">
        <v>42742</v>
      </c>
      <c r="D782" s="591">
        <v>700</v>
      </c>
    </row>
    <row r="783" spans="1:4" s="582" customFormat="1">
      <c r="A783" s="588" t="s">
        <v>810</v>
      </c>
      <c r="B783" s="589" t="s">
        <v>811</v>
      </c>
      <c r="C783" s="590">
        <v>42742</v>
      </c>
      <c r="D783" s="591">
        <v>3338</v>
      </c>
    </row>
    <row r="784" spans="1:4" s="582" customFormat="1">
      <c r="A784" s="588" t="s">
        <v>186</v>
      </c>
      <c r="B784" s="589" t="s">
        <v>185</v>
      </c>
      <c r="C784" s="590">
        <v>42742</v>
      </c>
      <c r="D784" s="591">
        <v>3500</v>
      </c>
    </row>
    <row r="785" spans="1:4" s="582" customFormat="1">
      <c r="A785" s="588" t="s">
        <v>202</v>
      </c>
      <c r="B785" s="589" t="s">
        <v>201</v>
      </c>
      <c r="C785" s="590">
        <v>42745</v>
      </c>
      <c r="D785" s="591">
        <v>2300</v>
      </c>
    </row>
    <row r="786" spans="1:4" s="582" customFormat="1">
      <c r="A786" s="588" t="s">
        <v>224</v>
      </c>
      <c r="B786" s="589" t="s">
        <v>223</v>
      </c>
      <c r="C786" s="590">
        <v>42745</v>
      </c>
      <c r="D786" s="591">
        <v>434.76799999999997</v>
      </c>
    </row>
    <row r="787" spans="1:4" s="582" customFormat="1">
      <c r="A787" s="588" t="s">
        <v>210</v>
      </c>
      <c r="B787" s="589" t="s">
        <v>209</v>
      </c>
      <c r="C787" s="590">
        <v>42745</v>
      </c>
      <c r="D787" s="591">
        <v>772.91899999999998</v>
      </c>
    </row>
    <row r="788" spans="1:4" s="582" customFormat="1">
      <c r="A788" s="588" t="s">
        <v>234</v>
      </c>
      <c r="B788" s="589" t="s">
        <v>233</v>
      </c>
      <c r="C788" s="590">
        <v>42745</v>
      </c>
      <c r="D788" s="591">
        <v>2027.854</v>
      </c>
    </row>
    <row r="789" spans="1:4" s="582" customFormat="1">
      <c r="A789" s="588" t="s">
        <v>252</v>
      </c>
      <c r="B789" s="589" t="s">
        <v>251</v>
      </c>
      <c r="C789" s="590">
        <v>42745</v>
      </c>
      <c r="D789" s="591">
        <v>669.92899999999997</v>
      </c>
    </row>
    <row r="790" spans="1:4" s="582" customFormat="1">
      <c r="A790" s="588" t="s">
        <v>268</v>
      </c>
      <c r="B790" s="589" t="s">
        <v>267</v>
      </c>
      <c r="C790" s="590">
        <v>42745</v>
      </c>
      <c r="D790" s="591">
        <v>350</v>
      </c>
    </row>
    <row r="791" spans="1:4" s="582" customFormat="1">
      <c r="A791" s="588" t="s">
        <v>531</v>
      </c>
      <c r="B791" s="589" t="s">
        <v>530</v>
      </c>
      <c r="C791" s="590">
        <v>42747</v>
      </c>
      <c r="D791" s="591">
        <v>1120</v>
      </c>
    </row>
    <row r="792" spans="1:4" s="582" customFormat="1">
      <c r="A792" s="588" t="s">
        <v>224</v>
      </c>
      <c r="B792" s="589" t="s">
        <v>223</v>
      </c>
      <c r="C792" s="590">
        <v>42748</v>
      </c>
      <c r="D792" s="591">
        <v>440</v>
      </c>
    </row>
    <row r="793" spans="1:4" s="582" customFormat="1">
      <c r="A793" s="588" t="s">
        <v>181</v>
      </c>
      <c r="B793" s="589" t="s">
        <v>180</v>
      </c>
      <c r="C793" s="590">
        <v>42750</v>
      </c>
      <c r="D793" s="591">
        <v>765.83600000000001</v>
      </c>
    </row>
    <row r="794" spans="1:4" s="582" customFormat="1">
      <c r="A794" s="588" t="s">
        <v>220</v>
      </c>
      <c r="B794" s="589" t="s">
        <v>219</v>
      </c>
      <c r="C794" s="590">
        <v>42750</v>
      </c>
      <c r="D794" s="591">
        <v>6292.9669999999996</v>
      </c>
    </row>
    <row r="795" spans="1:4" s="582" customFormat="1">
      <c r="A795" s="588" t="s">
        <v>175</v>
      </c>
      <c r="B795" s="589" t="s">
        <v>174</v>
      </c>
      <c r="C795" s="590">
        <v>42750</v>
      </c>
      <c r="D795" s="591">
        <v>8240.1659999999993</v>
      </c>
    </row>
    <row r="796" spans="1:4" s="582" customFormat="1">
      <c r="A796" s="588" t="s">
        <v>186</v>
      </c>
      <c r="B796" s="589" t="s">
        <v>185</v>
      </c>
      <c r="C796" s="590">
        <v>42750</v>
      </c>
      <c r="D796" s="591">
        <v>3500</v>
      </c>
    </row>
    <row r="797" spans="1:4" s="582" customFormat="1">
      <c r="A797" s="588" t="s">
        <v>292</v>
      </c>
      <c r="B797" s="589" t="s">
        <v>291</v>
      </c>
      <c r="C797" s="590">
        <v>42750</v>
      </c>
      <c r="D797" s="591">
        <v>1192.777</v>
      </c>
    </row>
    <row r="798" spans="1:4" s="582" customFormat="1">
      <c r="A798" s="588" t="s">
        <v>169</v>
      </c>
      <c r="B798" s="589" t="s">
        <v>168</v>
      </c>
      <c r="C798" s="590">
        <v>42751</v>
      </c>
      <c r="D798" s="591">
        <v>1540</v>
      </c>
    </row>
    <row r="799" spans="1:4" s="582" customFormat="1">
      <c r="A799" s="588" t="s">
        <v>194</v>
      </c>
      <c r="B799" s="589" t="s">
        <v>193</v>
      </c>
      <c r="C799" s="590">
        <v>42752</v>
      </c>
      <c r="D799" s="591">
        <v>725</v>
      </c>
    </row>
    <row r="800" spans="1:4" s="582" customFormat="1">
      <c r="A800" s="588" t="s">
        <v>531</v>
      </c>
      <c r="B800" s="589" t="s">
        <v>530</v>
      </c>
      <c r="C800" s="590">
        <v>42754</v>
      </c>
      <c r="D800" s="591">
        <v>1120</v>
      </c>
    </row>
    <row r="801" spans="1:4" s="582" customFormat="1">
      <c r="A801" s="588" t="s">
        <v>181</v>
      </c>
      <c r="B801" s="589" t="s">
        <v>180</v>
      </c>
      <c r="C801" s="590">
        <v>42755</v>
      </c>
      <c r="D801" s="591">
        <v>766.91600000000005</v>
      </c>
    </row>
    <row r="802" spans="1:4" s="582" customFormat="1">
      <c r="A802" s="588" t="s">
        <v>302</v>
      </c>
      <c r="B802" s="589" t="s">
        <v>301</v>
      </c>
      <c r="C802" s="590">
        <v>42755</v>
      </c>
      <c r="D802" s="591">
        <v>4500</v>
      </c>
    </row>
    <row r="803" spans="1:4" s="582" customFormat="1">
      <c r="A803" s="588" t="s">
        <v>186</v>
      </c>
      <c r="B803" s="589" t="s">
        <v>185</v>
      </c>
      <c r="C803" s="590">
        <v>42757</v>
      </c>
      <c r="D803" s="591">
        <v>3500</v>
      </c>
    </row>
    <row r="804" spans="1:4" s="582" customFormat="1">
      <c r="A804" s="588" t="s">
        <v>206</v>
      </c>
      <c r="B804" s="589" t="s">
        <v>205</v>
      </c>
      <c r="C804" s="590">
        <v>42757</v>
      </c>
      <c r="D804" s="591">
        <v>1514.5050000000001</v>
      </c>
    </row>
    <row r="805" spans="1:4" s="582" customFormat="1">
      <c r="A805" s="588" t="s">
        <v>173</v>
      </c>
      <c r="B805" s="589" t="s">
        <v>172</v>
      </c>
      <c r="C805" s="590">
        <v>42760</v>
      </c>
      <c r="D805" s="591">
        <v>725</v>
      </c>
    </row>
    <row r="806" spans="1:4" s="582" customFormat="1">
      <c r="A806" s="588" t="s">
        <v>171</v>
      </c>
      <c r="B806" s="589" t="s">
        <v>170</v>
      </c>
      <c r="C806" s="590">
        <v>42760</v>
      </c>
      <c r="D806" s="591">
        <v>3600</v>
      </c>
    </row>
    <row r="807" spans="1:4" s="582" customFormat="1">
      <c r="A807" s="588" t="s">
        <v>173</v>
      </c>
      <c r="B807" s="589" t="s">
        <v>172</v>
      </c>
      <c r="C807" s="590">
        <v>42761</v>
      </c>
      <c r="D807" s="591">
        <v>725</v>
      </c>
    </row>
    <row r="808" spans="1:4" s="582" customFormat="1">
      <c r="A808" s="588" t="s">
        <v>169</v>
      </c>
      <c r="B808" s="589" t="s">
        <v>168</v>
      </c>
      <c r="C808" s="590">
        <v>42761</v>
      </c>
      <c r="D808" s="591">
        <v>1600.8209999999999</v>
      </c>
    </row>
    <row r="809" spans="1:4" s="582" customFormat="1">
      <c r="A809" s="588" t="s">
        <v>531</v>
      </c>
      <c r="B809" s="589" t="s">
        <v>530</v>
      </c>
      <c r="C809" s="590">
        <v>42761</v>
      </c>
      <c r="D809" s="591">
        <v>1120.8579999999999</v>
      </c>
    </row>
    <row r="810" spans="1:4" s="582" customFormat="1">
      <c r="A810" s="588" t="s">
        <v>173</v>
      </c>
      <c r="B810" s="589" t="s">
        <v>172</v>
      </c>
      <c r="C810" s="590">
        <v>42762</v>
      </c>
      <c r="D810" s="591">
        <v>725</v>
      </c>
    </row>
    <row r="811" spans="1:4" s="582" customFormat="1">
      <c r="A811" s="588" t="s">
        <v>173</v>
      </c>
      <c r="B811" s="589" t="s">
        <v>172</v>
      </c>
      <c r="C811" s="590">
        <v>42763</v>
      </c>
      <c r="D811" s="591">
        <v>725</v>
      </c>
    </row>
    <row r="812" spans="1:4" s="582" customFormat="1">
      <c r="A812" s="588" t="s">
        <v>173</v>
      </c>
      <c r="B812" s="589" t="s">
        <v>172</v>
      </c>
      <c r="C812" s="590">
        <v>42764</v>
      </c>
      <c r="D812" s="591">
        <v>725</v>
      </c>
    </row>
    <row r="813" spans="1:4" s="582" customFormat="1">
      <c r="A813" s="588" t="s">
        <v>268</v>
      </c>
      <c r="B813" s="589" t="s">
        <v>267</v>
      </c>
      <c r="C813" s="590">
        <v>42765</v>
      </c>
      <c r="D813" s="591">
        <v>500</v>
      </c>
    </row>
    <row r="814" spans="1:4" s="582" customFormat="1">
      <c r="A814" s="588" t="s">
        <v>268</v>
      </c>
      <c r="B814" s="589" t="s">
        <v>267</v>
      </c>
      <c r="C814" s="590">
        <v>42765</v>
      </c>
      <c r="D814" s="591">
        <v>1500</v>
      </c>
    </row>
    <row r="815" spans="1:4" s="582" customFormat="1">
      <c r="A815" s="588" t="s">
        <v>505</v>
      </c>
      <c r="B815" s="589" t="s">
        <v>504</v>
      </c>
      <c r="C815" s="590">
        <v>42765</v>
      </c>
      <c r="D815" s="591">
        <v>585.74</v>
      </c>
    </row>
    <row r="816" spans="1:4" s="582" customFormat="1">
      <c r="A816" s="588" t="s">
        <v>302</v>
      </c>
      <c r="B816" s="589" t="s">
        <v>301</v>
      </c>
      <c r="C816" s="590">
        <v>42765</v>
      </c>
      <c r="D816" s="591">
        <v>4500</v>
      </c>
    </row>
    <row r="817" spans="1:4" s="582" customFormat="1">
      <c r="A817" s="588" t="s">
        <v>181</v>
      </c>
      <c r="B817" s="589" t="s">
        <v>180</v>
      </c>
      <c r="C817" s="590">
        <v>42766</v>
      </c>
      <c r="D817" s="591">
        <v>767.88</v>
      </c>
    </row>
    <row r="818" spans="1:4" s="582" customFormat="1">
      <c r="A818" s="588" t="s">
        <v>194</v>
      </c>
      <c r="B818" s="589" t="s">
        <v>193</v>
      </c>
      <c r="C818" s="590">
        <v>42766</v>
      </c>
      <c r="D818" s="591">
        <v>724.72299999999996</v>
      </c>
    </row>
    <row r="819" spans="1:4" s="582" customFormat="1">
      <c r="A819" s="588" t="s">
        <v>186</v>
      </c>
      <c r="B819" s="589" t="s">
        <v>185</v>
      </c>
      <c r="C819" s="590">
        <v>42766</v>
      </c>
      <c r="D819" s="591">
        <v>3134.5590000000002</v>
      </c>
    </row>
    <row r="820" spans="1:4" s="582" customFormat="1" ht="15.75" thickBot="1">
      <c r="A820" s="592" t="s">
        <v>171</v>
      </c>
      <c r="B820" s="593" t="s">
        <v>170</v>
      </c>
      <c r="C820" s="594">
        <v>42766</v>
      </c>
      <c r="D820" s="595">
        <v>3733.8270000000002</v>
      </c>
    </row>
    <row r="821" spans="1:4" s="342" customFormat="1" ht="15.75" thickBot="1">
      <c r="A821" s="580" t="s">
        <v>860</v>
      </c>
      <c r="B821" s="581"/>
      <c r="C821" s="581"/>
      <c r="D821" s="346">
        <f>SUM(D772:D820)</f>
        <v>97318.452999999994</v>
      </c>
    </row>
    <row r="822" spans="1:4" s="582" customFormat="1">
      <c r="A822" s="584" t="s">
        <v>181</v>
      </c>
      <c r="B822" s="585" t="s">
        <v>180</v>
      </c>
      <c r="C822" s="586">
        <v>42771</v>
      </c>
      <c r="D822" s="587">
        <v>643.95500000000004</v>
      </c>
    </row>
    <row r="823" spans="1:4" s="582" customFormat="1">
      <c r="A823" s="588" t="s">
        <v>181</v>
      </c>
      <c r="B823" s="589" t="s">
        <v>180</v>
      </c>
      <c r="C823" s="590">
        <v>42776</v>
      </c>
      <c r="D823" s="591">
        <v>645.91600000000005</v>
      </c>
    </row>
    <row r="824" spans="1:4" s="582" customFormat="1">
      <c r="A824" s="588" t="s">
        <v>181</v>
      </c>
      <c r="B824" s="589" t="s">
        <v>180</v>
      </c>
      <c r="C824" s="590">
        <v>42779</v>
      </c>
      <c r="D824" s="591">
        <v>644.69299999999998</v>
      </c>
    </row>
    <row r="825" spans="1:4" s="582" customFormat="1">
      <c r="A825" s="588" t="s">
        <v>302</v>
      </c>
      <c r="B825" s="589" t="s">
        <v>301</v>
      </c>
      <c r="C825" s="590">
        <v>42781</v>
      </c>
      <c r="D825" s="591">
        <v>4500</v>
      </c>
    </row>
    <row r="826" spans="1:4" s="582" customFormat="1">
      <c r="A826" s="588" t="s">
        <v>175</v>
      </c>
      <c r="B826" s="589" t="s">
        <v>174</v>
      </c>
      <c r="C826" s="590">
        <v>42781</v>
      </c>
      <c r="D826" s="591">
        <v>10491.438</v>
      </c>
    </row>
    <row r="827" spans="1:4" s="582" customFormat="1">
      <c r="A827" s="588" t="s">
        <v>173</v>
      </c>
      <c r="B827" s="589" t="s">
        <v>172</v>
      </c>
      <c r="C827" s="590">
        <v>42791</v>
      </c>
      <c r="D827" s="591">
        <v>725</v>
      </c>
    </row>
    <row r="828" spans="1:4" s="582" customFormat="1">
      <c r="A828" s="588" t="s">
        <v>173</v>
      </c>
      <c r="B828" s="589" t="s">
        <v>172</v>
      </c>
      <c r="C828" s="590">
        <v>42792</v>
      </c>
      <c r="D828" s="591">
        <v>725</v>
      </c>
    </row>
    <row r="829" spans="1:4" s="582" customFormat="1">
      <c r="A829" s="588" t="s">
        <v>173</v>
      </c>
      <c r="B829" s="589" t="s">
        <v>172</v>
      </c>
      <c r="C829" s="590">
        <v>42793</v>
      </c>
      <c r="D829" s="591">
        <v>725</v>
      </c>
    </row>
    <row r="830" spans="1:4" s="582" customFormat="1">
      <c r="A830" s="588" t="s">
        <v>173</v>
      </c>
      <c r="B830" s="589" t="s">
        <v>172</v>
      </c>
      <c r="C830" s="590">
        <v>42794</v>
      </c>
      <c r="D830" s="591">
        <v>736.45</v>
      </c>
    </row>
    <row r="831" spans="1:4" s="582" customFormat="1" ht="15.75" thickBot="1">
      <c r="A831" s="592" t="s">
        <v>173</v>
      </c>
      <c r="B831" s="593" t="s">
        <v>172</v>
      </c>
      <c r="C831" s="594">
        <v>42794</v>
      </c>
      <c r="D831" s="595">
        <v>725</v>
      </c>
    </row>
    <row r="832" spans="1:4" s="342" customFormat="1" ht="15.75" thickBot="1">
      <c r="A832" s="580" t="s">
        <v>861</v>
      </c>
      <c r="B832" s="581"/>
      <c r="C832" s="581"/>
      <c r="D832" s="346">
        <f>SUM(D822:D831)</f>
        <v>20562.452000000001</v>
      </c>
    </row>
    <row r="833" spans="1:4" s="582" customFormat="1" ht="15.75" thickBot="1">
      <c r="D833" s="583"/>
    </row>
    <row r="834" spans="1:4" s="342" customFormat="1" ht="15.75" thickBot="1">
      <c r="A834" s="580" t="s">
        <v>537</v>
      </c>
      <c r="B834" s="581"/>
      <c r="C834" s="581"/>
      <c r="D834" s="346">
        <f>D832+D821+D771+D644+D364</f>
        <v>1389538.5160000003</v>
      </c>
    </row>
    <row r="835" spans="1:4" s="582" customFormat="1">
      <c r="D835" s="583"/>
    </row>
    <row r="836" spans="1:4" s="582" customFormat="1">
      <c r="D836" s="583"/>
    </row>
    <row r="837" spans="1:4" s="582" customFormat="1">
      <c r="D837" s="583"/>
    </row>
    <row r="838" spans="1:4" s="582" customFormat="1">
      <c r="D838" s="583"/>
    </row>
    <row r="839" spans="1:4" s="582" customFormat="1">
      <c r="D839" s="583"/>
    </row>
    <row r="840" spans="1:4" s="582" customFormat="1">
      <c r="D840" s="583"/>
    </row>
    <row r="841" spans="1:4" s="582" customFormat="1">
      <c r="D841" s="583"/>
    </row>
    <row r="842" spans="1:4" s="582" customFormat="1">
      <c r="D842" s="583"/>
    </row>
    <row r="843" spans="1:4" s="582" customFormat="1">
      <c r="D843" s="583"/>
    </row>
    <row r="844" spans="1:4" s="582" customFormat="1">
      <c r="D844" s="583"/>
    </row>
    <row r="845" spans="1:4" s="582" customFormat="1">
      <c r="D845" s="583"/>
    </row>
    <row r="846" spans="1:4" s="582" customFormat="1">
      <c r="D846" s="583"/>
    </row>
    <row r="847" spans="1:4" s="582" customFormat="1">
      <c r="D847" s="583"/>
    </row>
    <row r="848" spans="1:4" s="582" customFormat="1">
      <c r="D848" s="583"/>
    </row>
    <row r="849" spans="4:4" s="582" customFormat="1">
      <c r="D849" s="583"/>
    </row>
    <row r="850" spans="4:4" s="582" customFormat="1">
      <c r="D850" s="583"/>
    </row>
    <row r="851" spans="4:4" s="582" customFormat="1">
      <c r="D851" s="583"/>
    </row>
    <row r="852" spans="4:4" s="582" customFormat="1">
      <c r="D852" s="583"/>
    </row>
    <row r="853" spans="4:4" s="582" customFormat="1">
      <c r="D853" s="583"/>
    </row>
    <row r="854" spans="4:4" s="582" customFormat="1">
      <c r="D854" s="583"/>
    </row>
    <row r="855" spans="4:4" s="582" customFormat="1">
      <c r="D855" s="583"/>
    </row>
    <row r="856" spans="4:4" s="582" customFormat="1">
      <c r="D856" s="583"/>
    </row>
    <row r="857" spans="4:4" s="582" customFormat="1">
      <c r="D857" s="583"/>
    </row>
    <row r="858" spans="4:4" s="582" customFormat="1">
      <c r="D858" s="583"/>
    </row>
    <row r="859" spans="4:4" s="582" customFormat="1">
      <c r="D859" s="583"/>
    </row>
    <row r="860" spans="4:4" s="582" customFormat="1">
      <c r="D860" s="583"/>
    </row>
    <row r="861" spans="4:4" s="582" customFormat="1">
      <c r="D861" s="583"/>
    </row>
    <row r="862" spans="4:4" s="582" customFormat="1">
      <c r="D862" s="583"/>
    </row>
    <row r="863" spans="4:4" s="582" customFormat="1">
      <c r="D863" s="583"/>
    </row>
    <row r="864" spans="4:4" s="582" customFormat="1">
      <c r="D864" s="583"/>
    </row>
    <row r="865" spans="4:4" s="582" customFormat="1">
      <c r="D865" s="583"/>
    </row>
    <row r="866" spans="4:4" s="582" customFormat="1">
      <c r="D866" s="583"/>
    </row>
    <row r="867" spans="4:4" s="582" customFormat="1">
      <c r="D867" s="583"/>
    </row>
    <row r="868" spans="4:4" s="582" customFormat="1">
      <c r="D868" s="583"/>
    </row>
    <row r="869" spans="4:4" s="582" customFormat="1">
      <c r="D869" s="583"/>
    </row>
    <row r="870" spans="4:4" s="582" customFormat="1">
      <c r="D870" s="583"/>
    </row>
    <row r="871" spans="4:4" s="582" customFormat="1">
      <c r="D871" s="583"/>
    </row>
    <row r="872" spans="4:4" s="582" customFormat="1">
      <c r="D872" s="583"/>
    </row>
    <row r="873" spans="4:4" s="582" customFormat="1">
      <c r="D873" s="583"/>
    </row>
    <row r="874" spans="4:4" s="582" customFormat="1">
      <c r="D874" s="583"/>
    </row>
    <row r="875" spans="4:4" s="582" customFormat="1">
      <c r="D875" s="583"/>
    </row>
    <row r="876" spans="4:4" s="582" customFormat="1">
      <c r="D876" s="583"/>
    </row>
    <row r="877" spans="4:4" s="582" customFormat="1">
      <c r="D877" s="583"/>
    </row>
    <row r="878" spans="4:4" s="582" customFormat="1">
      <c r="D878" s="583"/>
    </row>
    <row r="879" spans="4:4" s="582" customFormat="1">
      <c r="D879" s="583"/>
    </row>
    <row r="880" spans="4:4" s="582" customFormat="1">
      <c r="D880" s="583"/>
    </row>
    <row r="881" spans="4:4" s="582" customFormat="1">
      <c r="D881" s="583"/>
    </row>
    <row r="882" spans="4:4" s="582" customFormat="1">
      <c r="D882" s="583"/>
    </row>
    <row r="883" spans="4:4" s="582" customFormat="1">
      <c r="D883" s="583"/>
    </row>
    <row r="884" spans="4:4" s="582" customFormat="1">
      <c r="D884" s="583"/>
    </row>
    <row r="885" spans="4:4" s="582" customFormat="1">
      <c r="D885" s="583"/>
    </row>
    <row r="886" spans="4:4" s="582" customFormat="1">
      <c r="D886" s="583"/>
    </row>
    <row r="887" spans="4:4" s="582" customFormat="1">
      <c r="D887" s="583"/>
    </row>
    <row r="888" spans="4:4" s="582" customFormat="1">
      <c r="D888" s="583"/>
    </row>
    <row r="889" spans="4:4" s="582" customFormat="1">
      <c r="D889" s="583"/>
    </row>
    <row r="890" spans="4:4" s="582" customFormat="1">
      <c r="D890" s="583"/>
    </row>
    <row r="891" spans="4:4" s="582" customFormat="1">
      <c r="D891" s="583"/>
    </row>
    <row r="892" spans="4:4" s="582" customFormat="1">
      <c r="D892" s="583"/>
    </row>
    <row r="893" spans="4:4" s="582" customFormat="1">
      <c r="D893" s="583"/>
    </row>
    <row r="894" spans="4:4" s="582" customFormat="1">
      <c r="D894" s="583"/>
    </row>
    <row r="895" spans="4:4" s="582" customFormat="1">
      <c r="D895" s="583"/>
    </row>
    <row r="896" spans="4:4" s="582" customFormat="1">
      <c r="D896" s="583"/>
    </row>
    <row r="897" spans="4:4" s="582" customFormat="1">
      <c r="D897" s="583"/>
    </row>
    <row r="898" spans="4:4" s="582" customFormat="1">
      <c r="D898" s="583"/>
    </row>
    <row r="899" spans="4:4" s="582" customFormat="1">
      <c r="D899" s="583"/>
    </row>
    <row r="900" spans="4:4" s="582" customFormat="1">
      <c r="D900" s="583"/>
    </row>
    <row r="901" spans="4:4" s="582" customFormat="1">
      <c r="D901" s="583"/>
    </row>
    <row r="902" spans="4:4" s="582" customFormat="1">
      <c r="D902" s="583"/>
    </row>
    <row r="903" spans="4:4" s="582" customFormat="1">
      <c r="D903" s="583"/>
    </row>
    <row r="904" spans="4:4" s="582" customFormat="1">
      <c r="D904" s="583"/>
    </row>
    <row r="905" spans="4:4" s="582" customFormat="1">
      <c r="D905" s="583"/>
    </row>
    <row r="906" spans="4:4" s="582" customFormat="1">
      <c r="D906" s="583"/>
    </row>
    <row r="907" spans="4:4" s="582" customFormat="1">
      <c r="D907" s="583"/>
    </row>
    <row r="908" spans="4:4" s="582" customFormat="1">
      <c r="D908" s="583"/>
    </row>
    <row r="909" spans="4:4" s="582" customFormat="1">
      <c r="D909" s="583"/>
    </row>
    <row r="910" spans="4:4" s="582" customFormat="1">
      <c r="D910" s="583"/>
    </row>
    <row r="911" spans="4:4" s="582" customFormat="1">
      <c r="D911" s="583"/>
    </row>
    <row r="912" spans="4:4" s="582" customFormat="1">
      <c r="D912" s="583"/>
    </row>
    <row r="913" spans="4:4" s="582" customFormat="1">
      <c r="D913" s="583"/>
    </row>
    <row r="914" spans="4:4" s="582" customFormat="1">
      <c r="D914" s="583"/>
    </row>
    <row r="915" spans="4:4" s="582" customFormat="1">
      <c r="D915" s="583"/>
    </row>
    <row r="916" spans="4:4" s="582" customFormat="1">
      <c r="D916" s="583"/>
    </row>
    <row r="917" spans="4:4" s="582" customFormat="1">
      <c r="D917" s="583"/>
    </row>
    <row r="918" spans="4:4" s="582" customFormat="1">
      <c r="D918" s="583"/>
    </row>
    <row r="919" spans="4:4" s="582" customFormat="1">
      <c r="D919" s="583"/>
    </row>
    <row r="920" spans="4:4" s="582" customFormat="1">
      <c r="D920" s="583"/>
    </row>
    <row r="921" spans="4:4" s="582" customFormat="1">
      <c r="D921" s="583"/>
    </row>
    <row r="922" spans="4:4" s="582" customFormat="1">
      <c r="D922" s="583"/>
    </row>
    <row r="923" spans="4:4" s="582" customFormat="1">
      <c r="D923" s="583"/>
    </row>
    <row r="924" spans="4:4" s="582" customFormat="1">
      <c r="D924" s="583"/>
    </row>
    <row r="925" spans="4:4" s="582" customFormat="1">
      <c r="D925" s="583"/>
    </row>
    <row r="926" spans="4:4" s="582" customFormat="1">
      <c r="D926" s="583"/>
    </row>
    <row r="927" spans="4:4" s="582" customFormat="1">
      <c r="D927" s="583"/>
    </row>
    <row r="928" spans="4:4" s="582" customFormat="1">
      <c r="D928" s="583"/>
    </row>
    <row r="929" spans="4:4" s="582" customFormat="1">
      <c r="D929" s="583"/>
    </row>
    <row r="930" spans="4:4" s="582" customFormat="1">
      <c r="D930" s="583"/>
    </row>
    <row r="931" spans="4:4" s="582" customFormat="1">
      <c r="D931" s="583"/>
    </row>
    <row r="932" spans="4:4" s="582" customFormat="1">
      <c r="D932" s="583"/>
    </row>
    <row r="933" spans="4:4" s="582" customFormat="1">
      <c r="D933" s="583"/>
    </row>
    <row r="934" spans="4:4" s="582" customFormat="1">
      <c r="D934" s="583"/>
    </row>
    <row r="935" spans="4:4" s="582" customFormat="1">
      <c r="D935" s="583"/>
    </row>
    <row r="936" spans="4:4" s="582" customFormat="1">
      <c r="D936" s="583"/>
    </row>
    <row r="937" spans="4:4" s="582" customFormat="1">
      <c r="D937" s="583"/>
    </row>
    <row r="938" spans="4:4" s="582" customFormat="1">
      <c r="D938" s="583"/>
    </row>
    <row r="939" spans="4:4" s="582" customFormat="1">
      <c r="D939" s="583"/>
    </row>
    <row r="940" spans="4:4" s="582" customFormat="1">
      <c r="D940" s="583"/>
    </row>
    <row r="941" spans="4:4" s="582" customFormat="1">
      <c r="D941" s="583"/>
    </row>
    <row r="942" spans="4:4" s="582" customFormat="1">
      <c r="D942" s="583"/>
    </row>
    <row r="943" spans="4:4" s="582" customFormat="1">
      <c r="D943" s="583"/>
    </row>
    <row r="944" spans="4:4" s="582" customFormat="1">
      <c r="D944" s="583"/>
    </row>
    <row r="945" spans="4:4" s="582" customFormat="1">
      <c r="D945" s="583"/>
    </row>
    <row r="946" spans="4:4" s="582" customFormat="1">
      <c r="D946" s="583"/>
    </row>
    <row r="947" spans="4:4" s="582" customFormat="1">
      <c r="D947" s="583"/>
    </row>
    <row r="948" spans="4:4" s="582" customFormat="1">
      <c r="D948" s="583"/>
    </row>
    <row r="949" spans="4:4" s="582" customFormat="1">
      <c r="D949" s="583"/>
    </row>
    <row r="950" spans="4:4" s="582" customFormat="1">
      <c r="D950" s="583"/>
    </row>
    <row r="951" spans="4:4" s="582" customFormat="1">
      <c r="D951" s="583"/>
    </row>
    <row r="952" spans="4:4" s="582" customFormat="1">
      <c r="D952" s="583"/>
    </row>
    <row r="953" spans="4:4" s="582" customFormat="1">
      <c r="D953" s="583"/>
    </row>
    <row r="954" spans="4:4" s="582" customFormat="1">
      <c r="D954" s="583"/>
    </row>
    <row r="955" spans="4:4" s="582" customFormat="1">
      <c r="D955" s="583"/>
    </row>
    <row r="956" spans="4:4" s="582" customFormat="1">
      <c r="D956" s="583"/>
    </row>
    <row r="957" spans="4:4" s="582" customFormat="1">
      <c r="D957" s="583"/>
    </row>
    <row r="958" spans="4:4" s="582" customFormat="1">
      <c r="D958" s="583"/>
    </row>
    <row r="959" spans="4:4" s="582" customFormat="1">
      <c r="D959" s="583"/>
    </row>
    <row r="960" spans="4:4" s="582" customFormat="1">
      <c r="D960" s="583"/>
    </row>
    <row r="961" spans="4:4" s="582" customFormat="1">
      <c r="D961" s="583"/>
    </row>
    <row r="962" spans="4:4" s="582" customFormat="1">
      <c r="D962" s="583"/>
    </row>
    <row r="963" spans="4:4" s="582" customFormat="1">
      <c r="D963" s="583"/>
    </row>
    <row r="964" spans="4:4" s="582" customFormat="1">
      <c r="D964" s="583"/>
    </row>
    <row r="965" spans="4:4" s="582" customFormat="1">
      <c r="D965" s="583"/>
    </row>
    <row r="966" spans="4:4" s="582" customFormat="1">
      <c r="D966" s="583"/>
    </row>
    <row r="967" spans="4:4" s="582" customFormat="1">
      <c r="D967" s="583"/>
    </row>
    <row r="968" spans="4:4" s="582" customFormat="1">
      <c r="D968" s="583"/>
    </row>
    <row r="969" spans="4:4" s="582" customFormat="1">
      <c r="D969" s="583"/>
    </row>
    <row r="970" spans="4:4" s="582" customFormat="1">
      <c r="D970" s="583"/>
    </row>
    <row r="971" spans="4:4" s="582" customFormat="1">
      <c r="D971" s="583"/>
    </row>
    <row r="972" spans="4:4" s="582" customFormat="1">
      <c r="D972" s="583"/>
    </row>
    <row r="973" spans="4:4" s="582" customFormat="1">
      <c r="D973" s="583"/>
    </row>
    <row r="974" spans="4:4" s="582" customFormat="1">
      <c r="D974" s="583"/>
    </row>
    <row r="975" spans="4:4" s="582" customFormat="1">
      <c r="D975" s="583"/>
    </row>
    <row r="976" spans="4:4" s="582" customFormat="1">
      <c r="D976" s="583"/>
    </row>
    <row r="977" spans="4:4" s="582" customFormat="1">
      <c r="D977" s="583"/>
    </row>
    <row r="978" spans="4:4" s="582" customFormat="1">
      <c r="D978" s="583"/>
    </row>
    <row r="979" spans="4:4" s="582" customFormat="1">
      <c r="D979" s="583"/>
    </row>
    <row r="980" spans="4:4" s="582" customFormat="1">
      <c r="D980" s="583"/>
    </row>
    <row r="981" spans="4:4" s="582" customFormat="1">
      <c r="D981" s="583"/>
    </row>
    <row r="982" spans="4:4" s="582" customFormat="1">
      <c r="D982" s="583"/>
    </row>
    <row r="983" spans="4:4" s="582" customFormat="1">
      <c r="D983" s="583"/>
    </row>
    <row r="984" spans="4:4" s="582" customFormat="1">
      <c r="D984" s="583"/>
    </row>
    <row r="985" spans="4:4" s="582" customFormat="1">
      <c r="D985" s="583"/>
    </row>
    <row r="986" spans="4:4" s="582" customFormat="1">
      <c r="D986" s="583"/>
    </row>
    <row r="987" spans="4:4" s="582" customFormat="1">
      <c r="D987" s="583"/>
    </row>
    <row r="988" spans="4:4" s="582" customFormat="1">
      <c r="D988" s="583"/>
    </row>
    <row r="989" spans="4:4" s="582" customFormat="1">
      <c r="D989" s="583"/>
    </row>
    <row r="990" spans="4:4" s="582" customFormat="1">
      <c r="D990" s="583"/>
    </row>
    <row r="991" spans="4:4" s="582" customFormat="1">
      <c r="D991" s="583"/>
    </row>
    <row r="992" spans="4:4" s="582" customFormat="1">
      <c r="D992" s="583"/>
    </row>
    <row r="993" spans="4:4" s="582" customFormat="1">
      <c r="D993" s="583"/>
    </row>
    <row r="994" spans="4:4" s="582" customFormat="1">
      <c r="D994" s="583"/>
    </row>
    <row r="995" spans="4:4" s="582" customFormat="1">
      <c r="D995" s="583"/>
    </row>
    <row r="996" spans="4:4" s="582" customFormat="1">
      <c r="D996" s="583"/>
    </row>
    <row r="997" spans="4:4" s="582" customFormat="1">
      <c r="D997" s="583"/>
    </row>
    <row r="998" spans="4:4" s="582" customFormat="1">
      <c r="D998" s="583"/>
    </row>
    <row r="999" spans="4:4" s="582" customFormat="1">
      <c r="D999" s="583"/>
    </row>
    <row r="1000" spans="4:4" s="582" customFormat="1">
      <c r="D1000" s="583"/>
    </row>
    <row r="1001" spans="4:4" s="582" customFormat="1">
      <c r="D1001" s="583"/>
    </row>
    <row r="1002" spans="4:4" s="582" customFormat="1">
      <c r="D1002" s="583"/>
    </row>
    <row r="1003" spans="4:4" s="582" customFormat="1">
      <c r="D1003" s="583"/>
    </row>
    <row r="1004" spans="4:4" s="582" customFormat="1">
      <c r="D1004" s="583"/>
    </row>
    <row r="1005" spans="4:4" s="582" customFormat="1">
      <c r="D1005" s="583"/>
    </row>
    <row r="1006" spans="4:4" s="582" customFormat="1">
      <c r="D1006" s="583"/>
    </row>
    <row r="1007" spans="4:4" s="582" customFormat="1">
      <c r="D1007" s="583"/>
    </row>
    <row r="1008" spans="4:4" s="582" customFormat="1">
      <c r="D1008" s="583"/>
    </row>
    <row r="1009" spans="4:4" s="582" customFormat="1">
      <c r="D1009" s="583"/>
    </row>
    <row r="1010" spans="4:4" s="582" customFormat="1">
      <c r="D1010" s="583"/>
    </row>
    <row r="1011" spans="4:4" s="582" customFormat="1">
      <c r="D1011" s="583"/>
    </row>
    <row r="1012" spans="4:4" s="582" customFormat="1">
      <c r="D1012" s="583"/>
    </row>
    <row r="1013" spans="4:4" s="582" customFormat="1">
      <c r="D1013" s="583"/>
    </row>
    <row r="1014" spans="4:4" s="582" customFormat="1">
      <c r="D1014" s="583"/>
    </row>
    <row r="1015" spans="4:4" s="582" customFormat="1">
      <c r="D1015" s="583"/>
    </row>
    <row r="1016" spans="4:4" s="582" customFormat="1">
      <c r="D1016" s="583"/>
    </row>
    <row r="1017" spans="4:4" s="582" customFormat="1">
      <c r="D1017" s="583"/>
    </row>
    <row r="1018" spans="4:4" s="582" customFormat="1">
      <c r="D1018" s="583"/>
    </row>
    <row r="1019" spans="4:4" s="582" customFormat="1">
      <c r="D1019" s="583"/>
    </row>
    <row r="1020" spans="4:4" s="582" customFormat="1">
      <c r="D1020" s="583"/>
    </row>
    <row r="1021" spans="4:4" s="582" customFormat="1">
      <c r="D1021" s="583"/>
    </row>
    <row r="1022" spans="4:4" s="582" customFormat="1">
      <c r="D1022" s="583"/>
    </row>
    <row r="1023" spans="4:4" s="582" customFormat="1">
      <c r="D1023" s="583"/>
    </row>
    <row r="1024" spans="4:4" s="582" customFormat="1">
      <c r="D1024" s="583"/>
    </row>
    <row r="1025" spans="4:4" s="582" customFormat="1">
      <c r="D1025" s="583"/>
    </row>
    <row r="1026" spans="4:4" s="582" customFormat="1">
      <c r="D1026" s="583"/>
    </row>
    <row r="1027" spans="4:4" s="582" customFormat="1">
      <c r="D1027" s="583"/>
    </row>
    <row r="1028" spans="4:4" s="582" customFormat="1">
      <c r="D1028" s="583"/>
    </row>
    <row r="1029" spans="4:4" s="582" customFormat="1">
      <c r="D1029" s="583"/>
    </row>
    <row r="1030" spans="4:4" s="582" customFormat="1">
      <c r="D1030" s="583"/>
    </row>
    <row r="1031" spans="4:4" s="582" customFormat="1">
      <c r="D1031" s="583"/>
    </row>
    <row r="1032" spans="4:4" s="582" customFormat="1">
      <c r="D1032" s="583"/>
    </row>
    <row r="1033" spans="4:4" s="582" customFormat="1">
      <c r="D1033" s="583"/>
    </row>
    <row r="1034" spans="4:4" s="582" customFormat="1">
      <c r="D1034" s="583"/>
    </row>
    <row r="1035" spans="4:4" s="582" customFormat="1">
      <c r="D1035" s="583"/>
    </row>
    <row r="1036" spans="4:4" s="582" customFormat="1">
      <c r="D1036" s="583"/>
    </row>
    <row r="1037" spans="4:4" s="582" customFormat="1">
      <c r="D1037" s="583"/>
    </row>
    <row r="1038" spans="4:4" s="582" customFormat="1">
      <c r="D1038" s="583"/>
    </row>
    <row r="1039" spans="4:4" s="582" customFormat="1">
      <c r="D1039" s="583"/>
    </row>
    <row r="1040" spans="4:4" s="582" customFormat="1">
      <c r="D1040" s="583"/>
    </row>
    <row r="1041" spans="4:4" s="582" customFormat="1">
      <c r="D1041" s="583"/>
    </row>
    <row r="1042" spans="4:4" s="582" customFormat="1">
      <c r="D1042" s="583"/>
    </row>
    <row r="1043" spans="4:4" s="582" customFormat="1">
      <c r="D1043" s="583"/>
    </row>
    <row r="1044" spans="4:4" s="582" customFormat="1">
      <c r="D1044" s="583"/>
    </row>
    <row r="1045" spans="4:4" s="582" customFormat="1">
      <c r="D1045" s="583"/>
    </row>
    <row r="1046" spans="4:4" s="582" customFormat="1">
      <c r="D1046" s="583"/>
    </row>
    <row r="1047" spans="4:4" s="582" customFormat="1">
      <c r="D1047" s="583"/>
    </row>
    <row r="1048" spans="4:4" s="582" customFormat="1">
      <c r="D1048" s="583"/>
    </row>
    <row r="1049" spans="4:4" s="582" customFormat="1">
      <c r="D1049" s="583"/>
    </row>
    <row r="1050" spans="4:4" s="582" customFormat="1">
      <c r="D1050" s="583"/>
    </row>
    <row r="1051" spans="4:4" s="582" customFormat="1">
      <c r="D1051" s="583"/>
    </row>
    <row r="1052" spans="4:4" s="582" customFormat="1">
      <c r="D1052" s="583"/>
    </row>
    <row r="1053" spans="4:4" s="582" customFormat="1">
      <c r="D1053" s="583"/>
    </row>
    <row r="1054" spans="4:4" s="582" customFormat="1">
      <c r="D1054" s="583"/>
    </row>
    <row r="1055" spans="4:4" s="582" customFormat="1">
      <c r="D1055" s="583"/>
    </row>
    <row r="1056" spans="4:4" s="582" customFormat="1">
      <c r="D1056" s="583"/>
    </row>
    <row r="1057" spans="4:4" s="582" customFormat="1">
      <c r="D1057" s="583"/>
    </row>
    <row r="1058" spans="4:4" s="582" customFormat="1">
      <c r="D1058" s="583"/>
    </row>
    <row r="1059" spans="4:4" s="582" customFormat="1">
      <c r="D1059" s="583"/>
    </row>
    <row r="1060" spans="4:4" s="582" customFormat="1">
      <c r="D1060" s="583"/>
    </row>
    <row r="1061" spans="4:4" s="582" customFormat="1">
      <c r="D1061" s="583"/>
    </row>
    <row r="1062" spans="4:4" s="582" customFormat="1">
      <c r="D1062" s="583"/>
    </row>
    <row r="1063" spans="4:4" s="582" customFormat="1">
      <c r="D1063" s="583"/>
    </row>
    <row r="1064" spans="4:4" s="582" customFormat="1">
      <c r="D1064" s="583"/>
    </row>
    <row r="1065" spans="4:4" s="582" customFormat="1">
      <c r="D1065" s="583"/>
    </row>
    <row r="1066" spans="4:4" s="582" customFormat="1">
      <c r="D1066" s="583"/>
    </row>
    <row r="1067" spans="4:4" s="582" customFormat="1">
      <c r="D1067" s="583"/>
    </row>
    <row r="1068" spans="4:4" s="582" customFormat="1">
      <c r="D1068" s="583"/>
    </row>
    <row r="1069" spans="4:4" s="582" customFormat="1">
      <c r="D1069" s="583"/>
    </row>
    <row r="1070" spans="4:4" s="582" customFormat="1">
      <c r="D1070" s="583"/>
    </row>
    <row r="1071" spans="4:4" s="582" customFormat="1">
      <c r="D1071" s="583"/>
    </row>
    <row r="1072" spans="4:4" s="582" customFormat="1">
      <c r="D1072" s="583"/>
    </row>
    <row r="1073" spans="4:4" s="582" customFormat="1">
      <c r="D1073" s="583"/>
    </row>
    <row r="1074" spans="4:4" s="582" customFormat="1">
      <c r="D1074" s="583"/>
    </row>
    <row r="1075" spans="4:4" s="582" customFormat="1">
      <c r="D1075" s="583"/>
    </row>
    <row r="1076" spans="4:4" s="582" customFormat="1">
      <c r="D1076" s="583"/>
    </row>
    <row r="1077" spans="4:4" s="582" customFormat="1">
      <c r="D1077" s="583"/>
    </row>
    <row r="1078" spans="4:4" s="582" customFormat="1">
      <c r="D1078" s="583"/>
    </row>
    <row r="1079" spans="4:4" s="582" customFormat="1">
      <c r="D1079" s="583"/>
    </row>
    <row r="1080" spans="4:4" s="582" customFormat="1">
      <c r="D1080" s="583"/>
    </row>
    <row r="1081" spans="4:4" s="582" customFormat="1">
      <c r="D1081" s="583"/>
    </row>
    <row r="1082" spans="4:4" s="582" customFormat="1">
      <c r="D1082" s="583"/>
    </row>
    <row r="1083" spans="4:4" s="582" customFormat="1">
      <c r="D1083" s="583"/>
    </row>
    <row r="1084" spans="4:4" s="582" customFormat="1">
      <c r="D1084" s="583"/>
    </row>
    <row r="1085" spans="4:4" s="582" customFormat="1">
      <c r="D1085" s="583"/>
    </row>
    <row r="1086" spans="4:4" s="582" customFormat="1">
      <c r="D1086" s="583"/>
    </row>
    <row r="1087" spans="4:4" s="582" customFormat="1">
      <c r="D1087" s="583"/>
    </row>
    <row r="1088" spans="4:4" s="582" customFormat="1">
      <c r="D1088" s="583"/>
    </row>
    <row r="1089" spans="4:4" s="582" customFormat="1">
      <c r="D1089" s="583"/>
    </row>
    <row r="1090" spans="4:4" s="582" customFormat="1">
      <c r="D1090" s="583"/>
    </row>
    <row r="1091" spans="4:4" s="582" customFormat="1">
      <c r="D1091" s="583"/>
    </row>
    <row r="1092" spans="4:4" s="582" customFormat="1">
      <c r="D1092" s="583"/>
    </row>
    <row r="1093" spans="4:4" s="582" customFormat="1">
      <c r="D1093" s="583"/>
    </row>
    <row r="1094" spans="4:4" s="582" customFormat="1">
      <c r="D1094" s="583"/>
    </row>
    <row r="1095" spans="4:4" s="582" customFormat="1">
      <c r="D1095" s="583"/>
    </row>
    <row r="1096" spans="4:4" s="582" customFormat="1">
      <c r="D1096" s="583"/>
    </row>
    <row r="1097" spans="4:4" s="582" customFormat="1">
      <c r="D1097" s="583"/>
    </row>
    <row r="1098" spans="4:4" s="582" customFormat="1">
      <c r="D1098" s="583"/>
    </row>
    <row r="1099" spans="4:4" s="582" customFormat="1">
      <c r="D1099" s="583"/>
    </row>
    <row r="1100" spans="4:4" s="582" customFormat="1">
      <c r="D1100" s="583"/>
    </row>
    <row r="1101" spans="4:4" s="582" customFormat="1">
      <c r="D1101" s="583"/>
    </row>
    <row r="1102" spans="4:4" s="582" customFormat="1">
      <c r="D1102" s="583"/>
    </row>
    <row r="1103" spans="4:4" s="582" customFormat="1">
      <c r="D1103" s="583"/>
    </row>
    <row r="1104" spans="4:4" s="582" customFormat="1">
      <c r="D1104" s="583"/>
    </row>
    <row r="1105" spans="4:4" s="582" customFormat="1">
      <c r="D1105" s="583"/>
    </row>
    <row r="1106" spans="4:4" s="582" customFormat="1">
      <c r="D1106" s="583"/>
    </row>
    <row r="1107" spans="4:4" s="582" customFormat="1">
      <c r="D1107" s="583"/>
    </row>
    <row r="1108" spans="4:4" s="582" customFormat="1">
      <c r="D1108" s="583"/>
    </row>
    <row r="1109" spans="4:4" s="582" customFormat="1">
      <c r="D1109" s="583"/>
    </row>
    <row r="1110" spans="4:4" s="582" customFormat="1">
      <c r="D1110" s="583"/>
    </row>
    <row r="1111" spans="4:4" s="582" customFormat="1">
      <c r="D1111" s="583"/>
    </row>
    <row r="1112" spans="4:4" s="582" customFormat="1">
      <c r="D1112" s="583"/>
    </row>
    <row r="1113" spans="4:4" s="582" customFormat="1">
      <c r="D1113" s="583"/>
    </row>
    <row r="1114" spans="4:4" s="582" customFormat="1">
      <c r="D1114" s="583"/>
    </row>
    <row r="1115" spans="4:4" s="582" customFormat="1">
      <c r="D1115" s="583"/>
    </row>
    <row r="1116" spans="4:4" s="582" customFormat="1">
      <c r="D1116" s="583"/>
    </row>
    <row r="1117" spans="4:4" s="582" customFormat="1">
      <c r="D1117" s="583"/>
    </row>
    <row r="1118" spans="4:4" s="582" customFormat="1">
      <c r="D1118" s="583"/>
    </row>
    <row r="1119" spans="4:4" s="582" customFormat="1">
      <c r="D1119" s="583"/>
    </row>
    <row r="1120" spans="4:4" s="582" customFormat="1">
      <c r="D1120" s="583"/>
    </row>
    <row r="1121" spans="4:4" s="582" customFormat="1">
      <c r="D1121" s="583"/>
    </row>
    <row r="1122" spans="4:4" s="582" customFormat="1">
      <c r="D1122" s="583"/>
    </row>
    <row r="1123" spans="4:4" s="582" customFormat="1">
      <c r="D1123" s="583"/>
    </row>
    <row r="1124" spans="4:4" s="582" customFormat="1">
      <c r="D1124" s="583"/>
    </row>
    <row r="1125" spans="4:4" s="582" customFormat="1">
      <c r="D1125" s="583"/>
    </row>
    <row r="1126" spans="4:4" s="582" customFormat="1">
      <c r="D1126" s="583"/>
    </row>
    <row r="1127" spans="4:4" s="582" customFormat="1">
      <c r="D1127" s="583"/>
    </row>
    <row r="1128" spans="4:4" s="582" customFormat="1">
      <c r="D1128" s="583"/>
    </row>
    <row r="1129" spans="4:4" s="582" customFormat="1">
      <c r="D1129" s="583"/>
    </row>
    <row r="1130" spans="4:4" s="582" customFormat="1">
      <c r="D1130" s="583"/>
    </row>
    <row r="1131" spans="4:4" s="582" customFormat="1">
      <c r="D1131" s="583"/>
    </row>
    <row r="1132" spans="4:4" s="582" customFormat="1">
      <c r="D1132" s="583"/>
    </row>
    <row r="1133" spans="4:4" s="582" customFormat="1">
      <c r="D1133" s="583"/>
    </row>
    <row r="1134" spans="4:4" s="582" customFormat="1">
      <c r="D1134" s="583"/>
    </row>
    <row r="1135" spans="4:4" s="582" customFormat="1">
      <c r="D1135" s="583"/>
    </row>
    <row r="1136" spans="4:4" s="582" customFormat="1">
      <c r="D1136" s="583"/>
    </row>
    <row r="1137" spans="4:4" s="582" customFormat="1">
      <c r="D1137" s="583"/>
    </row>
    <row r="1138" spans="4:4" s="582" customFormat="1">
      <c r="D1138" s="583"/>
    </row>
    <row r="1139" spans="4:4" s="582" customFormat="1">
      <c r="D1139" s="583"/>
    </row>
    <row r="1140" spans="4:4" s="582" customFormat="1">
      <c r="D1140" s="583"/>
    </row>
    <row r="1141" spans="4:4" s="582" customFormat="1">
      <c r="D1141" s="583"/>
    </row>
    <row r="1142" spans="4:4" s="582" customFormat="1">
      <c r="D1142" s="583"/>
    </row>
    <row r="1143" spans="4:4" s="582" customFormat="1">
      <c r="D1143" s="583"/>
    </row>
    <row r="1144" spans="4:4" s="582" customFormat="1">
      <c r="D1144" s="583"/>
    </row>
    <row r="1145" spans="4:4" s="582" customFormat="1">
      <c r="D1145" s="583"/>
    </row>
    <row r="1146" spans="4:4" s="582" customFormat="1">
      <c r="D1146" s="583"/>
    </row>
    <row r="1147" spans="4:4" s="582" customFormat="1">
      <c r="D1147" s="583"/>
    </row>
    <row r="1148" spans="4:4" s="582" customFormat="1">
      <c r="D1148" s="583"/>
    </row>
    <row r="1149" spans="4:4" s="582" customFormat="1">
      <c r="D1149" s="583"/>
    </row>
    <row r="1150" spans="4:4" s="582" customFormat="1">
      <c r="D1150" s="583"/>
    </row>
    <row r="1151" spans="4:4" s="582" customFormat="1">
      <c r="D1151" s="583"/>
    </row>
    <row r="1152" spans="4:4" s="582" customFormat="1">
      <c r="D1152" s="583"/>
    </row>
    <row r="1153" spans="4:4" s="582" customFormat="1">
      <c r="D1153" s="583"/>
    </row>
    <row r="1154" spans="4:4" s="582" customFormat="1">
      <c r="D1154" s="583"/>
    </row>
    <row r="1155" spans="4:4" s="582" customFormat="1">
      <c r="D1155" s="583"/>
    </row>
    <row r="1156" spans="4:4" s="582" customFormat="1">
      <c r="D1156" s="583"/>
    </row>
    <row r="1157" spans="4:4" s="582" customFormat="1">
      <c r="D1157" s="583"/>
    </row>
    <row r="1158" spans="4:4" s="582" customFormat="1">
      <c r="D1158" s="583"/>
    </row>
    <row r="1159" spans="4:4" s="582" customFormat="1">
      <c r="D1159" s="583"/>
    </row>
    <row r="1160" spans="4:4" s="582" customFormat="1">
      <c r="D1160" s="583"/>
    </row>
    <row r="1161" spans="4:4" s="582" customFormat="1">
      <c r="D1161" s="583"/>
    </row>
    <row r="1162" spans="4:4" s="582" customFormat="1">
      <c r="D1162" s="583"/>
    </row>
    <row r="1163" spans="4:4" s="582" customFormat="1">
      <c r="D1163" s="583"/>
    </row>
    <row r="1164" spans="4:4" s="582" customFormat="1">
      <c r="D1164" s="583"/>
    </row>
    <row r="1165" spans="4:4" s="582" customFormat="1">
      <c r="D1165" s="583"/>
    </row>
    <row r="1166" spans="4:4" s="582" customFormat="1">
      <c r="D1166" s="583"/>
    </row>
    <row r="1167" spans="4:4" s="582" customFormat="1">
      <c r="D1167" s="583"/>
    </row>
    <row r="1168" spans="4:4" s="582" customFormat="1">
      <c r="D1168" s="583"/>
    </row>
    <row r="1169" spans="4:4" s="582" customFormat="1">
      <c r="D1169" s="583"/>
    </row>
    <row r="1170" spans="4:4" s="582" customFormat="1">
      <c r="D1170" s="583"/>
    </row>
    <row r="1171" spans="4:4" s="582" customFormat="1">
      <c r="D1171" s="583"/>
    </row>
    <row r="1172" spans="4:4" s="582" customFormat="1">
      <c r="D1172" s="583"/>
    </row>
    <row r="1173" spans="4:4" s="582" customFormat="1">
      <c r="D1173" s="583"/>
    </row>
    <row r="1174" spans="4:4" s="582" customFormat="1">
      <c r="D1174" s="583"/>
    </row>
    <row r="1175" spans="4:4" s="582" customFormat="1">
      <c r="D1175" s="583"/>
    </row>
    <row r="1176" spans="4:4" s="582" customFormat="1">
      <c r="D1176" s="583"/>
    </row>
    <row r="1177" spans="4:4" s="582" customFormat="1">
      <c r="D1177" s="583"/>
    </row>
    <row r="1178" spans="4:4" s="582" customFormat="1">
      <c r="D1178" s="583"/>
    </row>
    <row r="1179" spans="4:4" s="582" customFormat="1">
      <c r="D1179" s="583"/>
    </row>
    <row r="1180" spans="4:4" s="582" customFormat="1">
      <c r="D1180" s="583"/>
    </row>
    <row r="1181" spans="4:4" s="582" customFormat="1">
      <c r="D1181" s="583"/>
    </row>
    <row r="1182" spans="4:4" s="582" customFormat="1">
      <c r="D1182" s="583"/>
    </row>
    <row r="1183" spans="4:4" s="582" customFormat="1">
      <c r="D1183" s="583"/>
    </row>
    <row r="1184" spans="4:4" s="582" customFormat="1">
      <c r="D1184" s="583"/>
    </row>
    <row r="1185" spans="4:4" s="582" customFormat="1">
      <c r="D1185" s="583"/>
    </row>
    <row r="1186" spans="4:4" s="582" customFormat="1">
      <c r="D1186" s="583"/>
    </row>
    <row r="1187" spans="4:4" s="582" customFormat="1">
      <c r="D1187" s="583"/>
    </row>
    <row r="1188" spans="4:4" s="582" customFormat="1">
      <c r="D1188" s="583"/>
    </row>
    <row r="1189" spans="4:4" s="582" customFormat="1">
      <c r="D1189" s="583"/>
    </row>
    <row r="1190" spans="4:4" s="582" customFormat="1">
      <c r="D1190" s="583"/>
    </row>
    <row r="1191" spans="4:4" s="582" customFormat="1">
      <c r="D1191" s="583"/>
    </row>
    <row r="1192" spans="4:4" s="582" customFormat="1">
      <c r="D1192" s="583"/>
    </row>
    <row r="1193" spans="4:4" s="582" customFormat="1">
      <c r="D1193" s="583"/>
    </row>
    <row r="1194" spans="4:4" s="582" customFormat="1">
      <c r="D1194" s="583"/>
    </row>
    <row r="1195" spans="4:4" s="582" customFormat="1">
      <c r="D1195" s="583"/>
    </row>
    <row r="1196" spans="4:4" s="582" customFormat="1">
      <c r="D1196" s="583"/>
    </row>
    <row r="1197" spans="4:4" s="582" customFormat="1">
      <c r="D1197" s="583"/>
    </row>
    <row r="1198" spans="4:4" s="582" customFormat="1">
      <c r="D1198" s="583"/>
    </row>
    <row r="1199" spans="4:4" s="582" customFormat="1">
      <c r="D1199" s="583"/>
    </row>
    <row r="1200" spans="4:4" s="582" customFormat="1">
      <c r="D1200" s="583"/>
    </row>
    <row r="1201" spans="4:4" s="582" customFormat="1">
      <c r="D1201" s="583"/>
    </row>
    <row r="1202" spans="4:4" s="582" customFormat="1">
      <c r="D1202" s="583"/>
    </row>
    <row r="1203" spans="4:4" s="582" customFormat="1">
      <c r="D1203" s="583"/>
    </row>
    <row r="1204" spans="4:4" s="582" customFormat="1">
      <c r="D1204" s="583"/>
    </row>
    <row r="1205" spans="4:4" s="582" customFormat="1">
      <c r="D1205" s="583"/>
    </row>
    <row r="1206" spans="4:4" s="582" customFormat="1">
      <c r="D1206" s="583"/>
    </row>
    <row r="1207" spans="4:4" s="582" customFormat="1">
      <c r="D1207" s="583"/>
    </row>
    <row r="1208" spans="4:4" s="582" customFormat="1">
      <c r="D1208" s="583"/>
    </row>
    <row r="1209" spans="4:4" s="582" customFormat="1">
      <c r="D1209" s="583"/>
    </row>
    <row r="1210" spans="4:4" s="582" customFormat="1">
      <c r="D1210" s="583"/>
    </row>
    <row r="1211" spans="4:4" s="582" customFormat="1">
      <c r="D1211" s="583"/>
    </row>
    <row r="1212" spans="4:4" s="582" customFormat="1">
      <c r="D1212" s="583"/>
    </row>
    <row r="1213" spans="4:4" s="582" customFormat="1">
      <c r="D1213" s="583"/>
    </row>
    <row r="1214" spans="4:4" s="582" customFormat="1">
      <c r="D1214" s="583"/>
    </row>
    <row r="1215" spans="4:4" s="582" customFormat="1">
      <c r="D1215" s="583"/>
    </row>
    <row r="1216" spans="4:4" s="582" customFormat="1">
      <c r="D1216" s="583"/>
    </row>
    <row r="1217" spans="4:4" s="582" customFormat="1">
      <c r="D1217" s="583"/>
    </row>
    <row r="1218" spans="4:4" s="582" customFormat="1">
      <c r="D1218" s="583"/>
    </row>
    <row r="1219" spans="4:4" s="582" customFormat="1">
      <c r="D1219" s="583"/>
    </row>
    <row r="1220" spans="4:4" s="582" customFormat="1">
      <c r="D1220" s="583"/>
    </row>
    <row r="1221" spans="4:4" s="582" customFormat="1">
      <c r="D1221" s="583"/>
    </row>
    <row r="1222" spans="4:4" s="582" customFormat="1">
      <c r="D1222" s="583"/>
    </row>
    <row r="1223" spans="4:4" s="582" customFormat="1">
      <c r="D1223" s="583"/>
    </row>
    <row r="1224" spans="4:4" s="582" customFormat="1">
      <c r="D1224" s="583"/>
    </row>
    <row r="1225" spans="4:4" s="582" customFormat="1">
      <c r="D1225" s="583"/>
    </row>
    <row r="1226" spans="4:4" s="582" customFormat="1">
      <c r="D1226" s="583"/>
    </row>
    <row r="1227" spans="4:4" s="582" customFormat="1">
      <c r="D1227" s="583"/>
    </row>
    <row r="1228" spans="4:4" s="582" customFormat="1">
      <c r="D1228" s="583"/>
    </row>
    <row r="1229" spans="4:4" s="582" customFormat="1">
      <c r="D1229" s="583"/>
    </row>
    <row r="1230" spans="4:4" s="582" customFormat="1">
      <c r="D1230" s="583"/>
    </row>
    <row r="1231" spans="4:4" s="582" customFormat="1">
      <c r="D1231" s="583"/>
    </row>
    <row r="1232" spans="4:4" s="582" customFormat="1">
      <c r="D1232" s="583"/>
    </row>
    <row r="1233" spans="4:4" s="582" customFormat="1">
      <c r="D1233" s="583"/>
    </row>
    <row r="1234" spans="4:4" s="582" customFormat="1">
      <c r="D1234" s="583"/>
    </row>
    <row r="1235" spans="4:4" s="582" customFormat="1">
      <c r="D1235" s="583"/>
    </row>
    <row r="1236" spans="4:4" s="582" customFormat="1">
      <c r="D1236" s="583"/>
    </row>
    <row r="1237" spans="4:4" s="582" customFormat="1">
      <c r="D1237" s="583"/>
    </row>
    <row r="1238" spans="4:4" s="582" customFormat="1">
      <c r="D1238" s="583"/>
    </row>
    <row r="1239" spans="4:4" s="582" customFormat="1">
      <c r="D1239" s="583"/>
    </row>
    <row r="1240" spans="4:4" s="582" customFormat="1">
      <c r="D1240" s="583"/>
    </row>
    <row r="1241" spans="4:4" s="582" customFormat="1">
      <c r="D1241" s="583"/>
    </row>
    <row r="1242" spans="4:4" s="582" customFormat="1">
      <c r="D1242" s="583"/>
    </row>
    <row r="1243" spans="4:4" s="582" customFormat="1">
      <c r="D1243" s="583"/>
    </row>
    <row r="1244" spans="4:4" s="582" customFormat="1">
      <c r="D1244" s="583"/>
    </row>
    <row r="1245" spans="4:4" s="582" customFormat="1">
      <c r="D1245" s="583"/>
    </row>
    <row r="1246" spans="4:4" s="582" customFormat="1">
      <c r="D1246" s="583"/>
    </row>
    <row r="1247" spans="4:4" s="582" customFormat="1">
      <c r="D1247" s="583"/>
    </row>
  </sheetData>
  <sortState ref="A676:D690">
    <sortCondition ref="C676:C690"/>
  </sortState>
  <mergeCells count="6">
    <mergeCell ref="A771:C771"/>
    <mergeCell ref="A821:C821"/>
    <mergeCell ref="A832:C832"/>
    <mergeCell ref="A834:C834"/>
    <mergeCell ref="A364:C364"/>
    <mergeCell ref="A644:C644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111"/>
  <sheetViews>
    <sheetView topLeftCell="A52" workbookViewId="0">
      <selection activeCell="G71" sqref="G71"/>
    </sheetView>
  </sheetViews>
  <sheetFormatPr baseColWidth="10" defaultRowHeight="15"/>
  <cols>
    <col min="1" max="1" width="9.28515625" bestFit="1" customWidth="1"/>
    <col min="2" max="2" width="31.85546875" bestFit="1" customWidth="1"/>
    <col min="3" max="3" width="10.7109375" bestFit="1" customWidth="1"/>
    <col min="4" max="4" width="13.85546875" style="89" bestFit="1" customWidth="1"/>
  </cols>
  <sheetData>
    <row r="1" spans="1:8" s="264" customFormat="1" ht="15.75" thickBot="1">
      <c r="A1" s="343" t="s">
        <v>184</v>
      </c>
      <c r="B1" s="344" t="s">
        <v>183</v>
      </c>
      <c r="C1" s="344" t="s">
        <v>182</v>
      </c>
      <c r="D1" s="345" t="s">
        <v>11</v>
      </c>
    </row>
    <row r="2" spans="1:8">
      <c r="A2" s="596" t="s">
        <v>812</v>
      </c>
      <c r="B2" s="597" t="s">
        <v>813</v>
      </c>
      <c r="C2" s="598">
        <v>42613</v>
      </c>
      <c r="D2" s="599">
        <v>362.58300000000003</v>
      </c>
      <c r="F2" s="262"/>
      <c r="H2" s="262"/>
    </row>
    <row r="3" spans="1:8">
      <c r="A3" s="600" t="s">
        <v>814</v>
      </c>
      <c r="B3" s="601" t="s">
        <v>815</v>
      </c>
      <c r="C3" s="602">
        <v>42613</v>
      </c>
      <c r="D3" s="603">
        <v>1232.432</v>
      </c>
      <c r="H3" s="262"/>
    </row>
    <row r="4" spans="1:8">
      <c r="A4" s="600" t="s">
        <v>814</v>
      </c>
      <c r="B4" s="601" t="s">
        <v>815</v>
      </c>
      <c r="C4" s="602">
        <v>42643</v>
      </c>
      <c r="D4" s="603">
        <v>1430.7429999999999</v>
      </c>
    </row>
    <row r="5" spans="1:8">
      <c r="A5" s="600" t="s">
        <v>816</v>
      </c>
      <c r="B5" s="601" t="s">
        <v>817</v>
      </c>
      <c r="C5" s="602">
        <v>42658</v>
      </c>
      <c r="D5" s="603">
        <v>901.99699999999996</v>
      </c>
    </row>
    <row r="6" spans="1:8">
      <c r="A6" s="600" t="s">
        <v>541</v>
      </c>
      <c r="B6" s="601" t="s">
        <v>540</v>
      </c>
      <c r="C6" s="602">
        <v>42663</v>
      </c>
      <c r="D6" s="603">
        <v>1135</v>
      </c>
    </row>
    <row r="7" spans="1:8">
      <c r="A7" s="600" t="s">
        <v>541</v>
      </c>
      <c r="B7" s="601" t="s">
        <v>540</v>
      </c>
      <c r="C7" s="602">
        <v>42668</v>
      </c>
      <c r="D7" s="603">
        <v>1135</v>
      </c>
    </row>
    <row r="8" spans="1:8">
      <c r="A8" s="600" t="s">
        <v>816</v>
      </c>
      <c r="B8" s="601" t="s">
        <v>817</v>
      </c>
      <c r="C8" s="602">
        <v>42673</v>
      </c>
      <c r="D8" s="603">
        <v>598.76</v>
      </c>
    </row>
    <row r="9" spans="1:8">
      <c r="A9" s="600" t="s">
        <v>610</v>
      </c>
      <c r="B9" s="601" t="s">
        <v>611</v>
      </c>
      <c r="C9" s="602">
        <v>42674</v>
      </c>
      <c r="D9" s="603">
        <v>1958.7639999999999</v>
      </c>
    </row>
    <row r="10" spans="1:8">
      <c r="A10" s="600" t="s">
        <v>541</v>
      </c>
      <c r="B10" s="601" t="s">
        <v>540</v>
      </c>
      <c r="C10" s="602">
        <v>42684</v>
      </c>
      <c r="D10" s="603">
        <v>1135</v>
      </c>
    </row>
    <row r="11" spans="1:8">
      <c r="A11" s="600" t="s">
        <v>818</v>
      </c>
      <c r="B11" s="601" t="s">
        <v>819</v>
      </c>
      <c r="C11" s="602">
        <v>42689</v>
      </c>
      <c r="D11" s="603">
        <v>1035.9970000000001</v>
      </c>
    </row>
    <row r="12" spans="1:8">
      <c r="A12" s="600" t="s">
        <v>541</v>
      </c>
      <c r="B12" s="601" t="s">
        <v>540</v>
      </c>
      <c r="C12" s="602">
        <v>42689</v>
      </c>
      <c r="D12" s="603">
        <v>1135</v>
      </c>
    </row>
    <row r="13" spans="1:8">
      <c r="A13" s="600" t="s">
        <v>565</v>
      </c>
      <c r="B13" s="601" t="s">
        <v>564</v>
      </c>
      <c r="C13" s="602">
        <v>42693</v>
      </c>
      <c r="D13" s="603">
        <v>32079.972000000002</v>
      </c>
    </row>
    <row r="14" spans="1:8">
      <c r="A14" s="600" t="s">
        <v>541</v>
      </c>
      <c r="B14" s="601" t="s">
        <v>540</v>
      </c>
      <c r="C14" s="602">
        <v>42694</v>
      </c>
      <c r="D14" s="603">
        <v>1135</v>
      </c>
    </row>
    <row r="15" spans="1:8">
      <c r="A15" s="600" t="s">
        <v>820</v>
      </c>
      <c r="B15" s="601" t="s">
        <v>821</v>
      </c>
      <c r="C15" s="602">
        <v>42701</v>
      </c>
      <c r="D15" s="603">
        <v>4586.2070000000003</v>
      </c>
    </row>
    <row r="16" spans="1:8">
      <c r="A16" s="600" t="s">
        <v>616</v>
      </c>
      <c r="B16" s="601" t="s">
        <v>617</v>
      </c>
      <c r="C16" s="602">
        <v>42704</v>
      </c>
      <c r="D16" s="603">
        <v>2822.2649999999999</v>
      </c>
    </row>
    <row r="17" spans="1:12">
      <c r="A17" s="600" t="s">
        <v>612</v>
      </c>
      <c r="B17" s="601" t="s">
        <v>613</v>
      </c>
      <c r="C17" s="602">
        <v>42704</v>
      </c>
      <c r="D17" s="603">
        <v>788.06600000000003</v>
      </c>
    </row>
    <row r="18" spans="1:12">
      <c r="A18" s="600" t="s">
        <v>822</v>
      </c>
      <c r="B18" s="601" t="s">
        <v>823</v>
      </c>
      <c r="C18" s="602">
        <v>42709</v>
      </c>
      <c r="D18" s="603">
        <v>470.02499999999998</v>
      </c>
    </row>
    <row r="19" spans="1:12">
      <c r="A19" s="600" t="s">
        <v>824</v>
      </c>
      <c r="B19" s="601" t="s">
        <v>825</v>
      </c>
      <c r="C19" s="602">
        <v>42719</v>
      </c>
      <c r="D19" s="603">
        <v>1103.683</v>
      </c>
    </row>
    <row r="20" spans="1:12">
      <c r="A20" s="600" t="s">
        <v>541</v>
      </c>
      <c r="B20" s="601" t="s">
        <v>540</v>
      </c>
      <c r="C20" s="602">
        <v>42719</v>
      </c>
      <c r="D20" s="603">
        <v>1135</v>
      </c>
    </row>
    <row r="21" spans="1:12">
      <c r="A21" s="600" t="s">
        <v>620</v>
      </c>
      <c r="B21" s="601" t="s">
        <v>621</v>
      </c>
      <c r="C21" s="602">
        <v>42719</v>
      </c>
      <c r="D21" s="603">
        <v>2804.57</v>
      </c>
    </row>
    <row r="22" spans="1:12">
      <c r="A22" s="600" t="s">
        <v>628</v>
      </c>
      <c r="B22" s="601" t="s">
        <v>629</v>
      </c>
      <c r="C22" s="602">
        <v>42723</v>
      </c>
      <c r="D22" s="603">
        <v>1660.498</v>
      </c>
      <c r="E22" s="264"/>
      <c r="F22" s="264"/>
      <c r="G22" s="264"/>
      <c r="H22" s="264"/>
      <c r="I22" s="264"/>
      <c r="J22" s="264"/>
      <c r="K22" s="264"/>
      <c r="L22" s="264"/>
    </row>
    <row r="23" spans="1:12">
      <c r="A23" s="600" t="s">
        <v>624</v>
      </c>
      <c r="B23" s="601" t="s">
        <v>625</v>
      </c>
      <c r="C23" s="602">
        <v>42724</v>
      </c>
      <c r="D23" s="603">
        <v>382.42500000000001</v>
      </c>
      <c r="E23" s="264"/>
      <c r="F23" s="264"/>
      <c r="G23" s="264"/>
      <c r="H23" s="264"/>
      <c r="I23" s="264"/>
      <c r="J23" s="264"/>
      <c r="K23" s="264"/>
      <c r="L23" s="264"/>
    </row>
    <row r="24" spans="1:12">
      <c r="A24" s="600" t="s">
        <v>614</v>
      </c>
      <c r="B24" s="601" t="s">
        <v>615</v>
      </c>
      <c r="C24" s="602">
        <v>42726</v>
      </c>
      <c r="D24" s="603">
        <v>390.04700000000003</v>
      </c>
      <c r="E24" s="264"/>
      <c r="F24" s="264"/>
      <c r="G24" s="264"/>
      <c r="H24" s="264"/>
      <c r="I24" s="264"/>
      <c r="J24" s="264"/>
      <c r="K24" s="264"/>
      <c r="L24" s="264"/>
    </row>
    <row r="25" spans="1:12">
      <c r="A25" s="600" t="s">
        <v>826</v>
      </c>
      <c r="B25" s="601" t="s">
        <v>827</v>
      </c>
      <c r="C25" s="602">
        <v>42727</v>
      </c>
      <c r="D25" s="603">
        <v>908.85599999999999</v>
      </c>
      <c r="E25" s="264"/>
      <c r="F25" s="264"/>
      <c r="G25" s="264"/>
      <c r="H25" s="264"/>
      <c r="I25" s="264"/>
      <c r="J25" s="264"/>
      <c r="K25" s="264"/>
      <c r="L25" s="264"/>
    </row>
    <row r="26" spans="1:12" s="264" customFormat="1">
      <c r="A26" s="600" t="s">
        <v>828</v>
      </c>
      <c r="B26" s="601" t="s">
        <v>829</v>
      </c>
      <c r="C26" s="602">
        <v>42729</v>
      </c>
      <c r="D26" s="603">
        <v>668.952</v>
      </c>
    </row>
    <row r="27" spans="1:12" s="264" customFormat="1">
      <c r="A27" s="600" t="s">
        <v>541</v>
      </c>
      <c r="B27" s="601" t="s">
        <v>540</v>
      </c>
      <c r="C27" s="602">
        <v>42729</v>
      </c>
      <c r="D27" s="603">
        <v>1150.5609999999999</v>
      </c>
    </row>
    <row r="28" spans="1:12" s="264" customFormat="1">
      <c r="A28" s="600" t="s">
        <v>830</v>
      </c>
      <c r="B28" s="601" t="s">
        <v>831</v>
      </c>
      <c r="C28" s="602">
        <v>42729</v>
      </c>
      <c r="D28" s="603">
        <v>1500</v>
      </c>
    </row>
    <row r="29" spans="1:12" s="264" customFormat="1">
      <c r="A29" s="600" t="s">
        <v>628</v>
      </c>
      <c r="B29" s="601" t="s">
        <v>629</v>
      </c>
      <c r="C29" s="602">
        <v>42731</v>
      </c>
      <c r="D29" s="603">
        <v>1660.499</v>
      </c>
    </row>
    <row r="30" spans="1:12" s="264" customFormat="1">
      <c r="A30" s="600" t="s">
        <v>832</v>
      </c>
      <c r="B30" s="601" t="s">
        <v>833</v>
      </c>
      <c r="C30" s="602">
        <v>42735</v>
      </c>
      <c r="D30" s="603">
        <v>2586.759</v>
      </c>
    </row>
    <row r="31" spans="1:12" s="264" customFormat="1">
      <c r="A31" s="600" t="s">
        <v>618</v>
      </c>
      <c r="B31" s="601" t="s">
        <v>619</v>
      </c>
      <c r="C31" s="602">
        <v>42735</v>
      </c>
      <c r="D31" s="603">
        <v>815.24300000000005</v>
      </c>
    </row>
    <row r="32" spans="1:12" s="264" customFormat="1">
      <c r="A32" s="600" t="s">
        <v>642</v>
      </c>
      <c r="B32" s="601" t="s">
        <v>643</v>
      </c>
      <c r="C32" s="602">
        <v>42735</v>
      </c>
      <c r="D32" s="603">
        <v>1398.5170000000001</v>
      </c>
    </row>
    <row r="33" spans="1:12">
      <c r="A33" s="600" t="s">
        <v>834</v>
      </c>
      <c r="B33" s="601" t="s">
        <v>835</v>
      </c>
      <c r="C33" s="602">
        <v>42735</v>
      </c>
      <c r="D33" s="603">
        <v>1414.1559999999999</v>
      </c>
      <c r="E33" s="264"/>
      <c r="F33" s="264"/>
      <c r="G33" s="264"/>
      <c r="H33" s="264"/>
      <c r="I33" s="264"/>
      <c r="J33" s="264"/>
      <c r="K33" s="264"/>
      <c r="L33" s="264"/>
    </row>
    <row r="34" spans="1:12">
      <c r="A34" s="600" t="s">
        <v>836</v>
      </c>
      <c r="B34" s="601" t="s">
        <v>837</v>
      </c>
      <c r="C34" s="602">
        <v>42735</v>
      </c>
      <c r="D34" s="603">
        <v>1734.3879999999999</v>
      </c>
      <c r="E34" s="264"/>
      <c r="F34" s="264"/>
      <c r="G34" s="264"/>
      <c r="H34" s="264"/>
      <c r="I34" s="264"/>
      <c r="J34" s="264"/>
      <c r="K34" s="264"/>
      <c r="L34" s="264"/>
    </row>
    <row r="35" spans="1:12">
      <c r="A35" s="600" t="s">
        <v>838</v>
      </c>
      <c r="B35" s="601" t="s">
        <v>839</v>
      </c>
      <c r="C35" s="602">
        <v>42740</v>
      </c>
      <c r="D35" s="603">
        <v>1161.194</v>
      </c>
      <c r="E35" s="264"/>
      <c r="F35" s="264"/>
      <c r="G35" s="264"/>
      <c r="H35" s="264"/>
      <c r="I35" s="264"/>
      <c r="J35" s="264"/>
      <c r="K35" s="264"/>
      <c r="L35" s="264"/>
    </row>
    <row r="36" spans="1:12">
      <c r="A36" s="600" t="s">
        <v>634</v>
      </c>
      <c r="B36" s="601" t="s">
        <v>635</v>
      </c>
      <c r="C36" s="602">
        <v>42740</v>
      </c>
      <c r="D36" s="603">
        <v>1438.1949999999999</v>
      </c>
      <c r="E36" s="264"/>
      <c r="F36" s="264"/>
      <c r="G36" s="264"/>
      <c r="H36" s="264"/>
      <c r="I36" s="264"/>
      <c r="J36" s="264"/>
      <c r="K36" s="264"/>
      <c r="L36" s="264"/>
    </row>
    <row r="37" spans="1:12">
      <c r="A37" s="600" t="s">
        <v>840</v>
      </c>
      <c r="B37" s="601" t="s">
        <v>841</v>
      </c>
      <c r="C37" s="602">
        <v>42740</v>
      </c>
      <c r="D37" s="603">
        <v>5534.9769999999999</v>
      </c>
      <c r="E37" s="264"/>
      <c r="F37" s="264"/>
      <c r="G37" s="264"/>
      <c r="H37" s="264"/>
      <c r="I37" s="264"/>
      <c r="J37" s="264"/>
      <c r="K37" s="264"/>
      <c r="L37" s="264"/>
    </row>
    <row r="38" spans="1:12">
      <c r="A38" s="600" t="s">
        <v>608</v>
      </c>
      <c r="B38" s="601" t="s">
        <v>609</v>
      </c>
      <c r="C38" s="602">
        <v>42740</v>
      </c>
      <c r="D38" s="603">
        <v>1348.44</v>
      </c>
      <c r="E38" s="264"/>
      <c r="F38" s="264"/>
      <c r="G38" s="264"/>
      <c r="H38" s="264"/>
      <c r="I38" s="264"/>
      <c r="J38" s="264"/>
      <c r="K38" s="264"/>
      <c r="L38" s="264"/>
    </row>
    <row r="39" spans="1:12">
      <c r="A39" s="600" t="s">
        <v>842</v>
      </c>
      <c r="B39" s="601" t="s">
        <v>843</v>
      </c>
      <c r="C39" s="602">
        <v>42740</v>
      </c>
      <c r="D39" s="603">
        <v>573.49400000000003</v>
      </c>
      <c r="E39" s="264"/>
      <c r="F39" s="264"/>
      <c r="G39" s="264"/>
      <c r="H39" s="264"/>
      <c r="I39" s="264"/>
      <c r="J39" s="264"/>
      <c r="K39" s="264"/>
      <c r="L39" s="264"/>
    </row>
    <row r="40" spans="1:12">
      <c r="A40" s="600" t="s">
        <v>834</v>
      </c>
      <c r="B40" s="601" t="s">
        <v>835</v>
      </c>
      <c r="C40" s="602">
        <v>42740</v>
      </c>
      <c r="D40" s="603">
        <v>1414.155</v>
      </c>
      <c r="E40" s="264"/>
      <c r="F40" s="264"/>
      <c r="G40" s="264"/>
      <c r="H40" s="264"/>
      <c r="I40" s="264"/>
      <c r="J40" s="264"/>
      <c r="K40" s="264"/>
      <c r="L40" s="264"/>
    </row>
    <row r="41" spans="1:12" s="264" customFormat="1">
      <c r="A41" s="600" t="s">
        <v>844</v>
      </c>
      <c r="B41" s="601" t="s">
        <v>845</v>
      </c>
      <c r="C41" s="602">
        <v>42740</v>
      </c>
      <c r="D41" s="603">
        <v>5100</v>
      </c>
    </row>
    <row r="42" spans="1:12" s="264" customFormat="1">
      <c r="A42" s="600" t="s">
        <v>543</v>
      </c>
      <c r="B42" s="601" t="s">
        <v>542</v>
      </c>
      <c r="C42" s="602">
        <v>42741</v>
      </c>
      <c r="D42" s="603">
        <v>1016.207</v>
      </c>
    </row>
    <row r="43" spans="1:12" s="264" customFormat="1">
      <c r="A43" s="600" t="s">
        <v>846</v>
      </c>
      <c r="B43" s="601" t="s">
        <v>847</v>
      </c>
      <c r="C43" s="602">
        <v>42741</v>
      </c>
      <c r="D43" s="603">
        <v>835</v>
      </c>
    </row>
    <row r="44" spans="1:12" s="264" customFormat="1">
      <c r="A44" s="600" t="s">
        <v>632</v>
      </c>
      <c r="B44" s="601" t="s">
        <v>633</v>
      </c>
      <c r="C44" s="602">
        <v>42745</v>
      </c>
      <c r="D44" s="603">
        <v>2713.415</v>
      </c>
    </row>
    <row r="45" spans="1:12" s="264" customFormat="1">
      <c r="A45" s="600" t="s">
        <v>848</v>
      </c>
      <c r="B45" s="601" t="s">
        <v>849</v>
      </c>
      <c r="C45" s="602">
        <v>42745</v>
      </c>
      <c r="D45" s="603">
        <v>1713.74</v>
      </c>
    </row>
    <row r="46" spans="1:12" s="264" customFormat="1">
      <c r="A46" s="600" t="s">
        <v>636</v>
      </c>
      <c r="B46" s="601" t="s">
        <v>637</v>
      </c>
      <c r="C46" s="602">
        <v>42745</v>
      </c>
      <c r="D46" s="603">
        <v>1490.645</v>
      </c>
    </row>
    <row r="47" spans="1:12" s="264" customFormat="1">
      <c r="A47" s="600" t="s">
        <v>551</v>
      </c>
      <c r="B47" s="601" t="s">
        <v>550</v>
      </c>
      <c r="C47" s="602">
        <v>42745</v>
      </c>
      <c r="D47" s="603">
        <v>3509.7249999999999</v>
      </c>
    </row>
    <row r="48" spans="1:12" s="264" customFormat="1">
      <c r="A48" s="600" t="s">
        <v>830</v>
      </c>
      <c r="B48" s="601" t="s">
        <v>831</v>
      </c>
      <c r="C48" s="602">
        <v>42745</v>
      </c>
      <c r="D48" s="603">
        <v>1500</v>
      </c>
    </row>
    <row r="49" spans="1:12" s="264" customFormat="1">
      <c r="A49" s="600" t="s">
        <v>846</v>
      </c>
      <c r="B49" s="601" t="s">
        <v>847</v>
      </c>
      <c r="C49" s="602">
        <v>42745</v>
      </c>
      <c r="D49" s="603">
        <v>836</v>
      </c>
    </row>
    <row r="50" spans="1:12">
      <c r="A50" s="600" t="s">
        <v>844</v>
      </c>
      <c r="B50" s="601" t="s">
        <v>845</v>
      </c>
      <c r="C50" s="602">
        <v>42746</v>
      </c>
      <c r="D50" s="603">
        <v>5100</v>
      </c>
      <c r="E50" s="264"/>
      <c r="F50" s="264"/>
      <c r="G50" s="264"/>
      <c r="H50" s="264"/>
      <c r="I50" s="264"/>
      <c r="J50" s="264"/>
      <c r="K50" s="264"/>
      <c r="L50" s="264"/>
    </row>
    <row r="51" spans="1:12">
      <c r="A51" s="600" t="s">
        <v>846</v>
      </c>
      <c r="B51" s="601" t="s">
        <v>847</v>
      </c>
      <c r="C51" s="602">
        <v>42748</v>
      </c>
      <c r="D51" s="603">
        <v>837</v>
      </c>
      <c r="E51" s="264"/>
      <c r="F51" s="264"/>
      <c r="G51" s="264"/>
      <c r="H51" s="264"/>
      <c r="I51" s="264"/>
      <c r="J51" s="264"/>
      <c r="K51" s="264"/>
      <c r="L51" s="264"/>
    </row>
    <row r="52" spans="1:12">
      <c r="A52" s="600" t="s">
        <v>622</v>
      </c>
      <c r="B52" s="601" t="s">
        <v>623</v>
      </c>
      <c r="C52" s="602">
        <v>42750</v>
      </c>
      <c r="D52" s="603">
        <v>1396.867</v>
      </c>
      <c r="E52" s="264"/>
      <c r="F52" s="264"/>
      <c r="G52" s="264"/>
      <c r="H52" s="264"/>
      <c r="I52" s="264"/>
      <c r="J52" s="264"/>
      <c r="K52" s="264"/>
      <c r="L52" s="264"/>
    </row>
    <row r="53" spans="1:12">
      <c r="A53" s="600" t="s">
        <v>638</v>
      </c>
      <c r="B53" s="601" t="s">
        <v>639</v>
      </c>
      <c r="C53" s="602">
        <v>42750</v>
      </c>
      <c r="D53" s="603">
        <v>9915.73</v>
      </c>
      <c r="E53" s="264"/>
      <c r="F53" s="264"/>
      <c r="G53" s="264"/>
      <c r="H53" s="264"/>
      <c r="I53" s="264"/>
      <c r="J53" s="264"/>
      <c r="K53" s="264"/>
      <c r="L53" s="264"/>
    </row>
    <row r="54" spans="1:12">
      <c r="A54" s="600" t="s">
        <v>844</v>
      </c>
      <c r="B54" s="601" t="s">
        <v>845</v>
      </c>
      <c r="C54" s="602">
        <v>42751</v>
      </c>
      <c r="D54" s="603">
        <v>5100</v>
      </c>
      <c r="E54" s="264"/>
      <c r="F54" s="264"/>
      <c r="G54" s="264"/>
      <c r="H54" s="264"/>
      <c r="I54" s="264"/>
      <c r="J54" s="264"/>
      <c r="K54" s="264"/>
      <c r="L54" s="264"/>
    </row>
    <row r="55" spans="1:12">
      <c r="A55" s="600" t="s">
        <v>846</v>
      </c>
      <c r="B55" s="601" t="s">
        <v>847</v>
      </c>
      <c r="C55" s="602">
        <v>42752</v>
      </c>
      <c r="D55" s="603">
        <v>838</v>
      </c>
      <c r="E55" s="264"/>
      <c r="F55" s="264"/>
      <c r="G55" s="264"/>
      <c r="H55" s="264"/>
      <c r="I55" s="264"/>
      <c r="J55" s="264"/>
      <c r="K55" s="264"/>
      <c r="L55" s="264"/>
    </row>
    <row r="56" spans="1:12">
      <c r="A56" s="600" t="s">
        <v>626</v>
      </c>
      <c r="B56" s="601" t="s">
        <v>627</v>
      </c>
      <c r="C56" s="602">
        <v>42755</v>
      </c>
      <c r="D56" s="603">
        <v>3501.3130000000001</v>
      </c>
      <c r="E56" s="264"/>
      <c r="F56" s="264"/>
      <c r="G56" s="264"/>
      <c r="H56" s="264"/>
      <c r="I56" s="264"/>
      <c r="J56" s="264"/>
      <c r="K56" s="264"/>
      <c r="L56" s="264"/>
    </row>
    <row r="57" spans="1:12">
      <c r="A57" s="600" t="s">
        <v>846</v>
      </c>
      <c r="B57" s="601" t="s">
        <v>847</v>
      </c>
      <c r="C57" s="602">
        <v>42755</v>
      </c>
      <c r="D57" s="603">
        <v>839</v>
      </c>
      <c r="E57" s="264"/>
      <c r="F57" s="264"/>
      <c r="G57" s="264"/>
      <c r="H57" s="264"/>
      <c r="I57" s="264"/>
      <c r="J57" s="264"/>
      <c r="K57" s="264"/>
      <c r="L57" s="264"/>
    </row>
    <row r="58" spans="1:12">
      <c r="A58" s="600" t="s">
        <v>846</v>
      </c>
      <c r="B58" s="601" t="s">
        <v>847</v>
      </c>
      <c r="C58" s="602">
        <v>42759</v>
      </c>
      <c r="D58" s="603">
        <v>840</v>
      </c>
      <c r="E58" s="264"/>
      <c r="F58" s="264"/>
      <c r="G58" s="264"/>
      <c r="H58" s="264"/>
      <c r="I58" s="264"/>
      <c r="J58" s="264"/>
      <c r="K58" s="264"/>
      <c r="L58" s="264"/>
    </row>
    <row r="59" spans="1:12">
      <c r="A59" s="600" t="s">
        <v>543</v>
      </c>
      <c r="B59" s="601" t="s">
        <v>542</v>
      </c>
      <c r="C59" s="602">
        <v>42760</v>
      </c>
      <c r="D59" s="603">
        <v>821.072</v>
      </c>
      <c r="E59" s="264"/>
      <c r="F59" s="264"/>
      <c r="G59" s="264"/>
      <c r="H59" s="264"/>
      <c r="I59" s="264"/>
      <c r="J59" s="264"/>
      <c r="K59" s="264"/>
      <c r="L59" s="264"/>
    </row>
    <row r="60" spans="1:12">
      <c r="A60" s="600" t="s">
        <v>846</v>
      </c>
      <c r="B60" s="601" t="s">
        <v>847</v>
      </c>
      <c r="C60" s="602">
        <v>42761</v>
      </c>
      <c r="D60" s="603">
        <v>841</v>
      </c>
      <c r="E60" s="264"/>
      <c r="F60" s="264"/>
      <c r="G60" s="264"/>
      <c r="H60" s="264"/>
      <c r="I60" s="264"/>
      <c r="J60" s="264"/>
      <c r="K60" s="264"/>
      <c r="L60" s="264"/>
    </row>
    <row r="61" spans="1:12">
      <c r="A61" s="600" t="s">
        <v>850</v>
      </c>
      <c r="B61" s="601" t="s">
        <v>851</v>
      </c>
      <c r="C61" s="602">
        <v>42766</v>
      </c>
      <c r="D61" s="603">
        <v>394.92700000000002</v>
      </c>
      <c r="E61" s="264"/>
      <c r="F61" s="264"/>
      <c r="G61" s="264"/>
      <c r="H61" s="264"/>
      <c r="I61" s="264"/>
      <c r="J61" s="264"/>
      <c r="K61" s="264"/>
      <c r="L61" s="264"/>
    </row>
    <row r="62" spans="1:12">
      <c r="A62" s="600" t="s">
        <v>551</v>
      </c>
      <c r="B62" s="601" t="s">
        <v>550</v>
      </c>
      <c r="C62" s="602">
        <v>42766</v>
      </c>
      <c r="D62" s="603">
        <v>4000</v>
      </c>
      <c r="E62" s="264"/>
      <c r="F62" s="264"/>
      <c r="G62" s="264"/>
      <c r="H62" s="264"/>
      <c r="I62" s="264"/>
      <c r="J62" s="264"/>
      <c r="K62" s="264"/>
      <c r="L62" s="264"/>
    </row>
    <row r="63" spans="1:12">
      <c r="A63" s="600" t="s">
        <v>642</v>
      </c>
      <c r="B63" s="601" t="s">
        <v>643</v>
      </c>
      <c r="C63" s="602">
        <v>42766</v>
      </c>
      <c r="D63" s="603">
        <v>1522.771</v>
      </c>
      <c r="E63" s="264"/>
      <c r="F63" s="264"/>
      <c r="G63" s="264"/>
      <c r="H63" s="264"/>
      <c r="I63" s="264"/>
      <c r="J63" s="264"/>
      <c r="K63" s="264"/>
      <c r="L63" s="264"/>
    </row>
    <row r="64" spans="1:12">
      <c r="A64" s="600" t="s">
        <v>852</v>
      </c>
      <c r="B64" s="601" t="s">
        <v>853</v>
      </c>
      <c r="C64" s="602">
        <v>42766</v>
      </c>
      <c r="D64" s="603">
        <v>1138.9069999999999</v>
      </c>
      <c r="E64" s="264"/>
      <c r="F64" s="264"/>
      <c r="G64" s="264"/>
      <c r="H64" s="264"/>
      <c r="I64" s="264"/>
      <c r="J64" s="264"/>
      <c r="K64" s="264"/>
      <c r="L64" s="264"/>
    </row>
    <row r="65" spans="1:12">
      <c r="A65" s="600" t="s">
        <v>844</v>
      </c>
      <c r="B65" s="601" t="s">
        <v>845</v>
      </c>
      <c r="C65" s="602">
        <v>42766</v>
      </c>
      <c r="D65" s="603">
        <v>5121.9759999999997</v>
      </c>
      <c r="E65" s="264"/>
      <c r="F65" s="264"/>
      <c r="G65" s="264"/>
      <c r="H65" s="264"/>
      <c r="I65" s="264"/>
      <c r="J65" s="264"/>
      <c r="K65" s="264"/>
      <c r="L65" s="264"/>
    </row>
    <row r="66" spans="1:12">
      <c r="A66" s="600" t="s">
        <v>846</v>
      </c>
      <c r="B66" s="601" t="s">
        <v>847</v>
      </c>
      <c r="C66" s="602">
        <v>42766</v>
      </c>
      <c r="D66" s="603">
        <v>842.04100000000005</v>
      </c>
      <c r="E66" s="264"/>
      <c r="F66" s="264"/>
      <c r="G66" s="264"/>
      <c r="H66" s="264"/>
      <c r="I66" s="264"/>
      <c r="J66" s="264"/>
      <c r="K66" s="264"/>
      <c r="L66" s="264"/>
    </row>
    <row r="67" spans="1:12">
      <c r="A67" s="600" t="s">
        <v>640</v>
      </c>
      <c r="B67" s="601" t="s">
        <v>641</v>
      </c>
      <c r="C67" s="602">
        <v>42766</v>
      </c>
      <c r="D67" s="603">
        <v>1047.7059999999999</v>
      </c>
      <c r="E67" s="264"/>
      <c r="F67" s="264"/>
      <c r="G67" s="264"/>
      <c r="H67" s="264"/>
      <c r="I67" s="264"/>
      <c r="J67" s="264"/>
      <c r="K67" s="264"/>
      <c r="L67" s="264"/>
    </row>
    <row r="68" spans="1:12" s="264" customFormat="1" ht="15.75" thickBot="1">
      <c r="A68" s="604" t="s">
        <v>854</v>
      </c>
      <c r="B68" s="605" t="s">
        <v>855</v>
      </c>
      <c r="C68" s="606">
        <v>42766</v>
      </c>
      <c r="D68" s="607">
        <v>6269.3810000000003</v>
      </c>
    </row>
    <row r="69" spans="1:12" s="342" customFormat="1" ht="15.75" thickBot="1">
      <c r="A69" s="580" t="s">
        <v>862</v>
      </c>
      <c r="B69" s="581"/>
      <c r="C69" s="581"/>
      <c r="D69" s="346">
        <f>SUM(D2:D68)</f>
        <v>155809.84300000002</v>
      </c>
    </row>
    <row r="70" spans="1:12">
      <c r="A70" s="596" t="s">
        <v>856</v>
      </c>
      <c r="B70" s="597" t="s">
        <v>857</v>
      </c>
      <c r="C70" s="598">
        <v>42771</v>
      </c>
      <c r="D70" s="599">
        <v>1853.117</v>
      </c>
      <c r="E70" s="264"/>
      <c r="F70" s="264"/>
      <c r="G70" s="264"/>
      <c r="H70" s="264"/>
      <c r="I70" s="264"/>
      <c r="J70" s="264"/>
      <c r="K70" s="264"/>
      <c r="L70" s="264"/>
    </row>
    <row r="71" spans="1:12">
      <c r="A71" s="600" t="s">
        <v>545</v>
      </c>
      <c r="B71" s="601" t="s">
        <v>544</v>
      </c>
      <c r="C71" s="602">
        <v>42771</v>
      </c>
      <c r="D71" s="603">
        <v>3940.62</v>
      </c>
      <c r="E71" s="264"/>
      <c r="F71" s="264"/>
      <c r="G71" s="264"/>
      <c r="H71" s="264"/>
      <c r="I71" s="264"/>
      <c r="J71" s="264"/>
      <c r="K71" s="264"/>
      <c r="L71" s="264"/>
    </row>
    <row r="72" spans="1:12">
      <c r="A72" s="600" t="s">
        <v>539</v>
      </c>
      <c r="B72" s="601" t="s">
        <v>538</v>
      </c>
      <c r="C72" s="602">
        <v>42771</v>
      </c>
      <c r="D72" s="603">
        <v>5403.9679999999998</v>
      </c>
      <c r="E72" s="264"/>
      <c r="F72" s="264"/>
      <c r="G72" s="264"/>
      <c r="H72" s="264"/>
      <c r="I72" s="264"/>
      <c r="J72" s="264"/>
      <c r="K72" s="264"/>
      <c r="L72" s="264"/>
    </row>
    <row r="73" spans="1:12">
      <c r="A73" s="600" t="s">
        <v>858</v>
      </c>
      <c r="B73" s="601" t="s">
        <v>859</v>
      </c>
      <c r="C73" s="602">
        <v>42781</v>
      </c>
      <c r="D73" s="603">
        <v>11177.903</v>
      </c>
      <c r="E73" s="264"/>
      <c r="F73" s="264"/>
      <c r="G73" s="264"/>
      <c r="H73" s="264"/>
      <c r="I73" s="264"/>
      <c r="J73" s="264"/>
      <c r="K73" s="264"/>
      <c r="L73" s="264"/>
    </row>
    <row r="74" spans="1:12" ht="15.75" thickBot="1">
      <c r="A74" s="604" t="s">
        <v>539</v>
      </c>
      <c r="B74" s="605" t="s">
        <v>538</v>
      </c>
      <c r="C74" s="606">
        <v>42799</v>
      </c>
      <c r="D74" s="607">
        <v>2228.0990000000002</v>
      </c>
      <c r="E74" s="264"/>
      <c r="F74" s="264"/>
      <c r="G74" s="264"/>
      <c r="H74" s="264"/>
      <c r="I74" s="264"/>
      <c r="J74" s="264"/>
      <c r="K74" s="264"/>
      <c r="L74" s="264"/>
    </row>
    <row r="75" spans="1:12" s="342" customFormat="1" ht="15.75" thickBot="1">
      <c r="A75" s="580" t="s">
        <v>863</v>
      </c>
      <c r="B75" s="581"/>
      <c r="C75" s="581"/>
      <c r="D75" s="346">
        <f>SUM(D70:D74)</f>
        <v>24603.707000000002</v>
      </c>
    </row>
    <row r="76" spans="1:12" ht="15.75" thickBot="1"/>
    <row r="77" spans="1:12" s="342" customFormat="1" ht="15.75" thickBot="1">
      <c r="A77" s="580" t="s">
        <v>537</v>
      </c>
      <c r="B77" s="581"/>
      <c r="C77" s="581"/>
      <c r="D77" s="346">
        <f>D75+D69</f>
        <v>180413.55000000002</v>
      </c>
    </row>
    <row r="84" spans="1:12" s="264" customFormat="1">
      <c r="A84"/>
      <c r="B84"/>
      <c r="C84"/>
      <c r="D84" s="89"/>
      <c r="E84"/>
      <c r="F84"/>
      <c r="G84"/>
      <c r="H84"/>
      <c r="I84"/>
      <c r="J84"/>
      <c r="K84"/>
      <c r="L84"/>
    </row>
    <row r="85" spans="1:12" s="264" customFormat="1">
      <c r="A85"/>
      <c r="B85"/>
      <c r="C85"/>
      <c r="D85" s="89"/>
      <c r="E85"/>
      <c r="F85"/>
      <c r="G85"/>
      <c r="H85"/>
      <c r="I85"/>
      <c r="J85"/>
      <c r="K85"/>
      <c r="L85"/>
    </row>
    <row r="86" spans="1:12" s="264" customFormat="1">
      <c r="A86"/>
      <c r="B86"/>
      <c r="C86"/>
      <c r="D86" s="89"/>
      <c r="E86"/>
      <c r="F86"/>
      <c r="G86"/>
      <c r="H86"/>
      <c r="I86"/>
      <c r="J86"/>
      <c r="K86"/>
      <c r="L86"/>
    </row>
    <row r="87" spans="1:12" s="264" customFormat="1">
      <c r="A87"/>
      <c r="B87"/>
      <c r="C87"/>
      <c r="D87" s="89"/>
      <c r="E87"/>
      <c r="F87"/>
      <c r="G87"/>
      <c r="H87"/>
      <c r="I87"/>
      <c r="J87"/>
      <c r="K87"/>
      <c r="L87"/>
    </row>
    <row r="88" spans="1:12" s="264" customFormat="1">
      <c r="A88"/>
      <c r="B88"/>
      <c r="C88"/>
      <c r="D88" s="89"/>
      <c r="E88"/>
      <c r="F88"/>
      <c r="G88"/>
      <c r="H88"/>
      <c r="I88"/>
      <c r="J88"/>
      <c r="K88"/>
      <c r="L88"/>
    </row>
    <row r="89" spans="1:12" s="264" customFormat="1">
      <c r="A89"/>
      <c r="B89"/>
      <c r="C89"/>
      <c r="D89" s="89"/>
      <c r="E89"/>
      <c r="F89"/>
      <c r="G89"/>
      <c r="H89"/>
      <c r="I89"/>
      <c r="J89"/>
      <c r="K89"/>
      <c r="L89"/>
    </row>
    <row r="90" spans="1:12" s="264" customFormat="1">
      <c r="A90"/>
      <c r="B90"/>
      <c r="C90"/>
      <c r="D90" s="89"/>
      <c r="E90"/>
      <c r="F90"/>
      <c r="G90"/>
      <c r="H90"/>
      <c r="I90"/>
      <c r="J90"/>
      <c r="K90"/>
      <c r="L90"/>
    </row>
    <row r="91" spans="1:12" s="264" customFormat="1">
      <c r="A91"/>
      <c r="B91"/>
      <c r="C91"/>
      <c r="D91" s="89"/>
      <c r="E91"/>
      <c r="F91"/>
      <c r="G91"/>
      <c r="H91"/>
      <c r="I91"/>
      <c r="J91"/>
      <c r="K91"/>
      <c r="L91"/>
    </row>
    <row r="92" spans="1:12" s="264" customFormat="1">
      <c r="A92"/>
      <c r="B92"/>
      <c r="C92"/>
      <c r="D92" s="89"/>
      <c r="E92"/>
      <c r="F92"/>
      <c r="G92"/>
      <c r="H92"/>
      <c r="I92"/>
      <c r="J92"/>
      <c r="K92"/>
      <c r="L92"/>
    </row>
    <row r="93" spans="1:12" s="264" customFormat="1">
      <c r="A93"/>
      <c r="B93"/>
      <c r="C93"/>
      <c r="D93" s="89"/>
      <c r="E93"/>
      <c r="F93"/>
      <c r="G93"/>
      <c r="H93"/>
      <c r="I93"/>
      <c r="J93"/>
      <c r="K93"/>
      <c r="L93"/>
    </row>
    <row r="94" spans="1:12" s="264" customFormat="1">
      <c r="A94"/>
      <c r="B94"/>
      <c r="C94"/>
      <c r="D94" s="89"/>
      <c r="E94"/>
      <c r="F94"/>
      <c r="G94"/>
      <c r="H94"/>
      <c r="I94"/>
      <c r="J94"/>
      <c r="K94"/>
      <c r="L94"/>
    </row>
    <row r="95" spans="1:12" s="264" customFormat="1">
      <c r="A95"/>
      <c r="B95"/>
      <c r="C95"/>
      <c r="D95" s="89"/>
      <c r="E95"/>
      <c r="F95"/>
      <c r="G95"/>
      <c r="H95"/>
      <c r="I95"/>
      <c r="J95"/>
      <c r="K95"/>
      <c r="L95"/>
    </row>
    <row r="96" spans="1:12" s="264" customFormat="1">
      <c r="A96"/>
      <c r="B96"/>
      <c r="C96"/>
      <c r="D96" s="89"/>
      <c r="E96"/>
      <c r="F96"/>
      <c r="G96"/>
      <c r="H96"/>
      <c r="I96"/>
      <c r="J96"/>
      <c r="K96"/>
      <c r="L96"/>
    </row>
    <row r="97" spans="1:12" s="264" customFormat="1">
      <c r="A97"/>
      <c r="B97"/>
      <c r="C97"/>
      <c r="D97" s="89"/>
      <c r="E97"/>
      <c r="F97"/>
      <c r="G97"/>
      <c r="H97"/>
      <c r="I97"/>
      <c r="J97"/>
      <c r="K97"/>
      <c r="L97"/>
    </row>
    <row r="106" spans="1:12" s="264" customFormat="1">
      <c r="A106"/>
      <c r="B106"/>
      <c r="C106"/>
      <c r="D106" s="89"/>
      <c r="E106"/>
      <c r="F106"/>
      <c r="G106"/>
      <c r="H106"/>
      <c r="I106"/>
      <c r="J106"/>
      <c r="K106"/>
      <c r="L106"/>
    </row>
    <row r="107" spans="1:12" s="264" customFormat="1">
      <c r="A107"/>
      <c r="B107"/>
      <c r="C107"/>
      <c r="D107" s="89"/>
      <c r="E107"/>
      <c r="F107"/>
      <c r="G107"/>
      <c r="H107"/>
      <c r="I107"/>
      <c r="J107"/>
      <c r="K107"/>
      <c r="L107"/>
    </row>
    <row r="108" spans="1:12" s="264" customFormat="1">
      <c r="A108"/>
      <c r="B108"/>
      <c r="C108"/>
      <c r="D108" s="89"/>
      <c r="E108"/>
      <c r="F108"/>
      <c r="G108"/>
      <c r="H108"/>
      <c r="I108"/>
      <c r="J108"/>
      <c r="K108"/>
      <c r="L108"/>
    </row>
    <row r="109" spans="1:12" s="264" customFormat="1">
      <c r="A109"/>
      <c r="B109"/>
      <c r="C109"/>
      <c r="D109" s="89"/>
      <c r="E109"/>
      <c r="F109"/>
      <c r="G109"/>
      <c r="H109"/>
      <c r="I109"/>
      <c r="J109"/>
      <c r="K109"/>
      <c r="L109"/>
    </row>
    <row r="110" spans="1:12" s="264" customFormat="1">
      <c r="A110"/>
      <c r="B110"/>
      <c r="C110"/>
      <c r="D110" s="89"/>
      <c r="E110"/>
      <c r="F110"/>
      <c r="G110"/>
      <c r="H110"/>
      <c r="I110"/>
      <c r="J110"/>
      <c r="K110"/>
      <c r="L110"/>
    </row>
    <row r="111" spans="1:12" s="264" customFormat="1">
      <c r="A111"/>
      <c r="B111"/>
      <c r="C111"/>
      <c r="D111" s="89"/>
      <c r="E111"/>
      <c r="F111"/>
      <c r="G111"/>
      <c r="H111"/>
      <c r="I111"/>
      <c r="J111"/>
      <c r="K111"/>
      <c r="L111"/>
    </row>
  </sheetData>
  <sortState ref="A2:D34">
    <sortCondition ref="C2:C34"/>
  </sortState>
  <mergeCells count="3">
    <mergeCell ref="A69:C69"/>
    <mergeCell ref="A75:C75"/>
    <mergeCell ref="A77:C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08-2016</vt:lpstr>
      <vt:lpstr>etranger</vt:lpstr>
      <vt:lpstr>CMT</vt:lpstr>
      <vt:lpstr>EXPORT</vt:lpstr>
      <vt:lpstr>FED</vt:lpstr>
      <vt:lpstr>CT</vt:lpstr>
      <vt:lpstr>TR</vt:lpstr>
      <vt:lpstr>'08-2016'!Zone_d_impression</vt:lpstr>
      <vt:lpstr>CMT!Zone_d_impression</vt:lpstr>
      <vt:lpstr>etranger!Zone_d_impression</vt:lpstr>
      <vt:lpstr>EXPORT!Zone_d_impression</vt:lpstr>
      <vt:lpstr>FED!Zone_d_impression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2016-09-29T16:03:17Z</cp:lastPrinted>
  <dcterms:created xsi:type="dcterms:W3CDTF">2016-03-21T13:00:29Z</dcterms:created>
  <dcterms:modified xsi:type="dcterms:W3CDTF">2016-10-01T11:10:59Z</dcterms:modified>
</cp:coreProperties>
</file>